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" sheetId="1" r:id="rId1"/>
    <sheet name="по заявлению" sheetId="2" r:id="rId2"/>
    <sheet name="население" sheetId="3" r:id="rId3"/>
    <sheet name="по голосованию" sheetId="4" r:id="rId4"/>
    <sheet name="ГМЦ" sheetId="5" r:id="rId5"/>
  </sheets>
  <definedNames>
    <definedName name="_xlnm.Print_Area" localSheetId="4">'ГМЦ'!$A$1:$H$105</definedName>
    <definedName name="_xlnm.Print_Area" localSheetId="2">'население'!$A$1:$H$141</definedName>
    <definedName name="_xlnm.Print_Area" localSheetId="3">'по голосованию'!$A$1:$H$139</definedName>
    <definedName name="_xlnm.Print_Area" localSheetId="1">'по заявлению'!$A$1:$H$154</definedName>
    <definedName name="_xlnm.Print_Area" localSheetId="0">'проект'!$A$1:$H$153</definedName>
  </definedNames>
  <calcPr fullCalcOnLoad="1" fullPrecision="0"/>
</workbook>
</file>

<file path=xl/sharedStrings.xml><?xml version="1.0" encoding="utf-8"?>
<sst xmlns="http://schemas.openxmlformats.org/spreadsheetml/2006/main" count="920" uniqueCount="155">
  <si>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</si>
  <si>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</si>
  <si>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</si>
  <si>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</si>
  <si>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</si>
  <si>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</si>
  <si>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</si>
  <si>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</si>
  <si>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</si>
  <si>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</si>
  <si>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</si>
  <si>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</si>
  <si>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</si>
  <si>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</si>
  <si>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</si>
  <si>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</si>
  <si>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</si>
  <si>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</si>
  <si>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</si>
  <si>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</si>
  <si>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</si>
  <si>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</si>
  <si>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</si>
  <si>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</si>
  <si>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</si>
  <si>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</si>
  <si>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</si>
  <si>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</si>
  <si>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</si>
  <si>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</si>
  <si>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</si>
  <si>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</si>
  <si>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</si>
  <si>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</si>
  <si>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</si>
  <si>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</si>
  <si>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</si>
  <si>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</si>
  <si>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</si>
  <si>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</si>
  <si>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</si>
  <si>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</si>
  <si>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</si>
  <si>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</si>
  <si>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</si>
  <si>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</si>
  <si>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</si>
  <si>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</si>
  <si>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</si>
  <si>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</si>
  <si>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</si>
  <si>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</si>
  <si>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</si>
  <si>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</si>
  <si>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</si>
  <si>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</si>
  <si>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</si>
  <si>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</si>
  <si>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</si>
  <si>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</si>
  <si>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</si>
  <si>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</si>
  <si>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</si>
  <si>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</si>
  <si>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</si>
  <si>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</si>
  <si>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</si>
  <si>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</si>
  <si>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</si>
  <si>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</si>
  <si>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</si>
  <si>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</si>
  <si>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</si>
  <si>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</si>
  <si>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</si>
  <si>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</si>
  <si>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</si>
  <si>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</si>
  <si>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</si>
  <si>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</si>
  <si>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</si>
  <si>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</si>
  <si>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</si>
  <si>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Погашение задолженности прошлых периодов</t>
  </si>
  <si>
    <t>ВСЕГО :</t>
  </si>
  <si>
    <t>ремонт панельных швов</t>
  </si>
  <si>
    <t>Расчет размера платы за содержание и ремонт общего имущества в многоквартирном доме</t>
  </si>
  <si>
    <t>смена задвижек стальных (отопление)</t>
  </si>
  <si>
    <t>смена запорной арматуры ( отопление )</t>
  </si>
  <si>
    <t>ремонт системы водоотведения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</si>
  <si>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</si>
  <si>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</si>
  <si>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</si>
  <si>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</si>
  <si>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</si>
  <si>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</si>
  <si>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</si>
  <si>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</si>
  <si>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</si>
  <si>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</si>
  <si>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</si>
  <si>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</si>
  <si>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</si>
  <si>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</si>
  <si>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</si>
  <si>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</si>
  <si>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Проект</t>
  </si>
  <si>
    <t>ревизия задвижек ГВС (д.50мм-2шт., д.80мм-1шт.)</t>
  </si>
  <si>
    <t>по адресу: ул.Ленинского Комсомола, д.60 (Sобщ.=10111,9м2, Sзем.уч.=4297,42м2)</t>
  </si>
  <si>
    <t>окос травы</t>
  </si>
  <si>
    <t>2-3 раза</t>
  </si>
  <si>
    <t>подключение системы отопления с регулировкой</t>
  </si>
  <si>
    <t>очистка от снега и наледи подъездных козырьков</t>
  </si>
  <si>
    <t>Восстановление шиберов на стволах мусоропроводов 1 шт.</t>
  </si>
  <si>
    <t>Установка датчиков движения на этажных площадках - 45 шт.</t>
  </si>
  <si>
    <t>Освещение чердака</t>
  </si>
  <si>
    <t>Косметический ремонт подъезда -5шт.</t>
  </si>
  <si>
    <t>пылеудаление и дезинфекция вентиляционных каналов без пробивки</t>
  </si>
  <si>
    <t>1 раз в 3 года</t>
  </si>
  <si>
    <t>Санобработка мусорокамер (согласно СанПиН 2.1.2.2645-10 утвержденного Постановлением Главного госуд.сан.врача от 10.06.2010г. № 64)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</si>
  <si>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</si>
  <si>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</si>
  <si>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</si>
  <si>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</si>
  <si>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водоприемных воронок</t>
  </si>
  <si>
    <t>по адресу: ул.Ленинского Комсомола, д.60 (Sобщ.= 287,4 м2)</t>
  </si>
  <si>
    <t>МБОУ ДОД "ДЮСШ № 1"</t>
  </si>
  <si>
    <t>Ремонт кровли 200 м2 в 1 слой</t>
  </si>
  <si>
    <t>ремонт отмостки 60 м2</t>
  </si>
  <si>
    <t>смена шаровых кранов (спускники) диам.15 мм - 45 шт.</t>
  </si>
  <si>
    <t>смена задвижек на СТС Т.У. диам.80 мм - 4 шт.</t>
  </si>
  <si>
    <t>смена шаровых кранов для промывки на СТС на Т.У. бойпасы (д.32 - 4 шт.)</t>
  </si>
  <si>
    <t>смена задвижек ХВС (общий ввод) (д.100 - 1 шт.)</t>
  </si>
  <si>
    <t>смена шарового крана на узле ХВс диам.32 мм - 1 шт.</t>
  </si>
  <si>
    <t>смена ливневки в тех подвале с чуг.на ПВХ</t>
  </si>
  <si>
    <t>изоляция узла ХВС общий ввод  "К- Флекс"</t>
  </si>
  <si>
    <t>Изоляция трубопроводов отопления трубками "Теплофлекс"</t>
  </si>
  <si>
    <t xml:space="preserve">Установка шарового  крана на ГВС  (д.15 - 1 шт.) </t>
  </si>
  <si>
    <t>смена шаровых кранов на чердаке на СТС (спускники) диам.15 мм - 35 шт.</t>
  </si>
  <si>
    <t>Ремонт освещения в подвале (4,5 подъезды)</t>
  </si>
  <si>
    <t>(стоимость услуг увеличена на 10,5 % в соответствии с уровнем инфляции 2014 г.)</t>
  </si>
  <si>
    <t>2015 -2016 гг.</t>
  </si>
  <si>
    <t>выполнение работ экологом</t>
  </si>
  <si>
    <t>ревизия задвижек  ГВС ( д.100мм-1шт.)</t>
  </si>
  <si>
    <t>1 раз в 4 года</t>
  </si>
  <si>
    <t>Работы заявочного характера, в т.ч работы по предписанию надзорных органов</t>
  </si>
  <si>
    <t>электроизмерения (замеры сопротивления изоляции)</t>
  </si>
  <si>
    <t>по адресу: ул.Ленинского Комсомола, д.60 (S жилые + нежилые =10404,1 м2, Sзем.уч.=4297,42м2)</t>
  </si>
  <si>
    <t>смена шаровых кранов (спускники) диам.15 мм - 20 шт.</t>
  </si>
  <si>
    <t>ремонт панельных швов 300 п.м.</t>
  </si>
  <si>
    <t>ревизия  задвижек отопления диам.80 мм - 4 шт.</t>
  </si>
  <si>
    <t>Изоляция трубопроводов отопления составом "Корунд" 10 м</t>
  </si>
  <si>
    <t>Изоляция трубопроводов СТС Т.У. составом "Корунд"  диам.57 мм - 30 м, диам.76 мм -30 м</t>
  </si>
  <si>
    <t>ремонт панельных швов 300 м.п.</t>
  </si>
  <si>
    <t>Изоляция трубопроводов отопления составом "Корунд"  10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</si>
</sst>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19" fillId="24" borderId="24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24" borderId="18" xfId="0" applyNumberFormat="1" applyFont="1" applyFill="1" applyBorder="1" applyAlignment="1">
      <alignment horizontal="left" vertical="center" wrapText="1"/>
    </xf>
    <xf numFmtId="4" fontId="25" fillId="24" borderId="16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2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25" fillId="25" borderId="33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left" vertical="center" wrapText="1"/>
    </xf>
    <xf numFmtId="2" fontId="25" fillId="26" borderId="29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4" fontId="25" fillId="25" borderId="18" xfId="0" applyNumberFormat="1" applyFont="1" applyFill="1" applyBorder="1" applyAlignment="1">
      <alignment horizontal="left" vertical="center" wrapText="1"/>
    </xf>
    <xf numFmtId="4" fontId="25" fillId="25" borderId="16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18" fillId="25" borderId="36" xfId="0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/>
    </xf>
    <xf numFmtId="2" fontId="0" fillId="25" borderId="11" xfId="0" applyNumberFormat="1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left" vertical="center" wrapText="1"/>
    </xf>
    <xf numFmtId="0" fontId="18" fillId="25" borderId="35" xfId="0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9" fillId="25" borderId="32" xfId="0" applyNumberFormat="1" applyFont="1" applyFill="1" applyBorder="1" applyAlignment="1">
      <alignment horizontal="center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18" fillId="0" borderId="38" xfId="0" applyNumberFormat="1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zoomScale="75" zoomScaleNormal="75" zoomScalePageLayoutView="0" workbookViewId="0" topLeftCell="A35">
      <selection activeCell="M79" sqref="M7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2" hidden="1" customWidth="1"/>
    <col min="7" max="7" width="13.875" style="1" customWidth="1"/>
    <col min="8" max="8" width="20.875" style="42" customWidth="1"/>
    <col min="9" max="9" width="15.375" style="1" customWidth="1"/>
    <col min="10" max="10" width="15.375" style="1" hidden="1" customWidth="1"/>
    <col min="11" max="11" width="15.375" style="64" hidden="1" customWidth="1"/>
    <col min="12" max="14" width="15.375" style="1" customWidth="1"/>
    <col min="15" max="16384" width="9.125" style="1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1:8" ht="23.25" customHeight="1">
      <c r="A3" s="89" t="s">
        <v>141</v>
      </c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41</v>
      </c>
      <c r="C4" s="177"/>
      <c r="D4" s="177"/>
      <c r="E4" s="177"/>
      <c r="F4" s="177"/>
      <c r="G4" s="176"/>
      <c r="H4" s="176"/>
    </row>
    <row r="5" spans="1:11" ht="39.75" customHeight="1">
      <c r="A5" s="180" t="s">
        <v>106</v>
      </c>
      <c r="B5" s="181"/>
      <c r="C5" s="181"/>
      <c r="D5" s="181"/>
      <c r="E5" s="181"/>
      <c r="F5" s="181"/>
      <c r="G5" s="181"/>
      <c r="H5" s="181"/>
      <c r="K5" s="1"/>
    </row>
    <row r="6" spans="1:11" ht="33" customHeight="1">
      <c r="A6" s="182" t="s">
        <v>140</v>
      </c>
      <c r="B6" s="183"/>
      <c r="C6" s="183"/>
      <c r="D6" s="183"/>
      <c r="E6" s="183"/>
      <c r="F6" s="183"/>
      <c r="G6" s="183"/>
      <c r="H6" s="183"/>
      <c r="K6" s="1"/>
    </row>
    <row r="7" spans="1:11" s="2" customFormat="1" ht="33" customHeight="1">
      <c r="A7" s="178" t="s">
        <v>3</v>
      </c>
      <c r="B7" s="178"/>
      <c r="C7" s="178"/>
      <c r="D7" s="178"/>
      <c r="E7" s="178"/>
      <c r="F7" s="178"/>
      <c r="G7" s="178"/>
      <c r="H7" s="178"/>
      <c r="K7" s="65"/>
    </row>
    <row r="8" spans="1:8" s="3" customFormat="1" ht="18.75" customHeight="1">
      <c r="A8" s="178" t="s">
        <v>108</v>
      </c>
      <c r="B8" s="178"/>
      <c r="C8" s="178"/>
      <c r="D8" s="178"/>
      <c r="E8" s="179"/>
      <c r="F8" s="179"/>
      <c r="G8" s="179"/>
      <c r="H8" s="179"/>
    </row>
    <row r="9" spans="1:8" s="4" customFormat="1" ht="17.25" customHeight="1">
      <c r="A9" s="166" t="s">
        <v>34</v>
      </c>
      <c r="B9" s="166"/>
      <c r="C9" s="166"/>
      <c r="D9" s="166"/>
      <c r="E9" s="167"/>
      <c r="F9" s="167"/>
      <c r="G9" s="167"/>
      <c r="H9" s="167"/>
    </row>
    <row r="10" spans="1:8" s="3" customFormat="1" ht="30" customHeight="1" thickBot="1">
      <c r="A10" s="168" t="s">
        <v>86</v>
      </c>
      <c r="B10" s="168"/>
      <c r="C10" s="168"/>
      <c r="D10" s="168"/>
      <c r="E10" s="169"/>
      <c r="F10" s="169"/>
      <c r="G10" s="169"/>
      <c r="H10" s="16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6"/>
    </row>
    <row r="12" spans="1:11" s="13" customFormat="1" ht="12.75">
      <c r="A12" s="10">
        <v>1</v>
      </c>
      <c r="B12" s="11">
        <v>2</v>
      </c>
      <c r="C12" s="11">
        <v>3</v>
      </c>
      <c r="D12" s="48"/>
      <c r="E12" s="11">
        <v>3</v>
      </c>
      <c r="F12" s="12">
        <v>4</v>
      </c>
      <c r="G12" s="51">
        <v>3</v>
      </c>
      <c r="H12" s="54">
        <v>4</v>
      </c>
      <c r="K12" s="67"/>
    </row>
    <row r="13" spans="1:11" s="13" customFormat="1" ht="49.5" customHeight="1">
      <c r="A13" s="170" t="s">
        <v>8</v>
      </c>
      <c r="B13" s="171"/>
      <c r="C13" s="171"/>
      <c r="D13" s="171"/>
      <c r="E13" s="171"/>
      <c r="F13" s="171"/>
      <c r="G13" s="172"/>
      <c r="H13" s="173"/>
      <c r="K13" s="67"/>
    </row>
    <row r="14" spans="1:11" s="9" customFormat="1" ht="24" customHeight="1">
      <c r="A14" s="16" t="s">
        <v>9</v>
      </c>
      <c r="B14" s="20" t="s">
        <v>10</v>
      </c>
      <c r="C14" s="14">
        <f>F14*12</f>
        <v>0</v>
      </c>
      <c r="D14" s="92">
        <f>G14*I14</f>
        <v>396837.29</v>
      </c>
      <c r="E14" s="93">
        <f>H14*12</f>
        <v>38.16</v>
      </c>
      <c r="F14" s="94"/>
      <c r="G14" s="93">
        <f>H14*12</f>
        <v>38.16</v>
      </c>
      <c r="H14" s="94">
        <f>H19+H23</f>
        <v>3.18</v>
      </c>
      <c r="I14" s="9">
        <v>10399.3</v>
      </c>
      <c r="J14" s="9">
        <v>1.07</v>
      </c>
      <c r="K14" s="66">
        <v>2.24</v>
      </c>
    </row>
    <row r="15" spans="1:11" s="60" customFormat="1" ht="27" customHeight="1">
      <c r="A15" s="61" t="s">
        <v>92</v>
      </c>
      <c r="B15" s="62" t="s">
        <v>93</v>
      </c>
      <c r="C15" s="59"/>
      <c r="D15" s="95"/>
      <c r="E15" s="96"/>
      <c r="F15" s="97"/>
      <c r="G15" s="96"/>
      <c r="H15" s="97"/>
      <c r="K15" s="68"/>
    </row>
    <row r="16" spans="1:11" s="60" customFormat="1" ht="12.75">
      <c r="A16" s="61" t="s">
        <v>94</v>
      </c>
      <c r="B16" s="62" t="s">
        <v>93</v>
      </c>
      <c r="C16" s="59"/>
      <c r="D16" s="95"/>
      <c r="E16" s="96"/>
      <c r="F16" s="97"/>
      <c r="G16" s="96"/>
      <c r="H16" s="97"/>
      <c r="K16" s="68"/>
    </row>
    <row r="17" spans="1:11" s="60" customFormat="1" ht="12.75">
      <c r="A17" s="61" t="s">
        <v>95</v>
      </c>
      <c r="B17" s="62" t="s">
        <v>96</v>
      </c>
      <c r="C17" s="59"/>
      <c r="D17" s="95"/>
      <c r="E17" s="96"/>
      <c r="F17" s="97"/>
      <c r="G17" s="96"/>
      <c r="H17" s="97"/>
      <c r="K17" s="68"/>
    </row>
    <row r="18" spans="1:11" s="60" customFormat="1" ht="12.75">
      <c r="A18" s="61" t="s">
        <v>97</v>
      </c>
      <c r="B18" s="62" t="s">
        <v>93</v>
      </c>
      <c r="C18" s="59"/>
      <c r="D18" s="95"/>
      <c r="E18" s="96"/>
      <c r="F18" s="97"/>
      <c r="G18" s="96"/>
      <c r="H18" s="97"/>
      <c r="K18" s="68"/>
    </row>
    <row r="19" spans="1:11" s="60" customFormat="1" ht="15">
      <c r="A19" s="119" t="s">
        <v>123</v>
      </c>
      <c r="B19" s="120"/>
      <c r="C19" s="96"/>
      <c r="D19" s="95"/>
      <c r="E19" s="96"/>
      <c r="F19" s="97"/>
      <c r="G19" s="96"/>
      <c r="H19" s="94">
        <v>2.83</v>
      </c>
      <c r="K19" s="68"/>
    </row>
    <row r="20" spans="1:11" s="60" customFormat="1" ht="12.75">
      <c r="A20" s="121" t="s">
        <v>120</v>
      </c>
      <c r="B20" s="120" t="s">
        <v>93</v>
      </c>
      <c r="C20" s="96"/>
      <c r="D20" s="95"/>
      <c r="E20" s="96"/>
      <c r="F20" s="97"/>
      <c r="G20" s="96"/>
      <c r="H20" s="136">
        <v>0.12</v>
      </c>
      <c r="K20" s="68"/>
    </row>
    <row r="21" spans="1:11" s="60" customFormat="1" ht="12.75">
      <c r="A21" s="121" t="s">
        <v>121</v>
      </c>
      <c r="B21" s="120" t="s">
        <v>93</v>
      </c>
      <c r="C21" s="96"/>
      <c r="D21" s="95"/>
      <c r="E21" s="96"/>
      <c r="F21" s="97"/>
      <c r="G21" s="96"/>
      <c r="H21" s="136">
        <v>0.11</v>
      </c>
      <c r="K21" s="68"/>
    </row>
    <row r="22" spans="1:11" s="60" customFormat="1" ht="12.75">
      <c r="A22" s="121" t="s">
        <v>142</v>
      </c>
      <c r="B22" s="120"/>
      <c r="C22" s="96"/>
      <c r="D22" s="95"/>
      <c r="E22" s="96"/>
      <c r="F22" s="97"/>
      <c r="G22" s="96"/>
      <c r="H22" s="136">
        <v>0.12</v>
      </c>
      <c r="K22" s="68"/>
    </row>
    <row r="23" spans="1:11" s="60" customFormat="1" ht="15">
      <c r="A23" s="119" t="s">
        <v>123</v>
      </c>
      <c r="B23" s="120"/>
      <c r="C23" s="96"/>
      <c r="D23" s="95"/>
      <c r="E23" s="96"/>
      <c r="F23" s="97"/>
      <c r="G23" s="96"/>
      <c r="H23" s="94">
        <f>H20+H21+H22</f>
        <v>0.35</v>
      </c>
      <c r="K23" s="68"/>
    </row>
    <row r="24" spans="1:11" s="9" customFormat="1" ht="30">
      <c r="A24" s="16" t="s">
        <v>11</v>
      </c>
      <c r="B24" s="17" t="s">
        <v>12</v>
      </c>
      <c r="C24" s="14">
        <f>F24*12</f>
        <v>0</v>
      </c>
      <c r="D24" s="92">
        <f>G24*I24</f>
        <v>189294.77</v>
      </c>
      <c r="E24" s="93">
        <f>H24*12</f>
        <v>18.72</v>
      </c>
      <c r="F24" s="94"/>
      <c r="G24" s="93">
        <f>H24*12</f>
        <v>18.72</v>
      </c>
      <c r="H24" s="137">
        <v>1.56</v>
      </c>
      <c r="I24" s="9">
        <v>10111.9</v>
      </c>
      <c r="J24" s="9">
        <v>1.07</v>
      </c>
      <c r="K24" s="66">
        <v>1.23</v>
      </c>
    </row>
    <row r="25" spans="1:11" s="60" customFormat="1" ht="12.75">
      <c r="A25" s="61" t="s">
        <v>98</v>
      </c>
      <c r="B25" s="62" t="s">
        <v>12</v>
      </c>
      <c r="C25" s="59"/>
      <c r="D25" s="95"/>
      <c r="E25" s="96"/>
      <c r="F25" s="97"/>
      <c r="G25" s="96"/>
      <c r="H25" s="97"/>
      <c r="K25" s="68"/>
    </row>
    <row r="26" spans="1:11" s="60" customFormat="1" ht="12.75">
      <c r="A26" s="61" t="s">
        <v>99</v>
      </c>
      <c r="B26" s="62" t="s">
        <v>12</v>
      </c>
      <c r="C26" s="59"/>
      <c r="D26" s="95"/>
      <c r="E26" s="96"/>
      <c r="F26" s="97"/>
      <c r="G26" s="96"/>
      <c r="H26" s="97"/>
      <c r="K26" s="68"/>
    </row>
    <row r="27" spans="1:11" s="60" customFormat="1" ht="12.75">
      <c r="A27" s="61" t="s">
        <v>109</v>
      </c>
      <c r="B27" s="62" t="s">
        <v>110</v>
      </c>
      <c r="C27" s="59"/>
      <c r="D27" s="95"/>
      <c r="E27" s="96"/>
      <c r="F27" s="97"/>
      <c r="G27" s="96"/>
      <c r="H27" s="97"/>
      <c r="K27" s="68"/>
    </row>
    <row r="28" spans="1:11" s="60" customFormat="1" ht="12.75">
      <c r="A28" s="61" t="s">
        <v>100</v>
      </c>
      <c r="B28" s="62" t="s">
        <v>12</v>
      </c>
      <c r="C28" s="59"/>
      <c r="D28" s="95"/>
      <c r="E28" s="96"/>
      <c r="F28" s="97"/>
      <c r="G28" s="96"/>
      <c r="H28" s="97"/>
      <c r="K28" s="68"/>
    </row>
    <row r="29" spans="1:11" s="60" customFormat="1" ht="25.5">
      <c r="A29" s="61" t="s">
        <v>101</v>
      </c>
      <c r="B29" s="62" t="s">
        <v>13</v>
      </c>
      <c r="C29" s="59"/>
      <c r="D29" s="95"/>
      <c r="E29" s="96"/>
      <c r="F29" s="97"/>
      <c r="G29" s="96"/>
      <c r="H29" s="97"/>
      <c r="K29" s="68"/>
    </row>
    <row r="30" spans="1:11" s="60" customFormat="1" ht="12.75">
      <c r="A30" s="61" t="s">
        <v>102</v>
      </c>
      <c r="B30" s="62" t="s">
        <v>12</v>
      </c>
      <c r="C30" s="59"/>
      <c r="D30" s="95"/>
      <c r="E30" s="96"/>
      <c r="F30" s="97"/>
      <c r="G30" s="96"/>
      <c r="H30" s="97"/>
      <c r="K30" s="68"/>
    </row>
    <row r="31" spans="1:11" s="60" customFormat="1" ht="12.75">
      <c r="A31" s="61" t="s">
        <v>103</v>
      </c>
      <c r="B31" s="62" t="s">
        <v>12</v>
      </c>
      <c r="C31" s="59"/>
      <c r="D31" s="95"/>
      <c r="E31" s="96"/>
      <c r="F31" s="97"/>
      <c r="G31" s="96"/>
      <c r="H31" s="97"/>
      <c r="K31" s="68"/>
    </row>
    <row r="32" spans="1:11" s="60" customFormat="1" ht="25.5">
      <c r="A32" s="61" t="s">
        <v>104</v>
      </c>
      <c r="B32" s="62" t="s">
        <v>105</v>
      </c>
      <c r="C32" s="59"/>
      <c r="D32" s="95"/>
      <c r="E32" s="96"/>
      <c r="F32" s="97"/>
      <c r="G32" s="96"/>
      <c r="H32" s="97"/>
      <c r="K32" s="68"/>
    </row>
    <row r="33" spans="1:11" s="21" customFormat="1" ht="15">
      <c r="A33" s="19" t="s">
        <v>14</v>
      </c>
      <c r="B33" s="20" t="s">
        <v>15</v>
      </c>
      <c r="C33" s="14">
        <f>F33*12</f>
        <v>0</v>
      </c>
      <c r="D33" s="92">
        <f>G33*I33</f>
        <v>93593.7</v>
      </c>
      <c r="E33" s="93">
        <f>H33*12</f>
        <v>9</v>
      </c>
      <c r="F33" s="98"/>
      <c r="G33" s="93">
        <f>H33*12</f>
        <v>9</v>
      </c>
      <c r="H33" s="137">
        <v>0.75</v>
      </c>
      <c r="I33" s="9">
        <v>10399.3</v>
      </c>
      <c r="J33" s="9">
        <v>1.07</v>
      </c>
      <c r="K33" s="66">
        <v>0.6</v>
      </c>
    </row>
    <row r="34" spans="1:11" s="9" customFormat="1" ht="17.25" customHeight="1">
      <c r="A34" s="19" t="s">
        <v>16</v>
      </c>
      <c r="B34" s="20" t="s">
        <v>17</v>
      </c>
      <c r="C34" s="14">
        <f>F34*12</f>
        <v>0</v>
      </c>
      <c r="D34" s="92">
        <f>G34*I34</f>
        <v>305739.42</v>
      </c>
      <c r="E34" s="93">
        <f>H34*12</f>
        <v>29.4</v>
      </c>
      <c r="F34" s="98"/>
      <c r="G34" s="93">
        <f>H34*12</f>
        <v>29.4</v>
      </c>
      <c r="H34" s="137">
        <v>2.45</v>
      </c>
      <c r="I34" s="9">
        <v>10399.3</v>
      </c>
      <c r="J34" s="9">
        <v>1.07</v>
      </c>
      <c r="K34" s="66">
        <v>1.94</v>
      </c>
    </row>
    <row r="35" spans="1:11" s="9" customFormat="1" ht="24" customHeight="1">
      <c r="A35" s="19" t="s">
        <v>35</v>
      </c>
      <c r="B35" s="20" t="s">
        <v>12</v>
      </c>
      <c r="C35" s="14">
        <f>F35*12</f>
        <v>0</v>
      </c>
      <c r="D35" s="92">
        <f>G35*I35</f>
        <v>190508.2</v>
      </c>
      <c r="E35" s="93">
        <f>H35*12</f>
        <v>18.84</v>
      </c>
      <c r="F35" s="98"/>
      <c r="G35" s="93">
        <f>H35*12</f>
        <v>18.84</v>
      </c>
      <c r="H35" s="137">
        <v>1.57</v>
      </c>
      <c r="I35" s="9">
        <v>10111.9</v>
      </c>
      <c r="J35" s="9">
        <v>1.07</v>
      </c>
      <c r="K35" s="66">
        <v>1.24</v>
      </c>
    </row>
    <row r="36" spans="1:11" s="9" customFormat="1" ht="18" customHeight="1">
      <c r="A36" s="19" t="s">
        <v>36</v>
      </c>
      <c r="B36" s="20" t="s">
        <v>12</v>
      </c>
      <c r="C36" s="14">
        <f>F36*12</f>
        <v>0</v>
      </c>
      <c r="D36" s="92">
        <f>G36*I36</f>
        <v>219630.47</v>
      </c>
      <c r="E36" s="93">
        <f>H36*12</f>
        <v>21.72</v>
      </c>
      <c r="F36" s="98"/>
      <c r="G36" s="93">
        <f>H36*12</f>
        <v>21.72</v>
      </c>
      <c r="H36" s="137">
        <v>1.81</v>
      </c>
      <c r="I36" s="9">
        <v>10111.9</v>
      </c>
      <c r="J36" s="9">
        <v>1.07</v>
      </c>
      <c r="K36" s="66">
        <v>1.44</v>
      </c>
    </row>
    <row r="37" spans="1:11" s="9" customFormat="1" ht="45">
      <c r="A37" s="78" t="s">
        <v>119</v>
      </c>
      <c r="B37" s="20" t="s">
        <v>18</v>
      </c>
      <c r="C37" s="14"/>
      <c r="D37" s="92">
        <f>17037.5*1.105</f>
        <v>18826.44</v>
      </c>
      <c r="E37" s="93"/>
      <c r="F37" s="98"/>
      <c r="G37" s="93">
        <f>D37/I37</f>
        <v>1.86</v>
      </c>
      <c r="H37" s="137">
        <f>G37/12</f>
        <v>0.16</v>
      </c>
      <c r="I37" s="9">
        <v>10111.9</v>
      </c>
      <c r="K37" s="66"/>
    </row>
    <row r="38" spans="1:11" s="9" customFormat="1" ht="28.5">
      <c r="A38" s="19" t="s">
        <v>37</v>
      </c>
      <c r="B38" s="43" t="s">
        <v>38</v>
      </c>
      <c r="C38" s="14">
        <f>F38*12</f>
        <v>0</v>
      </c>
      <c r="D38" s="92">
        <f>G38*I38</f>
        <v>472023.49</v>
      </c>
      <c r="E38" s="93">
        <f>H38*12</f>
        <v>46.68</v>
      </c>
      <c r="F38" s="98"/>
      <c r="G38" s="93">
        <f>H38*12</f>
        <v>46.68</v>
      </c>
      <c r="H38" s="137">
        <v>3.89</v>
      </c>
      <c r="I38" s="9">
        <v>10111.9</v>
      </c>
      <c r="J38" s="9">
        <v>1.07</v>
      </c>
      <c r="K38" s="66">
        <v>3.08</v>
      </c>
    </row>
    <row r="39" spans="1:11" s="13" customFormat="1" ht="30">
      <c r="A39" s="19" t="s">
        <v>59</v>
      </c>
      <c r="B39" s="20" t="s">
        <v>10</v>
      </c>
      <c r="C39" s="22"/>
      <c r="D39" s="92">
        <v>2042.21</v>
      </c>
      <c r="E39" s="80"/>
      <c r="F39" s="98"/>
      <c r="G39" s="93">
        <f>D39/I39</f>
        <v>0.2</v>
      </c>
      <c r="H39" s="137">
        <f>G39/12</f>
        <v>0.02</v>
      </c>
      <c r="I39" s="9">
        <v>10111.9</v>
      </c>
      <c r="J39" s="9">
        <v>1.07</v>
      </c>
      <c r="K39" s="66">
        <v>0.01</v>
      </c>
    </row>
    <row r="40" spans="1:11" s="13" customFormat="1" ht="30" customHeight="1">
      <c r="A40" s="19" t="s">
        <v>81</v>
      </c>
      <c r="B40" s="20" t="s">
        <v>10</v>
      </c>
      <c r="C40" s="22"/>
      <c r="D40" s="92">
        <v>4084.42</v>
      </c>
      <c r="E40" s="80"/>
      <c r="F40" s="98"/>
      <c r="G40" s="93">
        <f>D40/I40</f>
        <v>0.39</v>
      </c>
      <c r="H40" s="137">
        <f>G40/12</f>
        <v>0.03</v>
      </c>
      <c r="I40" s="9">
        <v>10399.3</v>
      </c>
      <c r="J40" s="9">
        <v>1.07</v>
      </c>
      <c r="K40" s="66">
        <v>0.02</v>
      </c>
    </row>
    <row r="41" spans="1:11" s="13" customFormat="1" ht="20.25" customHeight="1">
      <c r="A41" s="19" t="s">
        <v>60</v>
      </c>
      <c r="B41" s="20" t="s">
        <v>10</v>
      </c>
      <c r="C41" s="22"/>
      <c r="D41" s="92">
        <v>12896.1</v>
      </c>
      <c r="E41" s="80"/>
      <c r="F41" s="98"/>
      <c r="G41" s="93">
        <f>D41/I41</f>
        <v>1.24</v>
      </c>
      <c r="H41" s="137">
        <f>G41/12</f>
        <v>0.1</v>
      </c>
      <c r="I41" s="9">
        <v>10399.3</v>
      </c>
      <c r="J41" s="9">
        <v>1.07</v>
      </c>
      <c r="K41" s="66">
        <v>0.09</v>
      </c>
    </row>
    <row r="42" spans="1:11" s="13" customFormat="1" ht="30" hidden="1">
      <c r="A42" s="19" t="s">
        <v>61</v>
      </c>
      <c r="B42" s="20" t="s">
        <v>13</v>
      </c>
      <c r="C42" s="22"/>
      <c r="D42" s="92">
        <f aca="true" t="shared" si="0" ref="D42:D47">G42*I42</f>
        <v>0</v>
      </c>
      <c r="E42" s="80"/>
      <c r="F42" s="98"/>
      <c r="G42" s="93">
        <f aca="true" t="shared" si="1" ref="G42:G47">H42*12</f>
        <v>0</v>
      </c>
      <c r="H42" s="94"/>
      <c r="I42" s="9">
        <v>10111.7</v>
      </c>
      <c r="J42" s="9">
        <v>1.07</v>
      </c>
      <c r="K42" s="66">
        <v>0.02</v>
      </c>
    </row>
    <row r="43" spans="1:11" s="13" customFormat="1" ht="30" hidden="1">
      <c r="A43" s="19" t="s">
        <v>62</v>
      </c>
      <c r="B43" s="20" t="s">
        <v>13</v>
      </c>
      <c r="C43" s="22"/>
      <c r="D43" s="92">
        <f t="shared" si="0"/>
        <v>0</v>
      </c>
      <c r="E43" s="80"/>
      <c r="F43" s="98"/>
      <c r="G43" s="93">
        <f t="shared" si="1"/>
        <v>0</v>
      </c>
      <c r="H43" s="94">
        <v>0</v>
      </c>
      <c r="I43" s="9">
        <v>10111.9</v>
      </c>
      <c r="J43" s="9">
        <v>1.07</v>
      </c>
      <c r="K43" s="66">
        <v>0</v>
      </c>
    </row>
    <row r="44" spans="1:11" s="13" customFormat="1" ht="30">
      <c r="A44" s="19" t="s">
        <v>24</v>
      </c>
      <c r="B44" s="20"/>
      <c r="C44" s="22">
        <f>F44*12</f>
        <v>0</v>
      </c>
      <c r="D44" s="92">
        <f t="shared" si="0"/>
        <v>25481.99</v>
      </c>
      <c r="E44" s="80">
        <f>H44*12</f>
        <v>2.52</v>
      </c>
      <c r="F44" s="98"/>
      <c r="G44" s="93">
        <f t="shared" si="1"/>
        <v>2.52</v>
      </c>
      <c r="H44" s="137">
        <v>0.21</v>
      </c>
      <c r="I44" s="9">
        <v>10111.9</v>
      </c>
      <c r="J44" s="9">
        <v>1.07</v>
      </c>
      <c r="K44" s="66">
        <v>0.14</v>
      </c>
    </row>
    <row r="45" spans="1:11" s="9" customFormat="1" ht="15">
      <c r="A45" s="19" t="s">
        <v>26</v>
      </c>
      <c r="B45" s="20" t="s">
        <v>27</v>
      </c>
      <c r="C45" s="22">
        <f>F45*12</f>
        <v>0</v>
      </c>
      <c r="D45" s="92">
        <f t="shared" si="0"/>
        <v>7487.5</v>
      </c>
      <c r="E45" s="80">
        <f>H45*12</f>
        <v>0.72</v>
      </c>
      <c r="F45" s="98"/>
      <c r="G45" s="93">
        <f t="shared" si="1"/>
        <v>0.72</v>
      </c>
      <c r="H45" s="137">
        <v>0.06</v>
      </c>
      <c r="I45" s="9">
        <v>10399.3</v>
      </c>
      <c r="J45" s="9">
        <v>1.07</v>
      </c>
      <c r="K45" s="66">
        <v>0.03</v>
      </c>
    </row>
    <row r="46" spans="1:11" s="9" customFormat="1" ht="15">
      <c r="A46" s="19" t="s">
        <v>28</v>
      </c>
      <c r="B46" s="25" t="s">
        <v>29</v>
      </c>
      <c r="C46" s="26">
        <f>F46*12</f>
        <v>0</v>
      </c>
      <c r="D46" s="92">
        <f t="shared" si="0"/>
        <v>4991.66</v>
      </c>
      <c r="E46" s="80">
        <f>H46*12</f>
        <v>0.48</v>
      </c>
      <c r="F46" s="98"/>
      <c r="G46" s="93">
        <f t="shared" si="1"/>
        <v>0.48</v>
      </c>
      <c r="H46" s="137">
        <v>0.04</v>
      </c>
      <c r="I46" s="9">
        <v>10399.3</v>
      </c>
      <c r="J46" s="9">
        <v>1.07</v>
      </c>
      <c r="K46" s="66">
        <v>0.02</v>
      </c>
    </row>
    <row r="47" spans="1:11" s="79" customFormat="1" ht="30">
      <c r="A47" s="78" t="s">
        <v>25</v>
      </c>
      <c r="B47" s="77"/>
      <c r="C47" s="80">
        <f>F47*12</f>
        <v>0</v>
      </c>
      <c r="D47" s="92">
        <f t="shared" si="0"/>
        <v>6239.58</v>
      </c>
      <c r="E47" s="80">
        <f>H47*12</f>
        <v>0.6</v>
      </c>
      <c r="F47" s="98"/>
      <c r="G47" s="93">
        <f t="shared" si="1"/>
        <v>0.6</v>
      </c>
      <c r="H47" s="137">
        <v>0.05</v>
      </c>
      <c r="I47" s="9">
        <v>10399.3</v>
      </c>
      <c r="J47" s="75">
        <v>1.07</v>
      </c>
      <c r="K47" s="76">
        <v>0.03</v>
      </c>
    </row>
    <row r="48" spans="1:11" s="21" customFormat="1" ht="15">
      <c r="A48" s="19" t="s">
        <v>43</v>
      </c>
      <c r="B48" s="20"/>
      <c r="C48" s="14"/>
      <c r="D48" s="93">
        <f>D50+D51+D52+D53+D54+D55+D56+D57+D58+D59+D60+D62+D75+D76</f>
        <v>143926.95</v>
      </c>
      <c r="E48" s="93"/>
      <c r="F48" s="98"/>
      <c r="G48" s="93">
        <f>D48/I48</f>
        <v>14.23</v>
      </c>
      <c r="H48" s="94">
        <f>G48/12</f>
        <v>1.19</v>
      </c>
      <c r="I48" s="9">
        <v>10111.9</v>
      </c>
      <c r="J48" s="9">
        <v>1.07</v>
      </c>
      <c r="K48" s="66">
        <v>0.55</v>
      </c>
    </row>
    <row r="49" spans="1:11" s="13" customFormat="1" ht="15" hidden="1">
      <c r="A49" s="23"/>
      <c r="B49" s="18"/>
      <c r="C49" s="24"/>
      <c r="D49" s="82"/>
      <c r="E49" s="81"/>
      <c r="F49" s="83"/>
      <c r="G49" s="81"/>
      <c r="H49" s="83"/>
      <c r="I49" s="9">
        <v>10111.9</v>
      </c>
      <c r="J49" s="9"/>
      <c r="K49" s="66"/>
    </row>
    <row r="50" spans="1:11" s="13" customFormat="1" ht="15">
      <c r="A50" s="23" t="s">
        <v>53</v>
      </c>
      <c r="B50" s="18" t="s">
        <v>18</v>
      </c>
      <c r="C50" s="24"/>
      <c r="D50" s="124">
        <v>542.82</v>
      </c>
      <c r="E50" s="81"/>
      <c r="F50" s="83"/>
      <c r="G50" s="81"/>
      <c r="H50" s="83"/>
      <c r="I50" s="9">
        <v>10399.3</v>
      </c>
      <c r="J50" s="9">
        <v>1.07</v>
      </c>
      <c r="K50" s="66">
        <v>0.01</v>
      </c>
    </row>
    <row r="51" spans="1:11" s="13" customFormat="1" ht="15">
      <c r="A51" s="23" t="s">
        <v>19</v>
      </c>
      <c r="B51" s="18" t="s">
        <v>23</v>
      </c>
      <c r="C51" s="24">
        <f>F51*12</f>
        <v>0</v>
      </c>
      <c r="D51" s="124">
        <v>1837.92</v>
      </c>
      <c r="E51" s="81">
        <f>H51*12</f>
        <v>0</v>
      </c>
      <c r="F51" s="83"/>
      <c r="G51" s="81"/>
      <c r="H51" s="83"/>
      <c r="I51" s="9">
        <v>10399.3</v>
      </c>
      <c r="J51" s="9">
        <v>1.07</v>
      </c>
      <c r="K51" s="66">
        <v>0.01</v>
      </c>
    </row>
    <row r="52" spans="1:11" s="13" customFormat="1" ht="15">
      <c r="A52" s="23" t="s">
        <v>122</v>
      </c>
      <c r="B52" s="90" t="s">
        <v>18</v>
      </c>
      <c r="C52" s="24"/>
      <c r="D52" s="124">
        <v>3274.96</v>
      </c>
      <c r="E52" s="81"/>
      <c r="F52" s="83"/>
      <c r="G52" s="81"/>
      <c r="H52" s="83"/>
      <c r="I52" s="9">
        <v>10111.9</v>
      </c>
      <c r="J52" s="9"/>
      <c r="K52" s="66"/>
    </row>
    <row r="53" spans="1:11" s="13" customFormat="1" ht="25.5">
      <c r="A53" s="125" t="s">
        <v>130</v>
      </c>
      <c r="B53" s="129" t="s">
        <v>13</v>
      </c>
      <c r="C53" s="81"/>
      <c r="D53" s="124">
        <v>29898.66</v>
      </c>
      <c r="E53" s="81">
        <f>H53*12</f>
        <v>0</v>
      </c>
      <c r="F53" s="83"/>
      <c r="G53" s="81"/>
      <c r="H53" s="83"/>
      <c r="I53" s="9">
        <v>10399.3</v>
      </c>
      <c r="J53" s="9">
        <v>1.07</v>
      </c>
      <c r="K53" s="66">
        <v>0.15</v>
      </c>
    </row>
    <row r="54" spans="1:11" s="13" customFormat="1" ht="15">
      <c r="A54" s="23" t="s">
        <v>70</v>
      </c>
      <c r="B54" s="18" t="s">
        <v>18</v>
      </c>
      <c r="C54" s="24">
        <f>F54*12</f>
        <v>0</v>
      </c>
      <c r="D54" s="124">
        <v>3502.44</v>
      </c>
      <c r="E54" s="81">
        <f>H54*12</f>
        <v>0</v>
      </c>
      <c r="F54" s="83"/>
      <c r="G54" s="81"/>
      <c r="H54" s="83"/>
      <c r="I54" s="9">
        <v>10111.9</v>
      </c>
      <c r="J54" s="9">
        <v>1.07</v>
      </c>
      <c r="K54" s="66">
        <v>0.02</v>
      </c>
    </row>
    <row r="55" spans="1:11" s="13" customFormat="1" ht="15">
      <c r="A55" s="23" t="s">
        <v>20</v>
      </c>
      <c r="B55" s="18" t="s">
        <v>18</v>
      </c>
      <c r="C55" s="24">
        <f>F55*12</f>
        <v>0</v>
      </c>
      <c r="D55" s="124">
        <v>11711.17</v>
      </c>
      <c r="E55" s="81">
        <f>H55*12</f>
        <v>0</v>
      </c>
      <c r="F55" s="83"/>
      <c r="G55" s="81"/>
      <c r="H55" s="83"/>
      <c r="I55" s="9">
        <v>10111.9</v>
      </c>
      <c r="J55" s="9">
        <v>1.07</v>
      </c>
      <c r="K55" s="66">
        <v>0.07</v>
      </c>
    </row>
    <row r="56" spans="1:11" s="13" customFormat="1" ht="15">
      <c r="A56" s="23" t="s">
        <v>21</v>
      </c>
      <c r="B56" s="18" t="s">
        <v>18</v>
      </c>
      <c r="C56" s="24">
        <f>F56*12</f>
        <v>0</v>
      </c>
      <c r="D56" s="124">
        <v>918.95</v>
      </c>
      <c r="E56" s="81">
        <f>H56*12</f>
        <v>0</v>
      </c>
      <c r="F56" s="83"/>
      <c r="G56" s="81"/>
      <c r="H56" s="83"/>
      <c r="I56" s="9">
        <v>10111.9</v>
      </c>
      <c r="J56" s="9">
        <v>1.07</v>
      </c>
      <c r="K56" s="66">
        <v>0.01</v>
      </c>
    </row>
    <row r="57" spans="1:11" s="13" customFormat="1" ht="15">
      <c r="A57" s="23" t="s">
        <v>65</v>
      </c>
      <c r="B57" s="18" t="s">
        <v>18</v>
      </c>
      <c r="C57" s="24"/>
      <c r="D57" s="124">
        <v>1751.16</v>
      </c>
      <c r="E57" s="81"/>
      <c r="F57" s="83"/>
      <c r="G57" s="81"/>
      <c r="H57" s="83"/>
      <c r="I57" s="9">
        <v>10399.3</v>
      </c>
      <c r="J57" s="9">
        <v>1.07</v>
      </c>
      <c r="K57" s="66">
        <v>0.01</v>
      </c>
    </row>
    <row r="58" spans="1:11" s="13" customFormat="1" ht="15">
      <c r="A58" s="23" t="s">
        <v>66</v>
      </c>
      <c r="B58" s="18" t="s">
        <v>23</v>
      </c>
      <c r="C58" s="24"/>
      <c r="D58" s="124">
        <v>7004.92</v>
      </c>
      <c r="E58" s="81"/>
      <c r="F58" s="83"/>
      <c r="G58" s="81"/>
      <c r="H58" s="83"/>
      <c r="I58" s="9">
        <v>10111.9</v>
      </c>
      <c r="J58" s="9">
        <v>1.07</v>
      </c>
      <c r="K58" s="66">
        <v>0.04</v>
      </c>
    </row>
    <row r="59" spans="1:11" s="13" customFormat="1" ht="25.5">
      <c r="A59" s="23" t="s">
        <v>22</v>
      </c>
      <c r="B59" s="18" t="s">
        <v>18</v>
      </c>
      <c r="C59" s="24">
        <f>F59*12</f>
        <v>0</v>
      </c>
      <c r="D59" s="124">
        <v>9218.36</v>
      </c>
      <c r="E59" s="81">
        <f>H59*12</f>
        <v>0</v>
      </c>
      <c r="F59" s="83"/>
      <c r="G59" s="81"/>
      <c r="H59" s="83"/>
      <c r="I59" s="9">
        <v>10399.3</v>
      </c>
      <c r="J59" s="9">
        <v>1.07</v>
      </c>
      <c r="K59" s="66">
        <v>0.05</v>
      </c>
    </row>
    <row r="60" spans="1:11" s="13" customFormat="1" ht="15">
      <c r="A60" s="23" t="s">
        <v>111</v>
      </c>
      <c r="B60" s="18" t="s">
        <v>18</v>
      </c>
      <c r="C60" s="24"/>
      <c r="D60" s="124">
        <v>12006.3</v>
      </c>
      <c r="E60" s="81"/>
      <c r="F60" s="83"/>
      <c r="G60" s="81"/>
      <c r="H60" s="83"/>
      <c r="I60" s="9">
        <v>10399.3</v>
      </c>
      <c r="J60" s="9">
        <v>1.07</v>
      </c>
      <c r="K60" s="66">
        <v>0.01</v>
      </c>
    </row>
    <row r="61" spans="1:11" s="13" customFormat="1" ht="15" hidden="1">
      <c r="A61" s="23"/>
      <c r="B61" s="18"/>
      <c r="C61" s="53"/>
      <c r="D61" s="82"/>
      <c r="E61" s="84"/>
      <c r="F61" s="83"/>
      <c r="G61" s="81"/>
      <c r="H61" s="83"/>
      <c r="I61" s="9">
        <v>10111.9</v>
      </c>
      <c r="J61" s="9"/>
      <c r="K61" s="66"/>
    </row>
    <row r="62" spans="1:11" s="13" customFormat="1" ht="25.5">
      <c r="A62" s="125" t="s">
        <v>131</v>
      </c>
      <c r="B62" s="129" t="s">
        <v>13</v>
      </c>
      <c r="C62" s="81"/>
      <c r="D62" s="124">
        <v>6086.86</v>
      </c>
      <c r="E62" s="81"/>
      <c r="F62" s="83"/>
      <c r="G62" s="81"/>
      <c r="H62" s="83"/>
      <c r="I62" s="9">
        <v>10399.3</v>
      </c>
      <c r="J62" s="9">
        <v>1.07</v>
      </c>
      <c r="K62" s="66">
        <v>0.04</v>
      </c>
    </row>
    <row r="63" spans="1:11" s="21" customFormat="1" ht="30" hidden="1">
      <c r="A63" s="19" t="s">
        <v>49</v>
      </c>
      <c r="B63" s="20"/>
      <c r="C63" s="14"/>
      <c r="D63" s="93">
        <f>D72</f>
        <v>0</v>
      </c>
      <c r="E63" s="93"/>
      <c r="F63" s="98"/>
      <c r="G63" s="93">
        <f>D63/I63</f>
        <v>0</v>
      </c>
      <c r="H63" s="94">
        <f>G63/12</f>
        <v>0</v>
      </c>
      <c r="I63" s="9">
        <v>10399.3</v>
      </c>
      <c r="J63" s="9">
        <v>1.07</v>
      </c>
      <c r="K63" s="66">
        <v>0.03</v>
      </c>
    </row>
    <row r="64" spans="1:11" s="13" customFormat="1" ht="15" hidden="1">
      <c r="A64" s="23" t="s">
        <v>44</v>
      </c>
      <c r="B64" s="18" t="s">
        <v>71</v>
      </c>
      <c r="C64" s="24"/>
      <c r="D64" s="82">
        <f aca="true" t="shared" si="2" ref="D64:D74">G64*I64</f>
        <v>0</v>
      </c>
      <c r="E64" s="81"/>
      <c r="F64" s="83"/>
      <c r="G64" s="81">
        <f aca="true" t="shared" si="3" ref="G64:G74">H64*12</f>
        <v>0</v>
      </c>
      <c r="H64" s="83">
        <v>0</v>
      </c>
      <c r="I64" s="9">
        <v>10399.3</v>
      </c>
      <c r="J64" s="9">
        <v>1.07</v>
      </c>
      <c r="K64" s="66">
        <v>0</v>
      </c>
    </row>
    <row r="65" spans="1:11" s="13" customFormat="1" ht="25.5" hidden="1">
      <c r="A65" s="23" t="s">
        <v>45</v>
      </c>
      <c r="B65" s="18" t="s">
        <v>54</v>
      </c>
      <c r="C65" s="24"/>
      <c r="D65" s="82">
        <f t="shared" si="2"/>
        <v>0</v>
      </c>
      <c r="E65" s="81"/>
      <c r="F65" s="83"/>
      <c r="G65" s="81">
        <f t="shared" si="3"/>
        <v>0</v>
      </c>
      <c r="H65" s="83">
        <v>0</v>
      </c>
      <c r="I65" s="9">
        <v>10399.3</v>
      </c>
      <c r="J65" s="9">
        <v>1.07</v>
      </c>
      <c r="K65" s="66">
        <v>0</v>
      </c>
    </row>
    <row r="66" spans="1:11" s="13" customFormat="1" ht="15" hidden="1">
      <c r="A66" s="23" t="s">
        <v>76</v>
      </c>
      <c r="B66" s="18" t="s">
        <v>75</v>
      </c>
      <c r="C66" s="24"/>
      <c r="D66" s="82">
        <f t="shared" si="2"/>
        <v>0</v>
      </c>
      <c r="E66" s="81"/>
      <c r="F66" s="83"/>
      <c r="G66" s="81">
        <f t="shared" si="3"/>
        <v>0</v>
      </c>
      <c r="H66" s="83">
        <v>0</v>
      </c>
      <c r="I66" s="9">
        <v>10399.3</v>
      </c>
      <c r="J66" s="9">
        <v>1.07</v>
      </c>
      <c r="K66" s="66">
        <v>0</v>
      </c>
    </row>
    <row r="67" spans="1:11" s="13" customFormat="1" ht="25.5" hidden="1">
      <c r="A67" s="23" t="s">
        <v>72</v>
      </c>
      <c r="B67" s="18" t="s">
        <v>73</v>
      </c>
      <c r="C67" s="24"/>
      <c r="D67" s="82">
        <f t="shared" si="2"/>
        <v>0</v>
      </c>
      <c r="E67" s="81"/>
      <c r="F67" s="83"/>
      <c r="G67" s="81">
        <f t="shared" si="3"/>
        <v>0</v>
      </c>
      <c r="H67" s="83">
        <v>0</v>
      </c>
      <c r="I67" s="9">
        <v>10399.3</v>
      </c>
      <c r="J67" s="9">
        <v>1.07</v>
      </c>
      <c r="K67" s="66">
        <v>0</v>
      </c>
    </row>
    <row r="68" spans="1:11" s="13" customFormat="1" ht="15" hidden="1">
      <c r="A68" s="23" t="s">
        <v>46</v>
      </c>
      <c r="B68" s="18" t="s">
        <v>74</v>
      </c>
      <c r="C68" s="24"/>
      <c r="D68" s="82">
        <f t="shared" si="2"/>
        <v>0</v>
      </c>
      <c r="E68" s="81"/>
      <c r="F68" s="83"/>
      <c r="G68" s="81">
        <f t="shared" si="3"/>
        <v>0</v>
      </c>
      <c r="H68" s="83">
        <v>0</v>
      </c>
      <c r="I68" s="9">
        <v>10399.3</v>
      </c>
      <c r="J68" s="9">
        <v>1.07</v>
      </c>
      <c r="K68" s="66">
        <v>0</v>
      </c>
    </row>
    <row r="69" spans="1:11" s="13" customFormat="1" ht="15" hidden="1">
      <c r="A69" s="23" t="s">
        <v>57</v>
      </c>
      <c r="B69" s="18" t="s">
        <v>75</v>
      </c>
      <c r="C69" s="24"/>
      <c r="D69" s="82">
        <f t="shared" si="2"/>
        <v>0</v>
      </c>
      <c r="E69" s="81"/>
      <c r="F69" s="83"/>
      <c r="G69" s="81">
        <f t="shared" si="3"/>
        <v>0</v>
      </c>
      <c r="H69" s="83">
        <v>0</v>
      </c>
      <c r="I69" s="9">
        <v>10399.3</v>
      </c>
      <c r="J69" s="9">
        <v>1.07</v>
      </c>
      <c r="K69" s="66">
        <v>0</v>
      </c>
    </row>
    <row r="70" spans="1:11" s="13" customFormat="1" ht="15" hidden="1">
      <c r="A70" s="23" t="s">
        <v>58</v>
      </c>
      <c r="B70" s="18" t="s">
        <v>18</v>
      </c>
      <c r="C70" s="24"/>
      <c r="D70" s="82">
        <f t="shared" si="2"/>
        <v>0</v>
      </c>
      <c r="E70" s="81"/>
      <c r="F70" s="83"/>
      <c r="G70" s="81">
        <f t="shared" si="3"/>
        <v>0</v>
      </c>
      <c r="H70" s="83">
        <v>0</v>
      </c>
      <c r="I70" s="9">
        <v>10399.3</v>
      </c>
      <c r="J70" s="9">
        <v>1.07</v>
      </c>
      <c r="K70" s="66">
        <v>0</v>
      </c>
    </row>
    <row r="71" spans="1:11" s="13" customFormat="1" ht="25.5" hidden="1">
      <c r="A71" s="23" t="s">
        <v>55</v>
      </c>
      <c r="B71" s="18" t="s">
        <v>18</v>
      </c>
      <c r="C71" s="24"/>
      <c r="D71" s="82">
        <f t="shared" si="2"/>
        <v>0</v>
      </c>
      <c r="E71" s="81"/>
      <c r="F71" s="83"/>
      <c r="G71" s="81">
        <f t="shared" si="3"/>
        <v>0</v>
      </c>
      <c r="H71" s="83">
        <v>0</v>
      </c>
      <c r="I71" s="9">
        <v>10399.3</v>
      </c>
      <c r="J71" s="9">
        <v>1.07</v>
      </c>
      <c r="K71" s="66">
        <v>0</v>
      </c>
    </row>
    <row r="72" spans="1:11" s="13" customFormat="1" ht="15" hidden="1">
      <c r="A72" s="23" t="s">
        <v>107</v>
      </c>
      <c r="B72" s="90" t="s">
        <v>18</v>
      </c>
      <c r="C72" s="24"/>
      <c r="D72" s="82"/>
      <c r="E72" s="81"/>
      <c r="F72" s="83"/>
      <c r="G72" s="81"/>
      <c r="H72" s="83"/>
      <c r="I72" s="9">
        <v>10399.3</v>
      </c>
      <c r="J72" s="9">
        <v>1.07</v>
      </c>
      <c r="K72" s="66">
        <v>0.01</v>
      </c>
    </row>
    <row r="73" spans="1:11" s="13" customFormat="1" ht="15" hidden="1">
      <c r="A73" s="23" t="s">
        <v>68</v>
      </c>
      <c r="B73" s="18" t="s">
        <v>10</v>
      </c>
      <c r="C73" s="24"/>
      <c r="D73" s="82">
        <f t="shared" si="2"/>
        <v>0</v>
      </c>
      <c r="E73" s="81"/>
      <c r="F73" s="83"/>
      <c r="G73" s="81">
        <f t="shared" si="3"/>
        <v>0</v>
      </c>
      <c r="H73" s="83">
        <v>0</v>
      </c>
      <c r="I73" s="9">
        <v>10399.3</v>
      </c>
      <c r="J73" s="9">
        <v>1.07</v>
      </c>
      <c r="K73" s="66">
        <v>0</v>
      </c>
    </row>
    <row r="74" spans="1:11" s="13" customFormat="1" ht="15" hidden="1">
      <c r="A74" s="52" t="s">
        <v>67</v>
      </c>
      <c r="B74" s="18" t="s">
        <v>10</v>
      </c>
      <c r="C74" s="53"/>
      <c r="D74" s="82">
        <f t="shared" si="2"/>
        <v>0</v>
      </c>
      <c r="E74" s="84"/>
      <c r="F74" s="83"/>
      <c r="G74" s="81">
        <f t="shared" si="3"/>
        <v>0</v>
      </c>
      <c r="H74" s="83">
        <v>0</v>
      </c>
      <c r="I74" s="9">
        <v>10399.3</v>
      </c>
      <c r="J74" s="9">
        <v>1.07</v>
      </c>
      <c r="K74" s="66">
        <v>0</v>
      </c>
    </row>
    <row r="75" spans="1:11" s="13" customFormat="1" ht="25.5">
      <c r="A75" s="125" t="s">
        <v>129</v>
      </c>
      <c r="B75" s="129" t="s">
        <v>13</v>
      </c>
      <c r="C75" s="81"/>
      <c r="D75" s="124">
        <v>31597.06</v>
      </c>
      <c r="E75" s="84"/>
      <c r="F75" s="83"/>
      <c r="G75" s="84"/>
      <c r="H75" s="85"/>
      <c r="I75" s="9">
        <v>10399.3</v>
      </c>
      <c r="J75" s="9"/>
      <c r="K75" s="66"/>
    </row>
    <row r="76" spans="1:11" s="13" customFormat="1" ht="25.5">
      <c r="A76" s="133" t="s">
        <v>138</v>
      </c>
      <c r="B76" s="140" t="s">
        <v>13</v>
      </c>
      <c r="C76" s="86"/>
      <c r="D76" s="139">
        <v>24575.37</v>
      </c>
      <c r="E76" s="84"/>
      <c r="F76" s="83"/>
      <c r="G76" s="84"/>
      <c r="H76" s="85"/>
      <c r="I76" s="9">
        <v>10399.3</v>
      </c>
      <c r="J76" s="9"/>
      <c r="K76" s="66"/>
    </row>
    <row r="77" spans="1:11" s="13" customFormat="1" ht="30">
      <c r="A77" s="19" t="s">
        <v>49</v>
      </c>
      <c r="B77" s="126"/>
      <c r="C77" s="81"/>
      <c r="D77" s="138">
        <f>D78</f>
        <v>841.53</v>
      </c>
      <c r="E77" s="93"/>
      <c r="F77" s="98"/>
      <c r="G77" s="93"/>
      <c r="H77" s="94"/>
      <c r="I77" s="9">
        <v>10399.3</v>
      </c>
      <c r="J77" s="9"/>
      <c r="K77" s="66"/>
    </row>
    <row r="78" spans="1:11" s="13" customFormat="1" ht="15">
      <c r="A78" s="23" t="s">
        <v>143</v>
      </c>
      <c r="B78" s="129" t="s">
        <v>18</v>
      </c>
      <c r="C78" s="81"/>
      <c r="D78" s="123">
        <v>841.53</v>
      </c>
      <c r="E78" s="84"/>
      <c r="F78" s="83"/>
      <c r="G78" s="84"/>
      <c r="H78" s="85"/>
      <c r="I78" s="9">
        <v>10399.3</v>
      </c>
      <c r="J78" s="9"/>
      <c r="K78" s="66"/>
    </row>
    <row r="79" spans="1:11" s="13" customFormat="1" ht="30">
      <c r="A79" s="19" t="s">
        <v>50</v>
      </c>
      <c r="B79" s="18"/>
      <c r="C79" s="24"/>
      <c r="D79" s="93">
        <f>D80+D81+D82</f>
        <v>9769.3</v>
      </c>
      <c r="E79" s="81"/>
      <c r="F79" s="83"/>
      <c r="G79" s="93">
        <f>D79/I79</f>
        <v>0.97</v>
      </c>
      <c r="H79" s="94">
        <f>G79/12</f>
        <v>0.08</v>
      </c>
      <c r="I79" s="9">
        <v>10111.9</v>
      </c>
      <c r="J79" s="9">
        <v>1.07</v>
      </c>
      <c r="K79" s="66">
        <v>0.03</v>
      </c>
    </row>
    <row r="80" spans="1:11" s="13" customFormat="1" ht="25.5">
      <c r="A80" s="125" t="s">
        <v>132</v>
      </c>
      <c r="B80" s="129" t="s">
        <v>13</v>
      </c>
      <c r="C80" s="81"/>
      <c r="D80" s="124">
        <v>8513.75</v>
      </c>
      <c r="E80" s="81"/>
      <c r="F80" s="83"/>
      <c r="G80" s="81"/>
      <c r="H80" s="83"/>
      <c r="I80" s="9">
        <v>10111.9</v>
      </c>
      <c r="J80" s="9">
        <v>1.07</v>
      </c>
      <c r="K80" s="66">
        <v>0.01</v>
      </c>
    </row>
    <row r="81" spans="1:11" s="13" customFormat="1" ht="25.5">
      <c r="A81" s="125" t="s">
        <v>133</v>
      </c>
      <c r="B81" s="129" t="s">
        <v>13</v>
      </c>
      <c r="C81" s="81"/>
      <c r="D81" s="124">
        <v>1255.55</v>
      </c>
      <c r="E81" s="81"/>
      <c r="F81" s="83"/>
      <c r="G81" s="81"/>
      <c r="H81" s="83"/>
      <c r="I81" s="9">
        <v>10111.9</v>
      </c>
      <c r="J81" s="9">
        <v>1.07</v>
      </c>
      <c r="K81" s="66">
        <v>0.02</v>
      </c>
    </row>
    <row r="82" spans="1:11" s="13" customFormat="1" ht="15" hidden="1">
      <c r="A82" s="23" t="s">
        <v>69</v>
      </c>
      <c r="B82" s="18" t="s">
        <v>10</v>
      </c>
      <c r="C82" s="24"/>
      <c r="D82" s="82">
        <f>G82*I82</f>
        <v>0</v>
      </c>
      <c r="E82" s="81"/>
      <c r="F82" s="83"/>
      <c r="G82" s="81">
        <f>H82*12</f>
        <v>0</v>
      </c>
      <c r="H82" s="83">
        <v>0</v>
      </c>
      <c r="I82" s="9">
        <v>10111.9</v>
      </c>
      <c r="J82" s="9">
        <v>1.07</v>
      </c>
      <c r="K82" s="66">
        <v>0</v>
      </c>
    </row>
    <row r="83" spans="1:11" s="13" customFormat="1" ht="15">
      <c r="A83" s="19" t="s">
        <v>51</v>
      </c>
      <c r="B83" s="18"/>
      <c r="C83" s="24"/>
      <c r="D83" s="93">
        <f>D84+D85+D89+D90+D91</f>
        <v>76163.42</v>
      </c>
      <c r="E83" s="81"/>
      <c r="F83" s="83"/>
      <c r="G83" s="93">
        <f>D83/I83</f>
        <v>7.53</v>
      </c>
      <c r="H83" s="94">
        <f>G83/12</f>
        <v>0.63</v>
      </c>
      <c r="I83" s="9">
        <v>10111.9</v>
      </c>
      <c r="J83" s="9">
        <v>1.07</v>
      </c>
      <c r="K83" s="66">
        <v>0.28</v>
      </c>
    </row>
    <row r="84" spans="1:11" s="13" customFormat="1" ht="15">
      <c r="A84" s="23" t="s">
        <v>82</v>
      </c>
      <c r="B84" s="18" t="s">
        <v>18</v>
      </c>
      <c r="C84" s="24"/>
      <c r="D84" s="124">
        <v>22576.38</v>
      </c>
      <c r="E84" s="81"/>
      <c r="F84" s="83"/>
      <c r="G84" s="81"/>
      <c r="H84" s="83"/>
      <c r="I84" s="9">
        <v>10111.9</v>
      </c>
      <c r="J84" s="9">
        <v>1.07</v>
      </c>
      <c r="K84" s="66">
        <v>0.15</v>
      </c>
    </row>
    <row r="85" spans="1:11" s="13" customFormat="1" ht="15">
      <c r="A85" s="23" t="s">
        <v>47</v>
      </c>
      <c r="B85" s="18" t="s">
        <v>18</v>
      </c>
      <c r="C85" s="24"/>
      <c r="D85" s="124">
        <v>1830.56</v>
      </c>
      <c r="E85" s="81"/>
      <c r="F85" s="83"/>
      <c r="G85" s="81"/>
      <c r="H85" s="83"/>
      <c r="I85" s="9">
        <v>10399.3</v>
      </c>
      <c r="J85" s="9">
        <v>1.07</v>
      </c>
      <c r="K85" s="66">
        <v>0.01</v>
      </c>
    </row>
    <row r="86" spans="1:11" s="13" customFormat="1" ht="27.75" customHeight="1" hidden="1">
      <c r="A86" s="52" t="s">
        <v>56</v>
      </c>
      <c r="B86" s="18" t="s">
        <v>13</v>
      </c>
      <c r="C86" s="24"/>
      <c r="D86" s="82">
        <f>G86*I86</f>
        <v>0</v>
      </c>
      <c r="E86" s="81"/>
      <c r="F86" s="83"/>
      <c r="G86" s="81"/>
      <c r="H86" s="83"/>
      <c r="I86" s="9">
        <v>10111.9</v>
      </c>
      <c r="J86" s="9">
        <v>1.07</v>
      </c>
      <c r="K86" s="66">
        <v>0.05</v>
      </c>
    </row>
    <row r="87" spans="1:11" s="13" customFormat="1" ht="25.5" hidden="1">
      <c r="A87" s="52" t="s">
        <v>77</v>
      </c>
      <c r="B87" s="18" t="s">
        <v>13</v>
      </c>
      <c r="C87" s="24"/>
      <c r="D87" s="82">
        <f>G87*I87</f>
        <v>0</v>
      </c>
      <c r="E87" s="81"/>
      <c r="F87" s="83"/>
      <c r="G87" s="81"/>
      <c r="H87" s="83"/>
      <c r="I87" s="9">
        <v>10111.9</v>
      </c>
      <c r="J87" s="9">
        <v>1.07</v>
      </c>
      <c r="K87" s="66">
        <v>0</v>
      </c>
    </row>
    <row r="88" spans="1:11" s="13" customFormat="1" ht="25.5" hidden="1">
      <c r="A88" s="52" t="s">
        <v>80</v>
      </c>
      <c r="B88" s="18" t="s">
        <v>13</v>
      </c>
      <c r="C88" s="24"/>
      <c r="D88" s="82">
        <f>G88*I88</f>
        <v>0</v>
      </c>
      <c r="E88" s="81"/>
      <c r="F88" s="83"/>
      <c r="G88" s="81"/>
      <c r="H88" s="83"/>
      <c r="I88" s="9">
        <v>10111.9</v>
      </c>
      <c r="J88" s="9">
        <v>1.07</v>
      </c>
      <c r="K88" s="66">
        <v>0</v>
      </c>
    </row>
    <row r="89" spans="1:11" s="13" customFormat="1" ht="25.5">
      <c r="A89" s="52" t="s">
        <v>79</v>
      </c>
      <c r="B89" s="18" t="s">
        <v>13</v>
      </c>
      <c r="C89" s="24"/>
      <c r="D89" s="124">
        <v>4607.25</v>
      </c>
      <c r="E89" s="81"/>
      <c r="F89" s="83"/>
      <c r="G89" s="81"/>
      <c r="H89" s="83"/>
      <c r="I89" s="9">
        <v>10111.9</v>
      </c>
      <c r="J89" s="9">
        <v>1.07</v>
      </c>
      <c r="K89" s="66">
        <v>0.05</v>
      </c>
    </row>
    <row r="90" spans="1:11" s="13" customFormat="1" ht="15">
      <c r="A90" s="52" t="s">
        <v>56</v>
      </c>
      <c r="B90" s="90" t="s">
        <v>144</v>
      </c>
      <c r="C90" s="24"/>
      <c r="D90" s="123">
        <v>8091.68</v>
      </c>
      <c r="E90" s="81"/>
      <c r="F90" s="83"/>
      <c r="G90" s="84"/>
      <c r="H90" s="85"/>
      <c r="I90" s="9">
        <v>10111.9</v>
      </c>
      <c r="J90" s="9"/>
      <c r="K90" s="66"/>
    </row>
    <row r="91" spans="1:11" s="13" customFormat="1" ht="15">
      <c r="A91" s="52" t="s">
        <v>146</v>
      </c>
      <c r="B91" s="90" t="s">
        <v>118</v>
      </c>
      <c r="C91" s="24"/>
      <c r="D91" s="123">
        <v>39057.55</v>
      </c>
      <c r="E91" s="81"/>
      <c r="F91" s="83"/>
      <c r="G91" s="84"/>
      <c r="H91" s="85"/>
      <c r="I91" s="9">
        <v>10111.9</v>
      </c>
      <c r="J91" s="9"/>
      <c r="K91" s="66"/>
    </row>
    <row r="92" spans="1:11" s="13" customFormat="1" ht="15">
      <c r="A92" s="19" t="s">
        <v>52</v>
      </c>
      <c r="B92" s="18"/>
      <c r="C92" s="24"/>
      <c r="D92" s="93">
        <f>D93</f>
        <v>1098.16</v>
      </c>
      <c r="E92" s="81"/>
      <c r="F92" s="83"/>
      <c r="G92" s="93">
        <f>D92/I92</f>
        <v>0.11</v>
      </c>
      <c r="H92" s="94">
        <f>G92/12</f>
        <v>0.01</v>
      </c>
      <c r="I92" s="9">
        <v>10111.9</v>
      </c>
      <c r="J92" s="9">
        <v>1.07</v>
      </c>
      <c r="K92" s="66">
        <v>0.1</v>
      </c>
    </row>
    <row r="93" spans="1:11" s="13" customFormat="1" ht="15">
      <c r="A93" s="23" t="s">
        <v>48</v>
      </c>
      <c r="B93" s="18" t="s">
        <v>18</v>
      </c>
      <c r="C93" s="24"/>
      <c r="D93" s="124">
        <v>1098.16</v>
      </c>
      <c r="E93" s="81"/>
      <c r="F93" s="83"/>
      <c r="G93" s="81"/>
      <c r="H93" s="83"/>
      <c r="I93" s="9">
        <v>10399.3</v>
      </c>
      <c r="J93" s="9">
        <v>1.07</v>
      </c>
      <c r="K93" s="66">
        <v>0.01</v>
      </c>
    </row>
    <row r="94" spans="1:11" s="9" customFormat="1" ht="15">
      <c r="A94" s="19" t="s">
        <v>64</v>
      </c>
      <c r="B94" s="20"/>
      <c r="C94" s="14"/>
      <c r="D94" s="93">
        <f>D95+D96</f>
        <v>70129.33</v>
      </c>
      <c r="E94" s="93"/>
      <c r="F94" s="98"/>
      <c r="G94" s="93">
        <f>D94/I94</f>
        <v>6.94</v>
      </c>
      <c r="H94" s="94">
        <f>G94/12</f>
        <v>0.58</v>
      </c>
      <c r="I94" s="9">
        <v>10111.9</v>
      </c>
      <c r="J94" s="9">
        <v>1.07</v>
      </c>
      <c r="K94" s="66">
        <v>0.01</v>
      </c>
    </row>
    <row r="95" spans="1:11" s="13" customFormat="1" ht="15">
      <c r="A95" s="23" t="s">
        <v>78</v>
      </c>
      <c r="B95" s="90" t="s">
        <v>23</v>
      </c>
      <c r="C95" s="24"/>
      <c r="D95" s="124">
        <v>39752.88</v>
      </c>
      <c r="E95" s="81"/>
      <c r="F95" s="83"/>
      <c r="G95" s="81"/>
      <c r="H95" s="83"/>
      <c r="I95" s="9">
        <v>10111.9</v>
      </c>
      <c r="J95" s="9">
        <v>1.07</v>
      </c>
      <c r="K95" s="66">
        <v>0.01</v>
      </c>
    </row>
    <row r="96" spans="1:11" s="13" customFormat="1" ht="15">
      <c r="A96" s="23" t="s">
        <v>117</v>
      </c>
      <c r="B96" s="90" t="s">
        <v>118</v>
      </c>
      <c r="C96" s="24"/>
      <c r="D96" s="124">
        <v>30376.45</v>
      </c>
      <c r="E96" s="81"/>
      <c r="F96" s="83"/>
      <c r="G96" s="81"/>
      <c r="H96" s="83"/>
      <c r="I96" s="9">
        <v>10111.9</v>
      </c>
      <c r="J96" s="9"/>
      <c r="K96" s="66"/>
    </row>
    <row r="97" spans="1:11" s="9" customFormat="1" ht="15">
      <c r="A97" s="19" t="s">
        <v>63</v>
      </c>
      <c r="B97" s="20"/>
      <c r="C97" s="14"/>
      <c r="D97" s="93">
        <f>D98+D99</f>
        <v>15132.66</v>
      </c>
      <c r="E97" s="93"/>
      <c r="F97" s="98"/>
      <c r="G97" s="93">
        <f>D97/I97</f>
        <v>1.5</v>
      </c>
      <c r="H97" s="94">
        <f>G97/12</f>
        <v>0.13</v>
      </c>
      <c r="I97" s="9">
        <v>10111.9</v>
      </c>
      <c r="J97" s="9">
        <v>1.07</v>
      </c>
      <c r="K97" s="66">
        <v>0.11</v>
      </c>
    </row>
    <row r="98" spans="1:11" s="13" customFormat="1" ht="15">
      <c r="A98" s="23" t="s">
        <v>124</v>
      </c>
      <c r="B98" s="18" t="s">
        <v>71</v>
      </c>
      <c r="C98" s="24"/>
      <c r="D98" s="124">
        <v>6101.7</v>
      </c>
      <c r="E98" s="81"/>
      <c r="F98" s="83"/>
      <c r="G98" s="81"/>
      <c r="H98" s="83"/>
      <c r="I98" s="9">
        <v>10111.9</v>
      </c>
      <c r="J98" s="9">
        <v>1.07</v>
      </c>
      <c r="K98" s="66">
        <v>0.04</v>
      </c>
    </row>
    <row r="99" spans="1:11" s="13" customFormat="1" ht="15.75" thickBot="1">
      <c r="A99" s="23" t="s">
        <v>112</v>
      </c>
      <c r="B99" s="90" t="s">
        <v>71</v>
      </c>
      <c r="C99" s="24"/>
      <c r="D99" s="124">
        <v>9030.96</v>
      </c>
      <c r="E99" s="81"/>
      <c r="F99" s="83"/>
      <c r="G99" s="81"/>
      <c r="H99" s="83"/>
      <c r="I99" s="9">
        <v>10111.9</v>
      </c>
      <c r="J99" s="9"/>
      <c r="K99" s="66"/>
    </row>
    <row r="100" spans="1:10" s="9" customFormat="1" ht="29.25" customHeight="1" hidden="1">
      <c r="A100" s="107" t="s">
        <v>113</v>
      </c>
      <c r="B100" s="108" t="s">
        <v>13</v>
      </c>
      <c r="C100" s="26"/>
      <c r="D100" s="99"/>
      <c r="E100" s="99"/>
      <c r="F100" s="100"/>
      <c r="G100" s="99">
        <f>D100/I100</f>
        <v>0</v>
      </c>
      <c r="H100" s="100">
        <f>G100/12</f>
        <v>0</v>
      </c>
      <c r="I100" s="9">
        <v>10111.9</v>
      </c>
      <c r="J100" s="66"/>
    </row>
    <row r="101" spans="1:11" s="9" customFormat="1" ht="38.25" thickBot="1">
      <c r="A101" s="56" t="s">
        <v>145</v>
      </c>
      <c r="B101" s="7" t="s">
        <v>13</v>
      </c>
      <c r="C101" s="27">
        <f>F101*12</f>
        <v>0</v>
      </c>
      <c r="D101" s="27">
        <f>G101*I101</f>
        <v>46110.26</v>
      </c>
      <c r="E101" s="27">
        <f>H101*12</f>
        <v>4.56</v>
      </c>
      <c r="F101" s="106"/>
      <c r="G101" s="27">
        <f>H101*12</f>
        <v>4.56</v>
      </c>
      <c r="H101" s="114">
        <v>0.38</v>
      </c>
      <c r="I101" s="9">
        <v>10111.9</v>
      </c>
      <c r="J101" s="9">
        <v>1.07</v>
      </c>
      <c r="K101" s="66">
        <v>0.3</v>
      </c>
    </row>
    <row r="102" spans="1:11" s="9" customFormat="1" ht="18.75" hidden="1">
      <c r="A102" s="109" t="s">
        <v>39</v>
      </c>
      <c r="B102" s="110"/>
      <c r="C102" s="111">
        <f>F102*12</f>
        <v>0</v>
      </c>
      <c r="D102" s="111"/>
      <c r="E102" s="111"/>
      <c r="F102" s="112"/>
      <c r="G102" s="111"/>
      <c r="H102" s="113"/>
      <c r="I102" s="9">
        <v>10111.9</v>
      </c>
      <c r="K102" s="66"/>
    </row>
    <row r="103" spans="1:11" s="13" customFormat="1" ht="15" hidden="1">
      <c r="A103" s="23" t="s">
        <v>85</v>
      </c>
      <c r="B103" s="18"/>
      <c r="C103" s="24"/>
      <c r="D103" s="49"/>
      <c r="E103" s="24"/>
      <c r="F103" s="15"/>
      <c r="G103" s="24"/>
      <c r="H103" s="15"/>
      <c r="I103" s="9">
        <v>10111.9</v>
      </c>
      <c r="K103" s="67"/>
    </row>
    <row r="104" spans="1:11" s="13" customFormat="1" ht="15" hidden="1">
      <c r="A104" s="23" t="s">
        <v>88</v>
      </c>
      <c r="B104" s="18"/>
      <c r="C104" s="24"/>
      <c r="D104" s="49"/>
      <c r="E104" s="24"/>
      <c r="F104" s="15"/>
      <c r="G104" s="24"/>
      <c r="H104" s="15"/>
      <c r="I104" s="9">
        <v>10111.9</v>
      </c>
      <c r="K104" s="67"/>
    </row>
    <row r="105" spans="1:11" s="13" customFormat="1" ht="15" hidden="1">
      <c r="A105" s="23" t="s">
        <v>87</v>
      </c>
      <c r="B105" s="18"/>
      <c r="C105" s="24"/>
      <c r="D105" s="49"/>
      <c r="E105" s="24"/>
      <c r="F105" s="15"/>
      <c r="G105" s="24"/>
      <c r="H105" s="15"/>
      <c r="I105" s="9">
        <v>10111.9</v>
      </c>
      <c r="K105" s="67"/>
    </row>
    <row r="106" spans="1:11" s="13" customFormat="1" ht="15.75" hidden="1" thickBot="1">
      <c r="A106" s="72" t="s">
        <v>89</v>
      </c>
      <c r="B106" s="73"/>
      <c r="C106" s="74"/>
      <c r="D106" s="87"/>
      <c r="E106" s="74"/>
      <c r="F106" s="88"/>
      <c r="G106" s="74"/>
      <c r="H106" s="88"/>
      <c r="I106" s="9">
        <v>10111.9</v>
      </c>
      <c r="K106" s="67"/>
    </row>
    <row r="107" spans="1:11" s="13" customFormat="1" ht="19.5" thickBot="1">
      <c r="A107" s="63" t="s">
        <v>30</v>
      </c>
      <c r="B107" s="46" t="s">
        <v>12</v>
      </c>
      <c r="C107" s="104"/>
      <c r="D107" s="105">
        <f>G107*I107</f>
        <v>209923.04</v>
      </c>
      <c r="E107" s="105"/>
      <c r="F107" s="105"/>
      <c r="G107" s="105">
        <f>12*H107</f>
        <v>20.76</v>
      </c>
      <c r="H107" s="106">
        <v>1.73</v>
      </c>
      <c r="I107" s="9">
        <v>10111.9</v>
      </c>
      <c r="K107" s="67"/>
    </row>
    <row r="108" spans="1:11" s="9" customFormat="1" ht="19.5" thickBot="1">
      <c r="A108" s="101" t="s">
        <v>40</v>
      </c>
      <c r="B108" s="102"/>
      <c r="C108" s="103">
        <f>F108*12</f>
        <v>0</v>
      </c>
      <c r="D108" s="91">
        <f>D107+D101+D97+D94+D92+D83+D79+D77+D48+D47+D46+D45+D44+D41+D40+D39+D38+D37+D36+D35+D34+D33+D24+D14</f>
        <v>2522771.89</v>
      </c>
      <c r="E108" s="91">
        <f>E14+E24+E33+E34+E35+E36+E38+E39+E40+E41+E44+E45+E46+E47+E48+E79+E83+E92+E94+E97+E101+E107</f>
        <v>191.4</v>
      </c>
      <c r="F108" s="91">
        <f>F14+F24+F33+F34+F35+F36+F38+F39+F40+F41+F44+F45+F46+F47+F48+F79+F83+F92+F94+F97+F101+F107</f>
        <v>0</v>
      </c>
      <c r="G108" s="91"/>
      <c r="H108" s="91"/>
      <c r="I108" s="9">
        <v>10111.9</v>
      </c>
      <c r="K108" s="66"/>
    </row>
    <row r="109" spans="1:11" s="9" customFormat="1" ht="19.5" hidden="1" thickBot="1">
      <c r="A109" s="44" t="s">
        <v>83</v>
      </c>
      <c r="B109" s="7"/>
      <c r="C109" s="27"/>
      <c r="D109" s="55"/>
      <c r="E109" s="27"/>
      <c r="F109" s="28"/>
      <c r="G109" s="27"/>
      <c r="H109" s="28"/>
      <c r="I109" s="9">
        <v>10111.7</v>
      </c>
      <c r="K109" s="66"/>
    </row>
    <row r="110" spans="1:11" s="9" customFormat="1" ht="19.5" hidden="1" thickBot="1">
      <c r="A110" s="44" t="s">
        <v>84</v>
      </c>
      <c r="B110" s="7"/>
      <c r="C110" s="27"/>
      <c r="D110" s="55">
        <f>D108+D109</f>
        <v>2522771.89</v>
      </c>
      <c r="E110" s="27"/>
      <c r="F110" s="28"/>
      <c r="G110" s="55">
        <f>G108+G109</f>
        <v>0</v>
      </c>
      <c r="H110" s="28">
        <f>H108+H109</f>
        <v>0</v>
      </c>
      <c r="I110" s="9">
        <v>10111.7</v>
      </c>
      <c r="K110" s="66"/>
    </row>
    <row r="111" spans="1:11" s="30" customFormat="1" ht="20.25" hidden="1" thickBot="1">
      <c r="A111" s="45" t="s">
        <v>30</v>
      </c>
      <c r="B111" s="46" t="s">
        <v>12</v>
      </c>
      <c r="C111" s="46" t="s">
        <v>31</v>
      </c>
      <c r="D111" s="50"/>
      <c r="E111" s="46" t="s">
        <v>31</v>
      </c>
      <c r="F111" s="47"/>
      <c r="G111" s="46" t="s">
        <v>31</v>
      </c>
      <c r="H111" s="47"/>
      <c r="K111" s="69"/>
    </row>
    <row r="112" spans="1:11" s="32" customFormat="1" ht="12.75">
      <c r="A112" s="31"/>
      <c r="F112" s="33"/>
      <c r="H112" s="33"/>
      <c r="K112" s="70"/>
    </row>
    <row r="113" spans="1:11" s="29" customFormat="1" ht="18.75">
      <c r="A113" s="34"/>
      <c r="B113" s="35"/>
      <c r="C113" s="36"/>
      <c r="D113" s="36"/>
      <c r="E113" s="36"/>
      <c r="F113" s="37"/>
      <c r="G113" s="36"/>
      <c r="H113" s="37"/>
      <c r="K113" s="71"/>
    </row>
    <row r="114" spans="1:11" s="29" customFormat="1" ht="19.5" thickBot="1">
      <c r="A114" s="34"/>
      <c r="B114" s="35"/>
      <c r="C114" s="36"/>
      <c r="D114" s="36"/>
      <c r="E114" s="36"/>
      <c r="F114" s="37"/>
      <c r="G114" s="36"/>
      <c r="H114" s="37"/>
      <c r="K114" s="71"/>
    </row>
    <row r="115" spans="1:11" s="9" customFormat="1" ht="19.5" thickBot="1">
      <c r="A115" s="56" t="s">
        <v>90</v>
      </c>
      <c r="B115" s="7"/>
      <c r="C115" s="27">
        <f>F115*12</f>
        <v>0</v>
      </c>
      <c r="D115" s="27">
        <f>D116+D117+D118+D119+D120+D121+D122+D123+D124+D125</f>
        <v>1206058.22</v>
      </c>
      <c r="E115" s="27">
        <f>E116+E117+E118+E119+E120+E121+E122+E123+E124+E125</f>
        <v>0</v>
      </c>
      <c r="F115" s="27">
        <f>F116+F117+F118+F119+F120+F121+F122+F123+F124+F125</f>
        <v>0</v>
      </c>
      <c r="G115" s="27">
        <f>G116+G117+G118+G119+G120+G121+G122+G123+G124+G125</f>
        <v>118.94</v>
      </c>
      <c r="H115" s="27">
        <f>H116+H117+H118+H119+H120+H121+H122+H123+H124+H125</f>
        <v>9.93</v>
      </c>
      <c r="I115" s="9">
        <v>10111.9</v>
      </c>
      <c r="K115" s="66"/>
    </row>
    <row r="116" spans="1:11" s="127" customFormat="1" ht="15">
      <c r="A116" s="125" t="s">
        <v>127</v>
      </c>
      <c r="B116" s="126"/>
      <c r="C116" s="81"/>
      <c r="D116" s="82">
        <v>90538.21</v>
      </c>
      <c r="E116" s="81"/>
      <c r="F116" s="83"/>
      <c r="G116" s="84">
        <f aca="true" t="shared" si="4" ref="G116:G125">D116/I116</f>
        <v>8.95</v>
      </c>
      <c r="H116" s="85">
        <f aca="true" t="shared" si="5" ref="H116:H125">G116/12</f>
        <v>0.75</v>
      </c>
      <c r="I116" s="75">
        <v>10111.9</v>
      </c>
      <c r="K116" s="128"/>
    </row>
    <row r="117" spans="1:11" s="127" customFormat="1" ht="19.5" customHeight="1">
      <c r="A117" s="125" t="s">
        <v>116</v>
      </c>
      <c r="B117" s="126"/>
      <c r="C117" s="81"/>
      <c r="D117" s="82">
        <v>741856.72</v>
      </c>
      <c r="E117" s="81"/>
      <c r="F117" s="83"/>
      <c r="G117" s="84">
        <f t="shared" si="4"/>
        <v>73.36</v>
      </c>
      <c r="H117" s="85">
        <f t="shared" si="5"/>
        <v>6.11</v>
      </c>
      <c r="I117" s="75">
        <v>10111.9</v>
      </c>
      <c r="K117" s="128"/>
    </row>
    <row r="118" spans="1:11" s="127" customFormat="1" ht="15.75" customHeight="1">
      <c r="A118" s="125" t="s">
        <v>128</v>
      </c>
      <c r="B118" s="126"/>
      <c r="C118" s="81"/>
      <c r="D118" s="82">
        <v>94344.71</v>
      </c>
      <c r="E118" s="81"/>
      <c r="F118" s="83"/>
      <c r="G118" s="84">
        <f t="shared" si="4"/>
        <v>9.33</v>
      </c>
      <c r="H118" s="85">
        <f t="shared" si="5"/>
        <v>0.78</v>
      </c>
      <c r="I118" s="75">
        <v>10111.9</v>
      </c>
      <c r="K118" s="128"/>
    </row>
    <row r="119" spans="1:11" s="127" customFormat="1" ht="15">
      <c r="A119" s="125" t="s">
        <v>134</v>
      </c>
      <c r="B119" s="126"/>
      <c r="C119" s="81"/>
      <c r="D119" s="82">
        <v>12197.27</v>
      </c>
      <c r="E119" s="81"/>
      <c r="F119" s="83"/>
      <c r="G119" s="84">
        <f t="shared" si="4"/>
        <v>1.21</v>
      </c>
      <c r="H119" s="85">
        <f t="shared" si="5"/>
        <v>0.1</v>
      </c>
      <c r="I119" s="75">
        <v>10111.9</v>
      </c>
      <c r="K119" s="128"/>
    </row>
    <row r="120" spans="1:11" s="127" customFormat="1" ht="15">
      <c r="A120" s="125" t="s">
        <v>135</v>
      </c>
      <c r="B120" s="126"/>
      <c r="C120" s="81"/>
      <c r="D120" s="82">
        <v>8387.61</v>
      </c>
      <c r="E120" s="81"/>
      <c r="F120" s="83"/>
      <c r="G120" s="84">
        <f t="shared" si="4"/>
        <v>0.83</v>
      </c>
      <c r="H120" s="85">
        <f t="shared" si="5"/>
        <v>0.07</v>
      </c>
      <c r="I120" s="75">
        <v>10111.9</v>
      </c>
      <c r="K120" s="128"/>
    </row>
    <row r="121" spans="1:11" s="131" customFormat="1" ht="15">
      <c r="A121" s="125" t="s">
        <v>136</v>
      </c>
      <c r="B121" s="129"/>
      <c r="C121" s="116"/>
      <c r="D121" s="130">
        <v>15690.86</v>
      </c>
      <c r="E121" s="116"/>
      <c r="F121" s="117"/>
      <c r="G121" s="84">
        <f t="shared" si="4"/>
        <v>1.51</v>
      </c>
      <c r="H121" s="118">
        <f t="shared" si="5"/>
        <v>0.13</v>
      </c>
      <c r="I121" s="75">
        <v>10399.3</v>
      </c>
      <c r="K121" s="132"/>
    </row>
    <row r="122" spans="1:11" s="127" customFormat="1" ht="15">
      <c r="A122" s="125" t="s">
        <v>137</v>
      </c>
      <c r="B122" s="126"/>
      <c r="C122" s="81"/>
      <c r="D122" s="82">
        <v>722.42</v>
      </c>
      <c r="E122" s="81"/>
      <c r="F122" s="83"/>
      <c r="G122" s="84">
        <f t="shared" si="4"/>
        <v>0.07</v>
      </c>
      <c r="H122" s="85">
        <f t="shared" si="5"/>
        <v>0.01</v>
      </c>
      <c r="I122" s="75">
        <v>10399.3</v>
      </c>
      <c r="K122" s="128"/>
    </row>
    <row r="123" spans="1:11" s="127" customFormat="1" ht="15">
      <c r="A123" s="133" t="s">
        <v>114</v>
      </c>
      <c r="B123" s="134"/>
      <c r="C123" s="86"/>
      <c r="D123" s="87">
        <v>86808.45</v>
      </c>
      <c r="E123" s="86"/>
      <c r="F123" s="87"/>
      <c r="G123" s="84">
        <f t="shared" si="4"/>
        <v>8.58</v>
      </c>
      <c r="H123" s="85">
        <f t="shared" si="5"/>
        <v>0.72</v>
      </c>
      <c r="I123" s="75">
        <v>10111.9</v>
      </c>
      <c r="K123" s="128"/>
    </row>
    <row r="124" spans="1:11" s="127" customFormat="1" ht="15">
      <c r="A124" s="133" t="s">
        <v>139</v>
      </c>
      <c r="B124" s="134"/>
      <c r="C124" s="86"/>
      <c r="D124" s="87">
        <v>103321.52</v>
      </c>
      <c r="E124" s="86"/>
      <c r="F124" s="87"/>
      <c r="G124" s="84">
        <f t="shared" si="4"/>
        <v>9.94</v>
      </c>
      <c r="H124" s="85">
        <f t="shared" si="5"/>
        <v>0.83</v>
      </c>
      <c r="I124" s="75">
        <v>10399.3</v>
      </c>
      <c r="K124" s="128"/>
    </row>
    <row r="125" spans="1:11" s="127" customFormat="1" ht="15">
      <c r="A125" s="135" t="s">
        <v>115</v>
      </c>
      <c r="B125" s="126"/>
      <c r="C125" s="81"/>
      <c r="D125" s="81">
        <v>52190.45</v>
      </c>
      <c r="E125" s="86"/>
      <c r="F125" s="87"/>
      <c r="G125" s="84">
        <f t="shared" si="4"/>
        <v>5.16</v>
      </c>
      <c r="H125" s="85">
        <f t="shared" si="5"/>
        <v>0.43</v>
      </c>
      <c r="I125" s="75">
        <v>10111.9</v>
      </c>
      <c r="K125" s="128"/>
    </row>
    <row r="126" spans="1:11" s="29" customFormat="1" ht="18.75">
      <c r="A126" s="34"/>
      <c r="B126" s="35"/>
      <c r="C126" s="36"/>
      <c r="D126" s="36"/>
      <c r="E126" s="36"/>
      <c r="F126" s="37"/>
      <c r="G126" s="36"/>
      <c r="H126" s="37"/>
      <c r="K126" s="71"/>
    </row>
    <row r="127" spans="1:11" s="29" customFormat="1" ht="19.5" thickBot="1">
      <c r="A127" s="34"/>
      <c r="B127" s="35"/>
      <c r="C127" s="36"/>
      <c r="D127" s="36"/>
      <c r="E127" s="36"/>
      <c r="F127" s="37"/>
      <c r="G127" s="36"/>
      <c r="H127" s="37"/>
      <c r="K127" s="71"/>
    </row>
    <row r="128" spans="1:11" s="29" customFormat="1" ht="19.5" thickBot="1">
      <c r="A128" s="44" t="s">
        <v>91</v>
      </c>
      <c r="B128" s="57"/>
      <c r="C128" s="58"/>
      <c r="D128" s="58">
        <f>D108+D115</f>
        <v>3728830.11</v>
      </c>
      <c r="E128" s="58">
        <f>E108+E115</f>
        <v>191.4</v>
      </c>
      <c r="F128" s="58">
        <f>F108+F115</f>
        <v>0</v>
      </c>
      <c r="G128" s="58">
        <f>G108+G115</f>
        <v>118.94</v>
      </c>
      <c r="H128" s="58">
        <f>H108+H115</f>
        <v>9.93</v>
      </c>
      <c r="K128" s="71"/>
    </row>
    <row r="129" spans="1:11" s="29" customFormat="1" ht="18.75">
      <c r="A129" s="34"/>
      <c r="B129" s="35"/>
      <c r="C129" s="36"/>
      <c r="D129" s="36"/>
      <c r="E129" s="36"/>
      <c r="F129" s="37"/>
      <c r="G129" s="36"/>
      <c r="H129" s="37"/>
      <c r="K129" s="71"/>
    </row>
    <row r="130" spans="1:11" s="29" customFormat="1" ht="18.75">
      <c r="A130" s="34"/>
      <c r="B130" s="35"/>
      <c r="C130" s="36"/>
      <c r="D130" s="36"/>
      <c r="E130" s="36"/>
      <c r="F130" s="37"/>
      <c r="G130" s="36"/>
      <c r="H130" s="37"/>
      <c r="K130" s="71"/>
    </row>
    <row r="131" spans="1:11" s="29" customFormat="1" ht="18.75">
      <c r="A131" s="34"/>
      <c r="B131" s="35"/>
      <c r="C131" s="36"/>
      <c r="D131" s="36"/>
      <c r="E131" s="36"/>
      <c r="F131" s="37"/>
      <c r="G131" s="36"/>
      <c r="H131" s="37"/>
      <c r="K131" s="71"/>
    </row>
    <row r="132" spans="1:11" s="30" customFormat="1" ht="19.5">
      <c r="A132" s="38"/>
      <c r="B132" s="39"/>
      <c r="C132" s="40"/>
      <c r="D132" s="40"/>
      <c r="E132" s="40"/>
      <c r="F132" s="41"/>
      <c r="G132" s="40"/>
      <c r="H132" s="41"/>
      <c r="K132" s="69"/>
    </row>
    <row r="133" spans="1:11" s="32" customFormat="1" ht="14.25">
      <c r="A133" s="174" t="s">
        <v>32</v>
      </c>
      <c r="B133" s="174"/>
      <c r="C133" s="174"/>
      <c r="D133" s="174"/>
      <c r="E133" s="174"/>
      <c r="F133" s="174"/>
      <c r="K133" s="70"/>
    </row>
    <row r="134" spans="6:11" s="32" customFormat="1" ht="12.75">
      <c r="F134" s="33"/>
      <c r="H134" s="33"/>
      <c r="K134" s="70"/>
    </row>
    <row r="135" spans="1:11" s="32" customFormat="1" ht="12.75">
      <c r="A135" s="31" t="s">
        <v>33</v>
      </c>
      <c r="F135" s="33"/>
      <c r="H135" s="33"/>
      <c r="K135" s="70"/>
    </row>
    <row r="136" spans="6:11" s="32" customFormat="1" ht="12.75">
      <c r="F136" s="33"/>
      <c r="H136" s="33"/>
      <c r="K136" s="70"/>
    </row>
    <row r="137" spans="6:11" s="32" customFormat="1" ht="12.75">
      <c r="F137" s="33"/>
      <c r="H137" s="33"/>
      <c r="K137" s="70"/>
    </row>
    <row r="138" spans="6:11" s="32" customFormat="1" ht="12.75">
      <c r="F138" s="33"/>
      <c r="H138" s="33"/>
      <c r="K138" s="70"/>
    </row>
    <row r="139" spans="6:11" s="32" customFormat="1" ht="12.75">
      <c r="F139" s="33"/>
      <c r="H139" s="33"/>
      <c r="K139" s="70"/>
    </row>
    <row r="140" spans="6:11" s="32" customFormat="1" ht="12.75">
      <c r="F140" s="33"/>
      <c r="H140" s="33"/>
      <c r="K140" s="70"/>
    </row>
    <row r="141" spans="6:11" s="32" customFormat="1" ht="12.75">
      <c r="F141" s="33"/>
      <c r="H141" s="33"/>
      <c r="K141" s="70"/>
    </row>
    <row r="142" spans="6:11" s="32" customFormat="1" ht="12.75">
      <c r="F142" s="33"/>
      <c r="H142" s="33"/>
      <c r="K142" s="70"/>
    </row>
    <row r="143" spans="6:11" s="32" customFormat="1" ht="12.75">
      <c r="F143" s="33"/>
      <c r="H143" s="33"/>
      <c r="K143" s="70"/>
    </row>
    <row r="144" spans="6:11" s="32" customFormat="1" ht="12.75">
      <c r="F144" s="33"/>
      <c r="H144" s="33"/>
      <c r="K144" s="70"/>
    </row>
    <row r="145" spans="6:11" s="32" customFormat="1" ht="12.75">
      <c r="F145" s="33"/>
      <c r="H145" s="33"/>
      <c r="K145" s="70"/>
    </row>
    <row r="146" spans="6:11" s="32" customFormat="1" ht="12.75">
      <c r="F146" s="33"/>
      <c r="H146" s="33"/>
      <c r="K146" s="70"/>
    </row>
    <row r="147" spans="6:11" s="32" customFormat="1" ht="12.75">
      <c r="F147" s="33"/>
      <c r="H147" s="33"/>
      <c r="K147" s="70"/>
    </row>
    <row r="148" spans="6:11" s="32" customFormat="1" ht="12.75">
      <c r="F148" s="33"/>
      <c r="H148" s="33"/>
      <c r="K148" s="70"/>
    </row>
    <row r="149" spans="6:11" s="32" customFormat="1" ht="12.75">
      <c r="F149" s="33"/>
      <c r="H149" s="33"/>
      <c r="K149" s="70"/>
    </row>
    <row r="150" spans="6:11" s="32" customFormat="1" ht="12.75">
      <c r="F150" s="33"/>
      <c r="H150" s="33"/>
      <c r="K150" s="70"/>
    </row>
    <row r="151" spans="6:11" s="32" customFormat="1" ht="12.75">
      <c r="F151" s="33"/>
      <c r="H151" s="33"/>
      <c r="K151" s="70"/>
    </row>
    <row r="152" spans="6:11" s="32" customFormat="1" ht="12.75">
      <c r="F152" s="33"/>
      <c r="H152" s="33"/>
      <c r="K152" s="70"/>
    </row>
    <row r="153" spans="6:11" s="32" customFormat="1" ht="12.75">
      <c r="F153" s="33"/>
      <c r="H153" s="33"/>
      <c r="K153" s="70"/>
    </row>
  </sheetData>
  <sheetProtection/>
  <mergeCells count="12">
    <mergeCell ref="A5:H5"/>
    <mergeCell ref="A6:H6"/>
    <mergeCell ref="A9:H9"/>
    <mergeCell ref="A10:H10"/>
    <mergeCell ref="A13:H13"/>
    <mergeCell ref="A133:F133"/>
    <mergeCell ref="A1:H1"/>
    <mergeCell ref="B2:H2"/>
    <mergeCell ref="B3:H3"/>
    <mergeCell ref="B4:H4"/>
    <mergeCell ref="A7:H7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="75" zoomScaleNormal="75" zoomScalePageLayoutView="0" workbookViewId="0" topLeftCell="A81">
      <selection activeCell="N119" sqref="N11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2" hidden="1" customWidth="1"/>
    <col min="7" max="7" width="13.875" style="1" customWidth="1"/>
    <col min="8" max="8" width="20.875" style="42" customWidth="1"/>
    <col min="9" max="9" width="15.375" style="1" customWidth="1"/>
    <col min="10" max="10" width="15.375" style="1" hidden="1" customWidth="1"/>
    <col min="11" max="11" width="15.375" style="64" hidden="1" customWidth="1"/>
    <col min="12" max="14" width="15.375" style="1" customWidth="1"/>
    <col min="15" max="16384" width="9.125" style="1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1:8" ht="23.25" customHeight="1">
      <c r="A3" s="89" t="s">
        <v>141</v>
      </c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41</v>
      </c>
      <c r="C4" s="177"/>
      <c r="D4" s="177"/>
      <c r="E4" s="177"/>
      <c r="F4" s="177"/>
      <c r="G4" s="176"/>
      <c r="H4" s="176"/>
    </row>
    <row r="5" spans="1:11" ht="39.75" customHeight="1">
      <c r="A5" s="180"/>
      <c r="B5" s="181"/>
      <c r="C5" s="181"/>
      <c r="D5" s="181"/>
      <c r="E5" s="181"/>
      <c r="F5" s="181"/>
      <c r="G5" s="181"/>
      <c r="H5" s="181"/>
      <c r="K5" s="1"/>
    </row>
    <row r="6" spans="1:11" ht="33" customHeight="1">
      <c r="A6" s="182" t="s">
        <v>140</v>
      </c>
      <c r="B6" s="183"/>
      <c r="C6" s="183"/>
      <c r="D6" s="183"/>
      <c r="E6" s="183"/>
      <c r="F6" s="183"/>
      <c r="G6" s="183"/>
      <c r="H6" s="183"/>
      <c r="K6" s="1"/>
    </row>
    <row r="7" spans="1:11" s="2" customFormat="1" ht="33" customHeight="1">
      <c r="A7" s="178" t="s">
        <v>3</v>
      </c>
      <c r="B7" s="178"/>
      <c r="C7" s="178"/>
      <c r="D7" s="178"/>
      <c r="E7" s="178"/>
      <c r="F7" s="178"/>
      <c r="G7" s="178"/>
      <c r="H7" s="178"/>
      <c r="K7" s="65"/>
    </row>
    <row r="8" spans="1:8" s="3" customFormat="1" ht="18.75" customHeight="1">
      <c r="A8" s="178" t="s">
        <v>147</v>
      </c>
      <c r="B8" s="178"/>
      <c r="C8" s="178"/>
      <c r="D8" s="178"/>
      <c r="E8" s="179"/>
      <c r="F8" s="179"/>
      <c r="G8" s="179"/>
      <c r="H8" s="179"/>
    </row>
    <row r="9" spans="1:8" s="4" customFormat="1" ht="17.25" customHeight="1">
      <c r="A9" s="166" t="s">
        <v>34</v>
      </c>
      <c r="B9" s="166"/>
      <c r="C9" s="166"/>
      <c r="D9" s="166"/>
      <c r="E9" s="167"/>
      <c r="F9" s="167"/>
      <c r="G9" s="167"/>
      <c r="H9" s="167"/>
    </row>
    <row r="10" spans="1:8" s="3" customFormat="1" ht="30" customHeight="1" thickBot="1">
      <c r="A10" s="168" t="s">
        <v>86</v>
      </c>
      <c r="B10" s="168"/>
      <c r="C10" s="168"/>
      <c r="D10" s="168"/>
      <c r="E10" s="169"/>
      <c r="F10" s="169"/>
      <c r="G10" s="169"/>
      <c r="H10" s="16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6"/>
    </row>
    <row r="12" spans="1:11" s="13" customFormat="1" ht="12.75">
      <c r="A12" s="10">
        <v>1</v>
      </c>
      <c r="B12" s="11">
        <v>2</v>
      </c>
      <c r="C12" s="11">
        <v>3</v>
      </c>
      <c r="D12" s="48"/>
      <c r="E12" s="11">
        <v>3</v>
      </c>
      <c r="F12" s="12">
        <v>4</v>
      </c>
      <c r="G12" s="51">
        <v>3</v>
      </c>
      <c r="H12" s="54">
        <v>4</v>
      </c>
      <c r="K12" s="67"/>
    </row>
    <row r="13" spans="1:11" s="13" customFormat="1" ht="49.5" customHeight="1">
      <c r="A13" s="170" t="s">
        <v>8</v>
      </c>
      <c r="B13" s="171"/>
      <c r="C13" s="171"/>
      <c r="D13" s="171"/>
      <c r="E13" s="171"/>
      <c r="F13" s="171"/>
      <c r="G13" s="172"/>
      <c r="H13" s="173"/>
      <c r="K13" s="67"/>
    </row>
    <row r="14" spans="1:11" s="9" customFormat="1" ht="24" customHeight="1">
      <c r="A14" s="16" t="s">
        <v>9</v>
      </c>
      <c r="B14" s="20" t="s">
        <v>10</v>
      </c>
      <c r="C14" s="14">
        <f>F14*12</f>
        <v>0</v>
      </c>
      <c r="D14" s="92">
        <f>G14*I14</f>
        <v>396837.29</v>
      </c>
      <c r="E14" s="93">
        <f>H14*12</f>
        <v>38.16</v>
      </c>
      <c r="F14" s="94"/>
      <c r="G14" s="93">
        <f>H14*12</f>
        <v>38.16</v>
      </c>
      <c r="H14" s="94">
        <f>H19+H23</f>
        <v>3.18</v>
      </c>
      <c r="I14" s="9">
        <v>10399.3</v>
      </c>
      <c r="J14" s="9">
        <v>1.07</v>
      </c>
      <c r="K14" s="66">
        <v>2.24</v>
      </c>
    </row>
    <row r="15" spans="1:11" s="60" customFormat="1" ht="27" customHeight="1">
      <c r="A15" s="61" t="s">
        <v>92</v>
      </c>
      <c r="B15" s="62" t="s">
        <v>93</v>
      </c>
      <c r="C15" s="59"/>
      <c r="D15" s="95"/>
      <c r="E15" s="96"/>
      <c r="F15" s="97"/>
      <c r="G15" s="96"/>
      <c r="H15" s="97"/>
      <c r="K15" s="68"/>
    </row>
    <row r="16" spans="1:11" s="60" customFormat="1" ht="12.75">
      <c r="A16" s="61" t="s">
        <v>94</v>
      </c>
      <c r="B16" s="62" t="s">
        <v>93</v>
      </c>
      <c r="C16" s="59"/>
      <c r="D16" s="95"/>
      <c r="E16" s="96"/>
      <c r="F16" s="97"/>
      <c r="G16" s="96"/>
      <c r="H16" s="97"/>
      <c r="K16" s="68"/>
    </row>
    <row r="17" spans="1:11" s="60" customFormat="1" ht="12.75">
      <c r="A17" s="61" t="s">
        <v>95</v>
      </c>
      <c r="B17" s="62" t="s">
        <v>96</v>
      </c>
      <c r="C17" s="59"/>
      <c r="D17" s="95"/>
      <c r="E17" s="96"/>
      <c r="F17" s="97"/>
      <c r="G17" s="96"/>
      <c r="H17" s="97"/>
      <c r="K17" s="68"/>
    </row>
    <row r="18" spans="1:11" s="60" customFormat="1" ht="12.75">
      <c r="A18" s="61" t="s">
        <v>97</v>
      </c>
      <c r="B18" s="62" t="s">
        <v>93</v>
      </c>
      <c r="C18" s="59"/>
      <c r="D18" s="95"/>
      <c r="E18" s="96"/>
      <c r="F18" s="97"/>
      <c r="G18" s="96"/>
      <c r="H18" s="97"/>
      <c r="K18" s="68"/>
    </row>
    <row r="19" spans="1:11" s="60" customFormat="1" ht="15">
      <c r="A19" s="119" t="s">
        <v>123</v>
      </c>
      <c r="B19" s="120"/>
      <c r="C19" s="96"/>
      <c r="D19" s="95"/>
      <c r="E19" s="96"/>
      <c r="F19" s="97"/>
      <c r="G19" s="96"/>
      <c r="H19" s="94">
        <v>2.83</v>
      </c>
      <c r="K19" s="68"/>
    </row>
    <row r="20" spans="1:11" s="60" customFormat="1" ht="12.75">
      <c r="A20" s="121" t="s">
        <v>120</v>
      </c>
      <c r="B20" s="120" t="s">
        <v>93</v>
      </c>
      <c r="C20" s="96"/>
      <c r="D20" s="95"/>
      <c r="E20" s="96"/>
      <c r="F20" s="97"/>
      <c r="G20" s="96"/>
      <c r="H20" s="136">
        <v>0.12</v>
      </c>
      <c r="K20" s="68"/>
    </row>
    <row r="21" spans="1:11" s="60" customFormat="1" ht="12.75">
      <c r="A21" s="121" t="s">
        <v>121</v>
      </c>
      <c r="B21" s="120" t="s">
        <v>93</v>
      </c>
      <c r="C21" s="96"/>
      <c r="D21" s="95"/>
      <c r="E21" s="96"/>
      <c r="F21" s="97"/>
      <c r="G21" s="96"/>
      <c r="H21" s="136">
        <v>0.11</v>
      </c>
      <c r="K21" s="68"/>
    </row>
    <row r="22" spans="1:11" s="60" customFormat="1" ht="12.75">
      <c r="A22" s="121" t="s">
        <v>142</v>
      </c>
      <c r="B22" s="120"/>
      <c r="C22" s="96"/>
      <c r="D22" s="95"/>
      <c r="E22" s="96"/>
      <c r="F22" s="97"/>
      <c r="G22" s="96"/>
      <c r="H22" s="136">
        <v>0.12</v>
      </c>
      <c r="K22" s="68"/>
    </row>
    <row r="23" spans="1:11" s="60" customFormat="1" ht="15">
      <c r="A23" s="119" t="s">
        <v>123</v>
      </c>
      <c r="B23" s="120"/>
      <c r="C23" s="96"/>
      <c r="D23" s="95"/>
      <c r="E23" s="96"/>
      <c r="F23" s="97"/>
      <c r="G23" s="96"/>
      <c r="H23" s="94">
        <f>H20+H21+H22</f>
        <v>0.35</v>
      </c>
      <c r="K23" s="68"/>
    </row>
    <row r="24" spans="1:11" s="9" customFormat="1" ht="30">
      <c r="A24" s="16" t="s">
        <v>11</v>
      </c>
      <c r="B24" s="17" t="s">
        <v>12</v>
      </c>
      <c r="C24" s="14">
        <f>F24*12</f>
        <v>0</v>
      </c>
      <c r="D24" s="92">
        <f>G24*I24</f>
        <v>189294.77</v>
      </c>
      <c r="E24" s="93">
        <f>H24*12</f>
        <v>18.72</v>
      </c>
      <c r="F24" s="94"/>
      <c r="G24" s="93">
        <f>H24*12</f>
        <v>18.72</v>
      </c>
      <c r="H24" s="137">
        <v>1.56</v>
      </c>
      <c r="I24" s="9">
        <v>10111.9</v>
      </c>
      <c r="J24" s="9">
        <v>1.07</v>
      </c>
      <c r="K24" s="66">
        <v>1.23</v>
      </c>
    </row>
    <row r="25" spans="1:11" s="60" customFormat="1" ht="12.75">
      <c r="A25" s="61" t="s">
        <v>98</v>
      </c>
      <c r="B25" s="62" t="s">
        <v>12</v>
      </c>
      <c r="C25" s="59"/>
      <c r="D25" s="95"/>
      <c r="E25" s="96"/>
      <c r="F25" s="97"/>
      <c r="G25" s="96"/>
      <c r="H25" s="97"/>
      <c r="K25" s="68"/>
    </row>
    <row r="26" spans="1:11" s="60" customFormat="1" ht="12.75">
      <c r="A26" s="61" t="s">
        <v>99</v>
      </c>
      <c r="B26" s="62" t="s">
        <v>12</v>
      </c>
      <c r="C26" s="59"/>
      <c r="D26" s="95"/>
      <c r="E26" s="96"/>
      <c r="F26" s="97"/>
      <c r="G26" s="96"/>
      <c r="H26" s="97"/>
      <c r="K26" s="68"/>
    </row>
    <row r="27" spans="1:11" s="60" customFormat="1" ht="12.75">
      <c r="A27" s="61" t="s">
        <v>109</v>
      </c>
      <c r="B27" s="62" t="s">
        <v>110</v>
      </c>
      <c r="C27" s="59"/>
      <c r="D27" s="95"/>
      <c r="E27" s="96"/>
      <c r="F27" s="97"/>
      <c r="G27" s="96"/>
      <c r="H27" s="97"/>
      <c r="K27" s="68"/>
    </row>
    <row r="28" spans="1:11" s="60" customFormat="1" ht="12.75">
      <c r="A28" s="61" t="s">
        <v>100</v>
      </c>
      <c r="B28" s="62" t="s">
        <v>12</v>
      </c>
      <c r="C28" s="59"/>
      <c r="D28" s="95"/>
      <c r="E28" s="96"/>
      <c r="F28" s="97"/>
      <c r="G28" s="96"/>
      <c r="H28" s="97"/>
      <c r="K28" s="68"/>
    </row>
    <row r="29" spans="1:11" s="60" customFormat="1" ht="25.5">
      <c r="A29" s="61" t="s">
        <v>101</v>
      </c>
      <c r="B29" s="62" t="s">
        <v>13</v>
      </c>
      <c r="C29" s="59"/>
      <c r="D29" s="95"/>
      <c r="E29" s="96"/>
      <c r="F29" s="97"/>
      <c r="G29" s="96"/>
      <c r="H29" s="97"/>
      <c r="K29" s="68"/>
    </row>
    <row r="30" spans="1:11" s="60" customFormat="1" ht="12.75">
      <c r="A30" s="61" t="s">
        <v>102</v>
      </c>
      <c r="B30" s="62" t="s">
        <v>12</v>
      </c>
      <c r="C30" s="59"/>
      <c r="D30" s="95"/>
      <c r="E30" s="96"/>
      <c r="F30" s="97"/>
      <c r="G30" s="96"/>
      <c r="H30" s="97"/>
      <c r="K30" s="68"/>
    </row>
    <row r="31" spans="1:11" s="60" customFormat="1" ht="12.75">
      <c r="A31" s="61" t="s">
        <v>103</v>
      </c>
      <c r="B31" s="62" t="s">
        <v>12</v>
      </c>
      <c r="C31" s="59"/>
      <c r="D31" s="95"/>
      <c r="E31" s="96"/>
      <c r="F31" s="97"/>
      <c r="G31" s="96"/>
      <c r="H31" s="97"/>
      <c r="K31" s="68"/>
    </row>
    <row r="32" spans="1:11" s="60" customFormat="1" ht="25.5">
      <c r="A32" s="61" t="s">
        <v>104</v>
      </c>
      <c r="B32" s="62" t="s">
        <v>105</v>
      </c>
      <c r="C32" s="59"/>
      <c r="D32" s="95"/>
      <c r="E32" s="96"/>
      <c r="F32" s="97"/>
      <c r="G32" s="96"/>
      <c r="H32" s="97"/>
      <c r="K32" s="68"/>
    </row>
    <row r="33" spans="1:11" s="21" customFormat="1" ht="15">
      <c r="A33" s="19" t="s">
        <v>14</v>
      </c>
      <c r="B33" s="20" t="s">
        <v>15</v>
      </c>
      <c r="C33" s="14">
        <f>F33*12</f>
        <v>0</v>
      </c>
      <c r="D33" s="92">
        <f>G33*I33</f>
        <v>93593.7</v>
      </c>
      <c r="E33" s="93">
        <f>H33*12</f>
        <v>9</v>
      </c>
      <c r="F33" s="98"/>
      <c r="G33" s="93">
        <f>H33*12</f>
        <v>9</v>
      </c>
      <c r="H33" s="137">
        <v>0.75</v>
      </c>
      <c r="I33" s="9">
        <v>10399.3</v>
      </c>
      <c r="J33" s="9">
        <v>1.07</v>
      </c>
      <c r="K33" s="66">
        <v>0.6</v>
      </c>
    </row>
    <row r="34" spans="1:11" s="9" customFormat="1" ht="17.25" customHeight="1">
      <c r="A34" s="19" t="s">
        <v>16</v>
      </c>
      <c r="B34" s="20" t="s">
        <v>17</v>
      </c>
      <c r="C34" s="14">
        <f>F34*12</f>
        <v>0</v>
      </c>
      <c r="D34" s="92">
        <f>G34*I34</f>
        <v>305739.42</v>
      </c>
      <c r="E34" s="93">
        <f>H34*12</f>
        <v>29.4</v>
      </c>
      <c r="F34" s="98"/>
      <c r="G34" s="93">
        <f>H34*12</f>
        <v>29.4</v>
      </c>
      <c r="H34" s="137">
        <v>2.45</v>
      </c>
      <c r="I34" s="9">
        <v>10399.3</v>
      </c>
      <c r="J34" s="9">
        <v>1.07</v>
      </c>
      <c r="K34" s="66">
        <v>1.94</v>
      </c>
    </row>
    <row r="35" spans="1:11" s="9" customFormat="1" ht="24" customHeight="1">
      <c r="A35" s="19" t="s">
        <v>35</v>
      </c>
      <c r="B35" s="20" t="s">
        <v>12</v>
      </c>
      <c r="C35" s="14">
        <f>F35*12</f>
        <v>0</v>
      </c>
      <c r="D35" s="92">
        <f>G35*I35</f>
        <v>190508.2</v>
      </c>
      <c r="E35" s="93">
        <f>H35*12</f>
        <v>18.84</v>
      </c>
      <c r="F35" s="98"/>
      <c r="G35" s="93">
        <f>H35*12</f>
        <v>18.84</v>
      </c>
      <c r="H35" s="137">
        <v>1.57</v>
      </c>
      <c r="I35" s="9">
        <v>10111.9</v>
      </c>
      <c r="J35" s="9">
        <v>1.07</v>
      </c>
      <c r="K35" s="66">
        <v>1.24</v>
      </c>
    </row>
    <row r="36" spans="1:11" s="9" customFormat="1" ht="18" customHeight="1">
      <c r="A36" s="19" t="s">
        <v>36</v>
      </c>
      <c r="B36" s="20" t="s">
        <v>12</v>
      </c>
      <c r="C36" s="14">
        <f>F36*12</f>
        <v>0</v>
      </c>
      <c r="D36" s="92">
        <f>G36*I36</f>
        <v>219630.47</v>
      </c>
      <c r="E36" s="93">
        <f>H36*12</f>
        <v>21.72</v>
      </c>
      <c r="F36" s="98"/>
      <c r="G36" s="93">
        <f>H36*12</f>
        <v>21.72</v>
      </c>
      <c r="H36" s="137">
        <v>1.81</v>
      </c>
      <c r="I36" s="9">
        <v>10111.9</v>
      </c>
      <c r="J36" s="9">
        <v>1.07</v>
      </c>
      <c r="K36" s="66">
        <v>1.44</v>
      </c>
    </row>
    <row r="37" spans="1:11" s="9" customFormat="1" ht="45">
      <c r="A37" s="78" t="s">
        <v>119</v>
      </c>
      <c r="B37" s="20" t="s">
        <v>18</v>
      </c>
      <c r="C37" s="14"/>
      <c r="D37" s="92">
        <f>17037.5*1.105</f>
        <v>18826.44</v>
      </c>
      <c r="E37" s="93"/>
      <c r="F37" s="98"/>
      <c r="G37" s="93">
        <f>D37/I37</f>
        <v>1.86</v>
      </c>
      <c r="H37" s="137">
        <f>G37/12</f>
        <v>0.16</v>
      </c>
      <c r="I37" s="9">
        <v>10111.9</v>
      </c>
      <c r="K37" s="66"/>
    </row>
    <row r="38" spans="1:11" s="9" customFormat="1" ht="28.5">
      <c r="A38" s="19" t="s">
        <v>37</v>
      </c>
      <c r="B38" s="43" t="s">
        <v>38</v>
      </c>
      <c r="C38" s="14">
        <f>F38*12</f>
        <v>0</v>
      </c>
      <c r="D38" s="92">
        <f>G38*I38</f>
        <v>472023.49</v>
      </c>
      <c r="E38" s="93">
        <f>H38*12</f>
        <v>46.68</v>
      </c>
      <c r="F38" s="98"/>
      <c r="G38" s="93">
        <f>H38*12</f>
        <v>46.68</v>
      </c>
      <c r="H38" s="137">
        <v>3.89</v>
      </c>
      <c r="I38" s="9">
        <v>10111.9</v>
      </c>
      <c r="J38" s="9">
        <v>1.07</v>
      </c>
      <c r="K38" s="66">
        <v>3.08</v>
      </c>
    </row>
    <row r="39" spans="1:11" s="13" customFormat="1" ht="30">
      <c r="A39" s="19" t="s">
        <v>59</v>
      </c>
      <c r="B39" s="20" t="s">
        <v>10</v>
      </c>
      <c r="C39" s="22"/>
      <c r="D39" s="92">
        <v>2042.21</v>
      </c>
      <c r="E39" s="80"/>
      <c r="F39" s="98"/>
      <c r="G39" s="93">
        <f>D39/I39</f>
        <v>0.2</v>
      </c>
      <c r="H39" s="137">
        <f>G39/12</f>
        <v>0.02</v>
      </c>
      <c r="I39" s="9">
        <v>10111.9</v>
      </c>
      <c r="J39" s="9">
        <v>1.07</v>
      </c>
      <c r="K39" s="66">
        <v>0.01</v>
      </c>
    </row>
    <row r="40" spans="1:11" s="13" customFormat="1" ht="30" customHeight="1">
      <c r="A40" s="19" t="s">
        <v>81</v>
      </c>
      <c r="B40" s="20" t="s">
        <v>10</v>
      </c>
      <c r="C40" s="22"/>
      <c r="D40" s="92">
        <v>4084.42</v>
      </c>
      <c r="E40" s="80"/>
      <c r="F40" s="98"/>
      <c r="G40" s="93">
        <f>D40/I40</f>
        <v>0.39</v>
      </c>
      <c r="H40" s="137">
        <f>G40/12</f>
        <v>0.03</v>
      </c>
      <c r="I40" s="9">
        <v>10399.3</v>
      </c>
      <c r="J40" s="9">
        <v>1.07</v>
      </c>
      <c r="K40" s="66">
        <v>0.02</v>
      </c>
    </row>
    <row r="41" spans="1:11" s="13" customFormat="1" ht="20.25" customHeight="1">
      <c r="A41" s="19" t="s">
        <v>60</v>
      </c>
      <c r="B41" s="20" t="s">
        <v>10</v>
      </c>
      <c r="C41" s="22"/>
      <c r="D41" s="92">
        <v>12896.1</v>
      </c>
      <c r="E41" s="80"/>
      <c r="F41" s="98"/>
      <c r="G41" s="93">
        <f>D41/I41</f>
        <v>1.24</v>
      </c>
      <c r="H41" s="137">
        <f>G41/12</f>
        <v>0.1</v>
      </c>
      <c r="I41" s="9">
        <v>10399.3</v>
      </c>
      <c r="J41" s="9">
        <v>1.07</v>
      </c>
      <c r="K41" s="66">
        <v>0.09</v>
      </c>
    </row>
    <row r="42" spans="1:11" s="13" customFormat="1" ht="30" hidden="1">
      <c r="A42" s="19" t="s">
        <v>61</v>
      </c>
      <c r="B42" s="20" t="s">
        <v>13</v>
      </c>
      <c r="C42" s="22"/>
      <c r="D42" s="92">
        <f aca="true" t="shared" si="0" ref="D42:D47">G42*I42</f>
        <v>0</v>
      </c>
      <c r="E42" s="80"/>
      <c r="F42" s="98"/>
      <c r="G42" s="93">
        <f aca="true" t="shared" si="1" ref="G42:G47">H42*12</f>
        <v>0</v>
      </c>
      <c r="H42" s="94"/>
      <c r="I42" s="9">
        <v>10111.7</v>
      </c>
      <c r="J42" s="9">
        <v>1.07</v>
      </c>
      <c r="K42" s="66">
        <v>0.02</v>
      </c>
    </row>
    <row r="43" spans="1:11" s="13" customFormat="1" ht="30" hidden="1">
      <c r="A43" s="19" t="s">
        <v>62</v>
      </c>
      <c r="B43" s="20" t="s">
        <v>13</v>
      </c>
      <c r="C43" s="22"/>
      <c r="D43" s="92">
        <f t="shared" si="0"/>
        <v>0</v>
      </c>
      <c r="E43" s="80"/>
      <c r="F43" s="98"/>
      <c r="G43" s="93">
        <f t="shared" si="1"/>
        <v>0</v>
      </c>
      <c r="H43" s="94">
        <v>0</v>
      </c>
      <c r="I43" s="9">
        <v>10111.9</v>
      </c>
      <c r="J43" s="9">
        <v>1.07</v>
      </c>
      <c r="K43" s="66">
        <v>0</v>
      </c>
    </row>
    <row r="44" spans="1:11" s="13" customFormat="1" ht="30">
      <c r="A44" s="19" t="s">
        <v>24</v>
      </c>
      <c r="B44" s="20"/>
      <c r="C44" s="22">
        <f>F44*12</f>
        <v>0</v>
      </c>
      <c r="D44" s="92">
        <f t="shared" si="0"/>
        <v>25481.99</v>
      </c>
      <c r="E44" s="80">
        <f>H44*12</f>
        <v>2.52</v>
      </c>
      <c r="F44" s="98"/>
      <c r="G44" s="93">
        <f t="shared" si="1"/>
        <v>2.52</v>
      </c>
      <c r="H44" s="137">
        <v>0.21</v>
      </c>
      <c r="I44" s="9">
        <v>10111.9</v>
      </c>
      <c r="J44" s="9">
        <v>1.07</v>
      </c>
      <c r="K44" s="66">
        <v>0.14</v>
      </c>
    </row>
    <row r="45" spans="1:11" s="9" customFormat="1" ht="15">
      <c r="A45" s="19" t="s">
        <v>26</v>
      </c>
      <c r="B45" s="20" t="s">
        <v>27</v>
      </c>
      <c r="C45" s="22">
        <f>F45*12</f>
        <v>0</v>
      </c>
      <c r="D45" s="92">
        <f t="shared" si="0"/>
        <v>7487.5</v>
      </c>
      <c r="E45" s="80">
        <f>H45*12</f>
        <v>0.72</v>
      </c>
      <c r="F45" s="98"/>
      <c r="G45" s="93">
        <f t="shared" si="1"/>
        <v>0.72</v>
      </c>
      <c r="H45" s="137">
        <v>0.06</v>
      </c>
      <c r="I45" s="9">
        <v>10399.3</v>
      </c>
      <c r="J45" s="9">
        <v>1.07</v>
      </c>
      <c r="K45" s="66">
        <v>0.03</v>
      </c>
    </row>
    <row r="46" spans="1:11" s="9" customFormat="1" ht="15">
      <c r="A46" s="19" t="s">
        <v>28</v>
      </c>
      <c r="B46" s="25" t="s">
        <v>29</v>
      </c>
      <c r="C46" s="26">
        <f>F46*12</f>
        <v>0</v>
      </c>
      <c r="D46" s="92">
        <f t="shared" si="0"/>
        <v>4991.66</v>
      </c>
      <c r="E46" s="80">
        <f>H46*12</f>
        <v>0.48</v>
      </c>
      <c r="F46" s="98"/>
      <c r="G46" s="93">
        <f t="shared" si="1"/>
        <v>0.48</v>
      </c>
      <c r="H46" s="137">
        <v>0.04</v>
      </c>
      <c r="I46" s="9">
        <v>10399.3</v>
      </c>
      <c r="J46" s="9">
        <v>1.07</v>
      </c>
      <c r="K46" s="66">
        <v>0.02</v>
      </c>
    </row>
    <row r="47" spans="1:11" s="79" customFormat="1" ht="30">
      <c r="A47" s="78" t="s">
        <v>25</v>
      </c>
      <c r="B47" s="77"/>
      <c r="C47" s="80">
        <f>F47*12</f>
        <v>0</v>
      </c>
      <c r="D47" s="92">
        <f t="shared" si="0"/>
        <v>6239.58</v>
      </c>
      <c r="E47" s="80">
        <f>H47*12</f>
        <v>0.6</v>
      </c>
      <c r="F47" s="98"/>
      <c r="G47" s="93">
        <f t="shared" si="1"/>
        <v>0.6</v>
      </c>
      <c r="H47" s="137">
        <v>0.05</v>
      </c>
      <c r="I47" s="9">
        <v>10399.3</v>
      </c>
      <c r="J47" s="75">
        <v>1.07</v>
      </c>
      <c r="K47" s="76">
        <v>0.03</v>
      </c>
    </row>
    <row r="48" spans="1:11" s="21" customFormat="1" ht="15">
      <c r="A48" s="19" t="s">
        <v>43</v>
      </c>
      <c r="B48" s="20"/>
      <c r="C48" s="14"/>
      <c r="D48" s="93">
        <f>D50+D51+D52+D53+D54+D55+D56+D57+D58+D59+D60+D62+D75+D76</f>
        <v>69178.19</v>
      </c>
      <c r="E48" s="93"/>
      <c r="F48" s="98"/>
      <c r="G48" s="93">
        <f>D48/I48</f>
        <v>6.84</v>
      </c>
      <c r="H48" s="94">
        <f>G48/12</f>
        <v>0.57</v>
      </c>
      <c r="I48" s="9">
        <v>10111.9</v>
      </c>
      <c r="J48" s="9">
        <v>1.07</v>
      </c>
      <c r="K48" s="66">
        <v>0.55</v>
      </c>
    </row>
    <row r="49" spans="1:11" s="13" customFormat="1" ht="15" hidden="1">
      <c r="A49" s="23"/>
      <c r="B49" s="18"/>
      <c r="C49" s="24"/>
      <c r="D49" s="82"/>
      <c r="E49" s="81"/>
      <c r="F49" s="83"/>
      <c r="G49" s="81"/>
      <c r="H49" s="83"/>
      <c r="I49" s="9">
        <v>10111.9</v>
      </c>
      <c r="J49" s="9"/>
      <c r="K49" s="66"/>
    </row>
    <row r="50" spans="1:11" s="13" customFormat="1" ht="15">
      <c r="A50" s="23" t="s">
        <v>53</v>
      </c>
      <c r="B50" s="18" t="s">
        <v>18</v>
      </c>
      <c r="C50" s="24"/>
      <c r="D50" s="124">
        <v>542.82</v>
      </c>
      <c r="E50" s="81"/>
      <c r="F50" s="83"/>
      <c r="G50" s="81"/>
      <c r="H50" s="83"/>
      <c r="I50" s="9">
        <v>10399.3</v>
      </c>
      <c r="J50" s="9">
        <v>1.07</v>
      </c>
      <c r="K50" s="66">
        <v>0.01</v>
      </c>
    </row>
    <row r="51" spans="1:11" s="13" customFormat="1" ht="15">
      <c r="A51" s="23" t="s">
        <v>19</v>
      </c>
      <c r="B51" s="18" t="s">
        <v>23</v>
      </c>
      <c r="C51" s="24">
        <f>F51*12</f>
        <v>0</v>
      </c>
      <c r="D51" s="124">
        <v>1837.92</v>
      </c>
      <c r="E51" s="81">
        <f>H51*12</f>
        <v>0</v>
      </c>
      <c r="F51" s="83"/>
      <c r="G51" s="81"/>
      <c r="H51" s="83"/>
      <c r="I51" s="9">
        <v>10399.3</v>
      </c>
      <c r="J51" s="9">
        <v>1.07</v>
      </c>
      <c r="K51" s="66">
        <v>0.01</v>
      </c>
    </row>
    <row r="52" spans="1:11" s="13" customFormat="1" ht="15">
      <c r="A52" s="23" t="s">
        <v>122</v>
      </c>
      <c r="B52" s="90" t="s">
        <v>18</v>
      </c>
      <c r="C52" s="24"/>
      <c r="D52" s="124">
        <v>3274.96</v>
      </c>
      <c r="E52" s="81"/>
      <c r="F52" s="83"/>
      <c r="G52" s="81"/>
      <c r="H52" s="83"/>
      <c r="I52" s="9">
        <v>10111.9</v>
      </c>
      <c r="J52" s="9"/>
      <c r="K52" s="66"/>
    </row>
    <row r="53" spans="1:11" s="13" customFormat="1" ht="15">
      <c r="A53" s="125" t="s">
        <v>150</v>
      </c>
      <c r="B53" s="129" t="s">
        <v>18</v>
      </c>
      <c r="C53" s="81"/>
      <c r="D53" s="124">
        <v>3366.12</v>
      </c>
      <c r="E53" s="81">
        <f>H53*12</f>
        <v>0</v>
      </c>
      <c r="F53" s="83"/>
      <c r="G53" s="81"/>
      <c r="H53" s="83"/>
      <c r="I53" s="9">
        <v>10399.3</v>
      </c>
      <c r="J53" s="9">
        <v>1.07</v>
      </c>
      <c r="K53" s="66">
        <v>0.15</v>
      </c>
    </row>
    <row r="54" spans="1:11" s="13" customFormat="1" ht="15">
      <c r="A54" s="23" t="s">
        <v>70</v>
      </c>
      <c r="B54" s="18" t="s">
        <v>18</v>
      </c>
      <c r="C54" s="24">
        <f>F54*12</f>
        <v>0</v>
      </c>
      <c r="D54" s="124">
        <v>3502.44</v>
      </c>
      <c r="E54" s="81">
        <f>H54*12</f>
        <v>0</v>
      </c>
      <c r="F54" s="83"/>
      <c r="G54" s="81"/>
      <c r="H54" s="83"/>
      <c r="I54" s="9">
        <v>10111.9</v>
      </c>
      <c r="J54" s="9">
        <v>1.07</v>
      </c>
      <c r="K54" s="66">
        <v>0.02</v>
      </c>
    </row>
    <row r="55" spans="1:11" s="13" customFormat="1" ht="15">
      <c r="A55" s="23" t="s">
        <v>20</v>
      </c>
      <c r="B55" s="18" t="s">
        <v>18</v>
      </c>
      <c r="C55" s="24">
        <f>F55*12</f>
        <v>0</v>
      </c>
      <c r="D55" s="124">
        <v>11711.17</v>
      </c>
      <c r="E55" s="81">
        <f>H55*12</f>
        <v>0</v>
      </c>
      <c r="F55" s="83"/>
      <c r="G55" s="81"/>
      <c r="H55" s="83"/>
      <c r="I55" s="9">
        <v>10111.9</v>
      </c>
      <c r="J55" s="9">
        <v>1.07</v>
      </c>
      <c r="K55" s="66">
        <v>0.07</v>
      </c>
    </row>
    <row r="56" spans="1:11" s="13" customFormat="1" ht="15">
      <c r="A56" s="23" t="s">
        <v>21</v>
      </c>
      <c r="B56" s="18" t="s">
        <v>18</v>
      </c>
      <c r="C56" s="24">
        <f>F56*12</f>
        <v>0</v>
      </c>
      <c r="D56" s="124">
        <v>918.95</v>
      </c>
      <c r="E56" s="81">
        <f>H56*12</f>
        <v>0</v>
      </c>
      <c r="F56" s="83"/>
      <c r="G56" s="81"/>
      <c r="H56" s="83"/>
      <c r="I56" s="9">
        <v>10111.9</v>
      </c>
      <c r="J56" s="9">
        <v>1.07</v>
      </c>
      <c r="K56" s="66">
        <v>0.01</v>
      </c>
    </row>
    <row r="57" spans="1:11" s="13" customFormat="1" ht="15">
      <c r="A57" s="23" t="s">
        <v>65</v>
      </c>
      <c r="B57" s="18" t="s">
        <v>18</v>
      </c>
      <c r="C57" s="24"/>
      <c r="D57" s="124">
        <v>1751.16</v>
      </c>
      <c r="E57" s="81"/>
      <c r="F57" s="83"/>
      <c r="G57" s="81"/>
      <c r="H57" s="83"/>
      <c r="I57" s="9">
        <v>10399.3</v>
      </c>
      <c r="J57" s="9">
        <v>1.07</v>
      </c>
      <c r="K57" s="66">
        <v>0.01</v>
      </c>
    </row>
    <row r="58" spans="1:11" s="13" customFormat="1" ht="15">
      <c r="A58" s="23" t="s">
        <v>66</v>
      </c>
      <c r="B58" s="18" t="s">
        <v>23</v>
      </c>
      <c r="C58" s="24"/>
      <c r="D58" s="124">
        <v>7004.92</v>
      </c>
      <c r="E58" s="81"/>
      <c r="F58" s="83"/>
      <c r="G58" s="81"/>
      <c r="H58" s="83"/>
      <c r="I58" s="9">
        <v>10111.9</v>
      </c>
      <c r="J58" s="9">
        <v>1.07</v>
      </c>
      <c r="K58" s="66">
        <v>0.04</v>
      </c>
    </row>
    <row r="59" spans="1:11" s="13" customFormat="1" ht="25.5">
      <c r="A59" s="23" t="s">
        <v>22</v>
      </c>
      <c r="B59" s="18" t="s">
        <v>18</v>
      </c>
      <c r="C59" s="24">
        <f>F59*12</f>
        <v>0</v>
      </c>
      <c r="D59" s="124">
        <v>9218.36</v>
      </c>
      <c r="E59" s="81">
        <f>H59*12</f>
        <v>0</v>
      </c>
      <c r="F59" s="83"/>
      <c r="G59" s="81"/>
      <c r="H59" s="83"/>
      <c r="I59" s="9">
        <v>10399.3</v>
      </c>
      <c r="J59" s="9">
        <v>1.07</v>
      </c>
      <c r="K59" s="66">
        <v>0.05</v>
      </c>
    </row>
    <row r="60" spans="1:11" s="13" customFormat="1" ht="15">
      <c r="A60" s="23" t="s">
        <v>111</v>
      </c>
      <c r="B60" s="18" t="s">
        <v>18</v>
      </c>
      <c r="C60" s="24"/>
      <c r="D60" s="124">
        <v>12006.3</v>
      </c>
      <c r="E60" s="81"/>
      <c r="F60" s="83"/>
      <c r="G60" s="81"/>
      <c r="H60" s="83"/>
      <c r="I60" s="9">
        <v>10399.3</v>
      </c>
      <c r="J60" s="9">
        <v>1.07</v>
      </c>
      <c r="K60" s="66">
        <v>0.01</v>
      </c>
    </row>
    <row r="61" spans="1:11" s="13" customFormat="1" ht="15" hidden="1">
      <c r="A61" s="23"/>
      <c r="B61" s="18"/>
      <c r="C61" s="53"/>
      <c r="D61" s="82"/>
      <c r="E61" s="84"/>
      <c r="F61" s="83"/>
      <c r="G61" s="81"/>
      <c r="H61" s="83"/>
      <c r="I61" s="9">
        <v>10111.9</v>
      </c>
      <c r="J61" s="9"/>
      <c r="K61" s="66"/>
    </row>
    <row r="62" spans="1:11" s="13" customFormat="1" ht="25.5">
      <c r="A62" s="125" t="s">
        <v>131</v>
      </c>
      <c r="B62" s="129" t="s">
        <v>13</v>
      </c>
      <c r="C62" s="81"/>
      <c r="D62" s="124">
        <v>0</v>
      </c>
      <c r="E62" s="81"/>
      <c r="F62" s="83"/>
      <c r="G62" s="81"/>
      <c r="H62" s="83"/>
      <c r="I62" s="9">
        <v>10399.3</v>
      </c>
      <c r="J62" s="9">
        <v>1.07</v>
      </c>
      <c r="K62" s="66">
        <v>0.04</v>
      </c>
    </row>
    <row r="63" spans="1:11" s="21" customFormat="1" ht="30" hidden="1">
      <c r="A63" s="19" t="s">
        <v>49</v>
      </c>
      <c r="B63" s="20"/>
      <c r="C63" s="14"/>
      <c r="D63" s="93">
        <f>D72</f>
        <v>0</v>
      </c>
      <c r="E63" s="93"/>
      <c r="F63" s="98"/>
      <c r="G63" s="93">
        <f>D63/I63</f>
        <v>0</v>
      </c>
      <c r="H63" s="94">
        <f>G63/12</f>
        <v>0</v>
      </c>
      <c r="I63" s="9">
        <v>10399.3</v>
      </c>
      <c r="J63" s="9">
        <v>1.07</v>
      </c>
      <c r="K63" s="66">
        <v>0.03</v>
      </c>
    </row>
    <row r="64" spans="1:11" s="13" customFormat="1" ht="15" hidden="1">
      <c r="A64" s="23" t="s">
        <v>44</v>
      </c>
      <c r="B64" s="18" t="s">
        <v>71</v>
      </c>
      <c r="C64" s="24"/>
      <c r="D64" s="82">
        <f aca="true" t="shared" si="2" ref="D64:D74">G64*I64</f>
        <v>0</v>
      </c>
      <c r="E64" s="81"/>
      <c r="F64" s="83"/>
      <c r="G64" s="81">
        <f aca="true" t="shared" si="3" ref="G64:G74">H64*12</f>
        <v>0</v>
      </c>
      <c r="H64" s="83">
        <v>0</v>
      </c>
      <c r="I64" s="9">
        <v>10399.3</v>
      </c>
      <c r="J64" s="9">
        <v>1.07</v>
      </c>
      <c r="K64" s="66">
        <v>0</v>
      </c>
    </row>
    <row r="65" spans="1:11" s="13" customFormat="1" ht="25.5" hidden="1">
      <c r="A65" s="23" t="s">
        <v>45</v>
      </c>
      <c r="B65" s="18" t="s">
        <v>54</v>
      </c>
      <c r="C65" s="24"/>
      <c r="D65" s="82">
        <f t="shared" si="2"/>
        <v>0</v>
      </c>
      <c r="E65" s="81"/>
      <c r="F65" s="83"/>
      <c r="G65" s="81">
        <f t="shared" si="3"/>
        <v>0</v>
      </c>
      <c r="H65" s="83">
        <v>0</v>
      </c>
      <c r="I65" s="9">
        <v>10399.3</v>
      </c>
      <c r="J65" s="9">
        <v>1.07</v>
      </c>
      <c r="K65" s="66">
        <v>0</v>
      </c>
    </row>
    <row r="66" spans="1:11" s="13" customFormat="1" ht="15" hidden="1">
      <c r="A66" s="23" t="s">
        <v>76</v>
      </c>
      <c r="B66" s="18" t="s">
        <v>75</v>
      </c>
      <c r="C66" s="24"/>
      <c r="D66" s="82">
        <f t="shared" si="2"/>
        <v>0</v>
      </c>
      <c r="E66" s="81"/>
      <c r="F66" s="83"/>
      <c r="G66" s="81">
        <f t="shared" si="3"/>
        <v>0</v>
      </c>
      <c r="H66" s="83">
        <v>0</v>
      </c>
      <c r="I66" s="9">
        <v>10399.3</v>
      </c>
      <c r="J66" s="9">
        <v>1.07</v>
      </c>
      <c r="K66" s="66">
        <v>0</v>
      </c>
    </row>
    <row r="67" spans="1:11" s="13" customFormat="1" ht="25.5" hidden="1">
      <c r="A67" s="23" t="s">
        <v>72</v>
      </c>
      <c r="B67" s="18" t="s">
        <v>73</v>
      </c>
      <c r="C67" s="24"/>
      <c r="D67" s="82">
        <f t="shared" si="2"/>
        <v>0</v>
      </c>
      <c r="E67" s="81"/>
      <c r="F67" s="83"/>
      <c r="G67" s="81">
        <f t="shared" si="3"/>
        <v>0</v>
      </c>
      <c r="H67" s="83">
        <v>0</v>
      </c>
      <c r="I67" s="9">
        <v>10399.3</v>
      </c>
      <c r="J67" s="9">
        <v>1.07</v>
      </c>
      <c r="K67" s="66">
        <v>0</v>
      </c>
    </row>
    <row r="68" spans="1:11" s="13" customFormat="1" ht="15" hidden="1">
      <c r="A68" s="23" t="s">
        <v>46</v>
      </c>
      <c r="B68" s="18" t="s">
        <v>74</v>
      </c>
      <c r="C68" s="24"/>
      <c r="D68" s="82">
        <f t="shared" si="2"/>
        <v>0</v>
      </c>
      <c r="E68" s="81"/>
      <c r="F68" s="83"/>
      <c r="G68" s="81">
        <f t="shared" si="3"/>
        <v>0</v>
      </c>
      <c r="H68" s="83">
        <v>0</v>
      </c>
      <c r="I68" s="9">
        <v>10399.3</v>
      </c>
      <c r="J68" s="9">
        <v>1.07</v>
      </c>
      <c r="K68" s="66">
        <v>0</v>
      </c>
    </row>
    <row r="69" spans="1:11" s="13" customFormat="1" ht="15" hidden="1">
      <c r="A69" s="23" t="s">
        <v>57</v>
      </c>
      <c r="B69" s="18" t="s">
        <v>75</v>
      </c>
      <c r="C69" s="24"/>
      <c r="D69" s="82">
        <f t="shared" si="2"/>
        <v>0</v>
      </c>
      <c r="E69" s="81"/>
      <c r="F69" s="83"/>
      <c r="G69" s="81">
        <f t="shared" si="3"/>
        <v>0</v>
      </c>
      <c r="H69" s="83">
        <v>0</v>
      </c>
      <c r="I69" s="9">
        <v>10399.3</v>
      </c>
      <c r="J69" s="9">
        <v>1.07</v>
      </c>
      <c r="K69" s="66">
        <v>0</v>
      </c>
    </row>
    <row r="70" spans="1:11" s="13" customFormat="1" ht="15" hidden="1">
      <c r="A70" s="23" t="s">
        <v>58</v>
      </c>
      <c r="B70" s="18" t="s">
        <v>18</v>
      </c>
      <c r="C70" s="24"/>
      <c r="D70" s="82">
        <f t="shared" si="2"/>
        <v>0</v>
      </c>
      <c r="E70" s="81"/>
      <c r="F70" s="83"/>
      <c r="G70" s="81">
        <f t="shared" si="3"/>
        <v>0</v>
      </c>
      <c r="H70" s="83">
        <v>0</v>
      </c>
      <c r="I70" s="9">
        <v>10399.3</v>
      </c>
      <c r="J70" s="9">
        <v>1.07</v>
      </c>
      <c r="K70" s="66">
        <v>0</v>
      </c>
    </row>
    <row r="71" spans="1:11" s="13" customFormat="1" ht="25.5" hidden="1">
      <c r="A71" s="23" t="s">
        <v>55</v>
      </c>
      <c r="B71" s="18" t="s">
        <v>18</v>
      </c>
      <c r="C71" s="24"/>
      <c r="D71" s="82">
        <f t="shared" si="2"/>
        <v>0</v>
      </c>
      <c r="E71" s="81"/>
      <c r="F71" s="83"/>
      <c r="G71" s="81">
        <f t="shared" si="3"/>
        <v>0</v>
      </c>
      <c r="H71" s="83">
        <v>0</v>
      </c>
      <c r="I71" s="9">
        <v>10399.3</v>
      </c>
      <c r="J71" s="9">
        <v>1.07</v>
      </c>
      <c r="K71" s="66">
        <v>0</v>
      </c>
    </row>
    <row r="72" spans="1:11" s="13" customFormat="1" ht="15" hidden="1">
      <c r="A72" s="23" t="s">
        <v>107</v>
      </c>
      <c r="B72" s="90" t="s">
        <v>18</v>
      </c>
      <c r="C72" s="24"/>
      <c r="D72" s="82"/>
      <c r="E72" s="81"/>
      <c r="F72" s="83"/>
      <c r="G72" s="81"/>
      <c r="H72" s="83"/>
      <c r="I72" s="9">
        <v>10399.3</v>
      </c>
      <c r="J72" s="9">
        <v>1.07</v>
      </c>
      <c r="K72" s="66">
        <v>0.01</v>
      </c>
    </row>
    <row r="73" spans="1:11" s="13" customFormat="1" ht="15" hidden="1">
      <c r="A73" s="23" t="s">
        <v>68</v>
      </c>
      <c r="B73" s="18" t="s">
        <v>10</v>
      </c>
      <c r="C73" s="24"/>
      <c r="D73" s="82">
        <f t="shared" si="2"/>
        <v>0</v>
      </c>
      <c r="E73" s="81"/>
      <c r="F73" s="83"/>
      <c r="G73" s="81">
        <f t="shared" si="3"/>
        <v>0</v>
      </c>
      <c r="H73" s="83">
        <v>0</v>
      </c>
      <c r="I73" s="9">
        <v>10399.3</v>
      </c>
      <c r="J73" s="9">
        <v>1.07</v>
      </c>
      <c r="K73" s="66">
        <v>0</v>
      </c>
    </row>
    <row r="74" spans="1:11" s="13" customFormat="1" ht="15" hidden="1">
      <c r="A74" s="52" t="s">
        <v>67</v>
      </c>
      <c r="B74" s="18" t="s">
        <v>10</v>
      </c>
      <c r="C74" s="53"/>
      <c r="D74" s="82">
        <f t="shared" si="2"/>
        <v>0</v>
      </c>
      <c r="E74" s="84"/>
      <c r="F74" s="83"/>
      <c r="G74" s="81">
        <f t="shared" si="3"/>
        <v>0</v>
      </c>
      <c r="H74" s="83">
        <v>0</v>
      </c>
      <c r="I74" s="9">
        <v>10399.3</v>
      </c>
      <c r="J74" s="9">
        <v>1.07</v>
      </c>
      <c r="K74" s="66">
        <v>0</v>
      </c>
    </row>
    <row r="75" spans="1:11" s="13" customFormat="1" ht="25.5">
      <c r="A75" s="125" t="s">
        <v>148</v>
      </c>
      <c r="B75" s="129" t="s">
        <v>13</v>
      </c>
      <c r="C75" s="81"/>
      <c r="D75" s="82">
        <v>14043.07</v>
      </c>
      <c r="E75" s="84"/>
      <c r="F75" s="83"/>
      <c r="G75" s="161"/>
      <c r="H75" s="85"/>
      <c r="I75" s="9">
        <v>10399.3</v>
      </c>
      <c r="J75" s="9"/>
      <c r="K75" s="66"/>
    </row>
    <row r="76" spans="1:11" s="13" customFormat="1" ht="25.5">
      <c r="A76" s="133" t="s">
        <v>138</v>
      </c>
      <c r="B76" s="140" t="s">
        <v>13</v>
      </c>
      <c r="C76" s="86"/>
      <c r="D76" s="139">
        <v>0</v>
      </c>
      <c r="E76" s="84"/>
      <c r="F76" s="83"/>
      <c r="G76" s="84"/>
      <c r="H76" s="85"/>
      <c r="I76" s="9">
        <v>10399.3</v>
      </c>
      <c r="J76" s="9"/>
      <c r="K76" s="66"/>
    </row>
    <row r="77" spans="1:11" s="13" customFormat="1" ht="30">
      <c r="A77" s="19" t="s">
        <v>49</v>
      </c>
      <c r="B77" s="126"/>
      <c r="C77" s="81"/>
      <c r="D77" s="138">
        <f>D78</f>
        <v>841.53</v>
      </c>
      <c r="E77" s="93"/>
      <c r="F77" s="98"/>
      <c r="G77" s="93"/>
      <c r="H77" s="94"/>
      <c r="I77" s="9">
        <v>10399.3</v>
      </c>
      <c r="J77" s="9"/>
      <c r="K77" s="66"/>
    </row>
    <row r="78" spans="1:11" s="13" customFormat="1" ht="15">
      <c r="A78" s="23" t="s">
        <v>143</v>
      </c>
      <c r="B78" s="129" t="s">
        <v>18</v>
      </c>
      <c r="C78" s="81"/>
      <c r="D78" s="123">
        <v>841.53</v>
      </c>
      <c r="E78" s="84"/>
      <c r="F78" s="83"/>
      <c r="G78" s="84"/>
      <c r="H78" s="85"/>
      <c r="I78" s="9">
        <v>10399.3</v>
      </c>
      <c r="J78" s="9"/>
      <c r="K78" s="66"/>
    </row>
    <row r="79" spans="1:11" s="13" customFormat="1" ht="30">
      <c r="A79" s="19" t="s">
        <v>50</v>
      </c>
      <c r="B79" s="18"/>
      <c r="C79" s="24"/>
      <c r="D79" s="93">
        <f>D80+D81+D82</f>
        <v>0</v>
      </c>
      <c r="E79" s="81"/>
      <c r="F79" s="83"/>
      <c r="G79" s="93">
        <f>D79/I79</f>
        <v>0</v>
      </c>
      <c r="H79" s="94">
        <f>G79/12</f>
        <v>0</v>
      </c>
      <c r="I79" s="9">
        <v>10111.9</v>
      </c>
      <c r="J79" s="9">
        <v>1.07</v>
      </c>
      <c r="K79" s="66">
        <v>0.03</v>
      </c>
    </row>
    <row r="80" spans="1:11" s="13" customFormat="1" ht="25.5">
      <c r="A80" s="125" t="s">
        <v>132</v>
      </c>
      <c r="B80" s="129" t="s">
        <v>13</v>
      </c>
      <c r="C80" s="81"/>
      <c r="D80" s="124">
        <v>0</v>
      </c>
      <c r="E80" s="81"/>
      <c r="F80" s="83"/>
      <c r="G80" s="81"/>
      <c r="H80" s="83"/>
      <c r="I80" s="9">
        <v>10111.9</v>
      </c>
      <c r="J80" s="9">
        <v>1.07</v>
      </c>
      <c r="K80" s="66">
        <v>0.01</v>
      </c>
    </row>
    <row r="81" spans="1:11" s="13" customFormat="1" ht="25.5">
      <c r="A81" s="125" t="s">
        <v>133</v>
      </c>
      <c r="B81" s="129" t="s">
        <v>13</v>
      </c>
      <c r="C81" s="81"/>
      <c r="D81" s="124">
        <v>0</v>
      </c>
      <c r="E81" s="81"/>
      <c r="F81" s="83"/>
      <c r="G81" s="81"/>
      <c r="H81" s="83"/>
      <c r="I81" s="9">
        <v>10111.9</v>
      </c>
      <c r="J81" s="9">
        <v>1.07</v>
      </c>
      <c r="K81" s="66">
        <v>0.02</v>
      </c>
    </row>
    <row r="82" spans="1:11" s="13" customFormat="1" ht="15" hidden="1">
      <c r="A82" s="23" t="s">
        <v>69</v>
      </c>
      <c r="B82" s="18" t="s">
        <v>10</v>
      </c>
      <c r="C82" s="24"/>
      <c r="D82" s="82">
        <f>G82*I82</f>
        <v>0</v>
      </c>
      <c r="E82" s="81"/>
      <c r="F82" s="83"/>
      <c r="G82" s="81">
        <f>H82*12</f>
        <v>0</v>
      </c>
      <c r="H82" s="83">
        <v>0</v>
      </c>
      <c r="I82" s="9">
        <v>10111.9</v>
      </c>
      <c r="J82" s="9">
        <v>1.07</v>
      </c>
      <c r="K82" s="66">
        <v>0</v>
      </c>
    </row>
    <row r="83" spans="1:11" s="13" customFormat="1" ht="15">
      <c r="A83" s="19" t="s">
        <v>51</v>
      </c>
      <c r="B83" s="18"/>
      <c r="C83" s="24"/>
      <c r="D83" s="93">
        <f>D84+D85+D89+D90+D91</f>
        <v>71556.17</v>
      </c>
      <c r="E83" s="81"/>
      <c r="F83" s="83"/>
      <c r="G83" s="93">
        <f>D83/I83</f>
        <v>7.08</v>
      </c>
      <c r="H83" s="94">
        <f>G83/12</f>
        <v>0.59</v>
      </c>
      <c r="I83" s="9">
        <v>10111.9</v>
      </c>
      <c r="J83" s="9">
        <v>1.07</v>
      </c>
      <c r="K83" s="66">
        <v>0.28</v>
      </c>
    </row>
    <row r="84" spans="1:11" s="13" customFormat="1" ht="15">
      <c r="A84" s="23" t="s">
        <v>82</v>
      </c>
      <c r="B84" s="18" t="s">
        <v>18</v>
      </c>
      <c r="C84" s="24"/>
      <c r="D84" s="124">
        <v>22576.38</v>
      </c>
      <c r="E84" s="81"/>
      <c r="F84" s="83"/>
      <c r="G84" s="81"/>
      <c r="H84" s="83"/>
      <c r="I84" s="9">
        <v>10111.9</v>
      </c>
      <c r="J84" s="9">
        <v>1.07</v>
      </c>
      <c r="K84" s="66">
        <v>0.15</v>
      </c>
    </row>
    <row r="85" spans="1:11" s="13" customFormat="1" ht="15">
      <c r="A85" s="23" t="s">
        <v>47</v>
      </c>
      <c r="B85" s="18" t="s">
        <v>18</v>
      </c>
      <c r="C85" s="24"/>
      <c r="D85" s="124">
        <v>1830.56</v>
      </c>
      <c r="E85" s="81"/>
      <c r="F85" s="83"/>
      <c r="G85" s="81"/>
      <c r="H85" s="83"/>
      <c r="I85" s="9">
        <v>10399.3</v>
      </c>
      <c r="J85" s="9">
        <v>1.07</v>
      </c>
      <c r="K85" s="66">
        <v>0.01</v>
      </c>
    </row>
    <row r="86" spans="1:11" s="13" customFormat="1" ht="27.75" customHeight="1" hidden="1">
      <c r="A86" s="52" t="s">
        <v>56</v>
      </c>
      <c r="B86" s="18" t="s">
        <v>13</v>
      </c>
      <c r="C86" s="24"/>
      <c r="D86" s="82">
        <f>G86*I86</f>
        <v>0</v>
      </c>
      <c r="E86" s="81"/>
      <c r="F86" s="83"/>
      <c r="G86" s="81"/>
      <c r="H86" s="83"/>
      <c r="I86" s="9">
        <v>10111.9</v>
      </c>
      <c r="J86" s="9">
        <v>1.07</v>
      </c>
      <c r="K86" s="66">
        <v>0.05</v>
      </c>
    </row>
    <row r="87" spans="1:11" s="13" customFormat="1" ht="25.5" hidden="1">
      <c r="A87" s="52" t="s">
        <v>77</v>
      </c>
      <c r="B87" s="18" t="s">
        <v>13</v>
      </c>
      <c r="C87" s="24"/>
      <c r="D87" s="82">
        <f>G87*I87</f>
        <v>0</v>
      </c>
      <c r="E87" s="81"/>
      <c r="F87" s="83"/>
      <c r="G87" s="81"/>
      <c r="H87" s="83"/>
      <c r="I87" s="9">
        <v>10111.9</v>
      </c>
      <c r="J87" s="9">
        <v>1.07</v>
      </c>
      <c r="K87" s="66">
        <v>0</v>
      </c>
    </row>
    <row r="88" spans="1:11" s="13" customFormat="1" ht="25.5" hidden="1">
      <c r="A88" s="52" t="s">
        <v>80</v>
      </c>
      <c r="B88" s="18" t="s">
        <v>13</v>
      </c>
      <c r="C88" s="24"/>
      <c r="D88" s="82">
        <f>G88*I88</f>
        <v>0</v>
      </c>
      <c r="E88" s="81"/>
      <c r="F88" s="83"/>
      <c r="G88" s="81"/>
      <c r="H88" s="83"/>
      <c r="I88" s="9">
        <v>10111.9</v>
      </c>
      <c r="J88" s="9">
        <v>1.07</v>
      </c>
      <c r="K88" s="66">
        <v>0</v>
      </c>
    </row>
    <row r="89" spans="1:11" s="13" customFormat="1" ht="25.5">
      <c r="A89" s="52" t="s">
        <v>79</v>
      </c>
      <c r="B89" s="18" t="s">
        <v>13</v>
      </c>
      <c r="C89" s="24"/>
      <c r="D89" s="124">
        <v>0</v>
      </c>
      <c r="E89" s="81"/>
      <c r="F89" s="83"/>
      <c r="G89" s="81"/>
      <c r="H89" s="83"/>
      <c r="I89" s="9">
        <v>10111.9</v>
      </c>
      <c r="J89" s="9">
        <v>1.07</v>
      </c>
      <c r="K89" s="66">
        <v>0.05</v>
      </c>
    </row>
    <row r="90" spans="1:11" s="13" customFormat="1" ht="15">
      <c r="A90" s="52" t="s">
        <v>56</v>
      </c>
      <c r="B90" s="90" t="s">
        <v>144</v>
      </c>
      <c r="C90" s="24"/>
      <c r="D90" s="123">
        <v>8091.68</v>
      </c>
      <c r="E90" s="81"/>
      <c r="F90" s="83"/>
      <c r="G90" s="84"/>
      <c r="H90" s="85"/>
      <c r="I90" s="9">
        <v>10111.9</v>
      </c>
      <c r="J90" s="9"/>
      <c r="K90" s="66"/>
    </row>
    <row r="91" spans="1:11" s="13" customFormat="1" ht="15">
      <c r="A91" s="52" t="s">
        <v>146</v>
      </c>
      <c r="B91" s="90" t="s">
        <v>118</v>
      </c>
      <c r="C91" s="24"/>
      <c r="D91" s="123">
        <v>39057.55</v>
      </c>
      <c r="E91" s="81"/>
      <c r="F91" s="83"/>
      <c r="G91" s="84"/>
      <c r="H91" s="85"/>
      <c r="I91" s="9">
        <v>10111.9</v>
      </c>
      <c r="J91" s="9"/>
      <c r="K91" s="66"/>
    </row>
    <row r="92" spans="1:11" s="13" customFormat="1" ht="15">
      <c r="A92" s="19" t="s">
        <v>52</v>
      </c>
      <c r="B92" s="18"/>
      <c r="C92" s="24"/>
      <c r="D92" s="93">
        <f>D93</f>
        <v>1098.16</v>
      </c>
      <c r="E92" s="81"/>
      <c r="F92" s="83"/>
      <c r="G92" s="93">
        <f>D92/I92</f>
        <v>0.11</v>
      </c>
      <c r="H92" s="94">
        <f>G92/12</f>
        <v>0.01</v>
      </c>
      <c r="I92" s="9">
        <v>10111.9</v>
      </c>
      <c r="J92" s="9">
        <v>1.07</v>
      </c>
      <c r="K92" s="66">
        <v>0.1</v>
      </c>
    </row>
    <row r="93" spans="1:11" s="13" customFormat="1" ht="15">
      <c r="A93" s="23" t="s">
        <v>48</v>
      </c>
      <c r="B93" s="18" t="s">
        <v>18</v>
      </c>
      <c r="C93" s="24"/>
      <c r="D93" s="124">
        <v>1098.16</v>
      </c>
      <c r="E93" s="81"/>
      <c r="F93" s="83"/>
      <c r="G93" s="81"/>
      <c r="H93" s="83"/>
      <c r="I93" s="9">
        <v>10399.3</v>
      </c>
      <c r="J93" s="9">
        <v>1.07</v>
      </c>
      <c r="K93" s="66">
        <v>0.01</v>
      </c>
    </row>
    <row r="94" spans="1:11" s="9" customFormat="1" ht="15">
      <c r="A94" s="19" t="s">
        <v>64</v>
      </c>
      <c r="B94" s="20"/>
      <c r="C94" s="14"/>
      <c r="D94" s="93">
        <f>D95+D96</f>
        <v>39752.88</v>
      </c>
      <c r="E94" s="93"/>
      <c r="F94" s="98"/>
      <c r="G94" s="93">
        <f>D94/I94</f>
        <v>3.93</v>
      </c>
      <c r="H94" s="94">
        <f>G94/12</f>
        <v>0.33</v>
      </c>
      <c r="I94" s="9">
        <v>10111.9</v>
      </c>
      <c r="J94" s="9">
        <v>1.07</v>
      </c>
      <c r="K94" s="66">
        <v>0.01</v>
      </c>
    </row>
    <row r="95" spans="1:11" s="13" customFormat="1" ht="15">
      <c r="A95" s="23" t="s">
        <v>78</v>
      </c>
      <c r="B95" s="90" t="s">
        <v>23</v>
      </c>
      <c r="C95" s="24"/>
      <c r="D95" s="124">
        <v>39752.88</v>
      </c>
      <c r="E95" s="81"/>
      <c r="F95" s="83"/>
      <c r="G95" s="81"/>
      <c r="H95" s="83"/>
      <c r="I95" s="9">
        <v>10111.9</v>
      </c>
      <c r="J95" s="9">
        <v>1.07</v>
      </c>
      <c r="K95" s="66">
        <v>0.01</v>
      </c>
    </row>
    <row r="96" spans="1:11" s="13" customFormat="1" ht="15">
      <c r="A96" s="23" t="s">
        <v>117</v>
      </c>
      <c r="B96" s="90" t="s">
        <v>118</v>
      </c>
      <c r="C96" s="24"/>
      <c r="D96" s="124">
        <v>0</v>
      </c>
      <c r="E96" s="81"/>
      <c r="F96" s="83"/>
      <c r="G96" s="81"/>
      <c r="H96" s="83"/>
      <c r="I96" s="9">
        <v>10111.9</v>
      </c>
      <c r="J96" s="9"/>
      <c r="K96" s="66"/>
    </row>
    <row r="97" spans="1:11" s="9" customFormat="1" ht="15">
      <c r="A97" s="19" t="s">
        <v>63</v>
      </c>
      <c r="B97" s="20"/>
      <c r="C97" s="14"/>
      <c r="D97" s="93">
        <f>D98+D99</f>
        <v>6101.7</v>
      </c>
      <c r="E97" s="93"/>
      <c r="F97" s="98"/>
      <c r="G97" s="93">
        <f>D97/I97</f>
        <v>0.6</v>
      </c>
      <c r="H97" s="94">
        <f>G97/12</f>
        <v>0.05</v>
      </c>
      <c r="I97" s="9">
        <v>10111.9</v>
      </c>
      <c r="J97" s="9">
        <v>1.07</v>
      </c>
      <c r="K97" s="66">
        <v>0.11</v>
      </c>
    </row>
    <row r="98" spans="1:11" s="13" customFormat="1" ht="15">
      <c r="A98" s="23" t="s">
        <v>124</v>
      </c>
      <c r="B98" s="18" t="s">
        <v>71</v>
      </c>
      <c r="C98" s="24"/>
      <c r="D98" s="124">
        <v>6101.7</v>
      </c>
      <c r="E98" s="81"/>
      <c r="F98" s="83"/>
      <c r="G98" s="81"/>
      <c r="H98" s="83"/>
      <c r="I98" s="9">
        <v>10111.9</v>
      </c>
      <c r="J98" s="9">
        <v>1.07</v>
      </c>
      <c r="K98" s="66">
        <v>0.04</v>
      </c>
    </row>
    <row r="99" spans="1:11" s="13" customFormat="1" ht="15.75" thickBot="1">
      <c r="A99" s="23" t="s">
        <v>112</v>
      </c>
      <c r="B99" s="90" t="s">
        <v>71</v>
      </c>
      <c r="C99" s="24"/>
      <c r="D99" s="124">
        <v>0</v>
      </c>
      <c r="E99" s="81"/>
      <c r="F99" s="83"/>
      <c r="G99" s="81"/>
      <c r="H99" s="83"/>
      <c r="I99" s="9">
        <v>10111.9</v>
      </c>
      <c r="J99" s="9"/>
      <c r="K99" s="66"/>
    </row>
    <row r="100" spans="1:10" s="9" customFormat="1" ht="29.25" customHeight="1" hidden="1">
      <c r="A100" s="107" t="s">
        <v>113</v>
      </c>
      <c r="B100" s="108" t="s">
        <v>13</v>
      </c>
      <c r="C100" s="26"/>
      <c r="D100" s="99"/>
      <c r="E100" s="99"/>
      <c r="F100" s="100"/>
      <c r="G100" s="99">
        <f>D100/I100</f>
        <v>0</v>
      </c>
      <c r="H100" s="100">
        <f>G100/12</f>
        <v>0</v>
      </c>
      <c r="I100" s="9">
        <v>10111.9</v>
      </c>
      <c r="J100" s="66"/>
    </row>
    <row r="101" spans="1:11" s="9" customFormat="1" ht="38.25" thickBot="1">
      <c r="A101" s="56" t="s">
        <v>145</v>
      </c>
      <c r="B101" s="7" t="s">
        <v>13</v>
      </c>
      <c r="C101" s="27">
        <f>F101*12</f>
        <v>0</v>
      </c>
      <c r="D101" s="27">
        <f>G101*I101</f>
        <v>60671.4</v>
      </c>
      <c r="E101" s="27">
        <f>H101*12</f>
        <v>6</v>
      </c>
      <c r="F101" s="106"/>
      <c r="G101" s="27">
        <f>H101*12</f>
        <v>6</v>
      </c>
      <c r="H101" s="114">
        <v>0.5</v>
      </c>
      <c r="I101" s="9">
        <v>10111.9</v>
      </c>
      <c r="J101" s="9">
        <v>1.07</v>
      </c>
      <c r="K101" s="66">
        <v>0.3</v>
      </c>
    </row>
    <row r="102" spans="1:11" s="9" customFormat="1" ht="19.5" hidden="1" thickBot="1">
      <c r="A102" s="109" t="s">
        <v>39</v>
      </c>
      <c r="B102" s="110"/>
      <c r="C102" s="111">
        <f>F102*12</f>
        <v>0</v>
      </c>
      <c r="D102" s="111"/>
      <c r="E102" s="111"/>
      <c r="F102" s="112"/>
      <c r="G102" s="111"/>
      <c r="H102" s="113"/>
      <c r="I102" s="9">
        <v>10111.9</v>
      </c>
      <c r="K102" s="66"/>
    </row>
    <row r="103" spans="1:11" s="13" customFormat="1" ht="15.75" hidden="1" thickBot="1">
      <c r="A103" s="23" t="s">
        <v>85</v>
      </c>
      <c r="B103" s="18"/>
      <c r="C103" s="24"/>
      <c r="D103" s="49"/>
      <c r="E103" s="24"/>
      <c r="F103" s="15"/>
      <c r="G103" s="24"/>
      <c r="H103" s="15"/>
      <c r="I103" s="9">
        <v>10111.9</v>
      </c>
      <c r="K103" s="67"/>
    </row>
    <row r="104" spans="1:11" s="13" customFormat="1" ht="15.75" hidden="1" thickBot="1">
      <c r="A104" s="23" t="s">
        <v>88</v>
      </c>
      <c r="B104" s="18"/>
      <c r="C104" s="24"/>
      <c r="D104" s="49"/>
      <c r="E104" s="24"/>
      <c r="F104" s="15"/>
      <c r="G104" s="24"/>
      <c r="H104" s="15"/>
      <c r="I104" s="9">
        <v>10111.9</v>
      </c>
      <c r="K104" s="67"/>
    </row>
    <row r="105" spans="1:11" s="13" customFormat="1" ht="15.75" hidden="1" thickBot="1">
      <c r="A105" s="23" t="s">
        <v>87</v>
      </c>
      <c r="B105" s="18"/>
      <c r="C105" s="24"/>
      <c r="D105" s="49"/>
      <c r="E105" s="24"/>
      <c r="F105" s="15"/>
      <c r="G105" s="24"/>
      <c r="H105" s="15"/>
      <c r="I105" s="9">
        <v>10111.9</v>
      </c>
      <c r="K105" s="67"/>
    </row>
    <row r="106" spans="1:11" s="13" customFormat="1" ht="15.75" hidden="1" thickBot="1">
      <c r="A106" s="72" t="s">
        <v>89</v>
      </c>
      <c r="B106" s="73"/>
      <c r="C106" s="74"/>
      <c r="D106" s="87"/>
      <c r="E106" s="74"/>
      <c r="F106" s="88"/>
      <c r="G106" s="74"/>
      <c r="H106" s="88"/>
      <c r="I106" s="9">
        <v>10111.9</v>
      </c>
      <c r="K106" s="67"/>
    </row>
    <row r="107" spans="1:11" s="13" customFormat="1" ht="19.5" thickBot="1">
      <c r="A107" s="63" t="s">
        <v>30</v>
      </c>
      <c r="B107" s="46" t="s">
        <v>12</v>
      </c>
      <c r="C107" s="104"/>
      <c r="D107" s="105">
        <f>G107*I107</f>
        <v>209923.04</v>
      </c>
      <c r="E107" s="105"/>
      <c r="F107" s="105"/>
      <c r="G107" s="105">
        <f>12*H107</f>
        <v>20.76</v>
      </c>
      <c r="H107" s="106">
        <v>1.73</v>
      </c>
      <c r="I107" s="9">
        <v>10111.9</v>
      </c>
      <c r="K107" s="67"/>
    </row>
    <row r="108" spans="1:11" s="9" customFormat="1" ht="19.5" thickBot="1">
      <c r="A108" s="101" t="s">
        <v>40</v>
      </c>
      <c r="B108" s="102"/>
      <c r="C108" s="103">
        <f>F108*12</f>
        <v>0</v>
      </c>
      <c r="D108" s="91">
        <f>D107+D101+D97+D94+D92+D83+D79+D77+D48+D47+D46+D45+D44+D41+D40+D39+D38+D37+D36+D35+D34+D33+D24+D14</f>
        <v>2408800.31</v>
      </c>
      <c r="E108" s="91">
        <f>E14+E24+E33+E34+E35+E36+E38+E39+E40+E41+E44+E45+E46+E47+E48+E79+E83+E92+E94+E97+E101+E107</f>
        <v>192.84</v>
      </c>
      <c r="F108" s="91">
        <f>F14+F24+F33+F34+F35+F36+F38+F39+F40+F41+F44+F45+F46+F47+F48+F79+F83+F92+F94+F97+F101+F107</f>
        <v>0</v>
      </c>
      <c r="G108" s="91"/>
      <c r="H108" s="91"/>
      <c r="I108" s="9">
        <v>10111.9</v>
      </c>
      <c r="K108" s="66"/>
    </row>
    <row r="109" spans="1:11" s="9" customFormat="1" ht="19.5" hidden="1" thickBot="1">
      <c r="A109" s="44" t="s">
        <v>83</v>
      </c>
      <c r="B109" s="7"/>
      <c r="C109" s="27"/>
      <c r="D109" s="55"/>
      <c r="E109" s="27"/>
      <c r="F109" s="28"/>
      <c r="G109" s="27"/>
      <c r="H109" s="28"/>
      <c r="I109" s="9">
        <v>10111.7</v>
      </c>
      <c r="K109" s="66"/>
    </row>
    <row r="110" spans="1:11" s="9" customFormat="1" ht="19.5" hidden="1" thickBot="1">
      <c r="A110" s="44" t="s">
        <v>84</v>
      </c>
      <c r="B110" s="7"/>
      <c r="C110" s="27"/>
      <c r="D110" s="55">
        <f>D108+D109</f>
        <v>2408800.31</v>
      </c>
      <c r="E110" s="27"/>
      <c r="F110" s="28"/>
      <c r="G110" s="55">
        <f>G108+G109</f>
        <v>0</v>
      </c>
      <c r="H110" s="28">
        <f>H108+H109</f>
        <v>0</v>
      </c>
      <c r="I110" s="9">
        <v>10111.7</v>
      </c>
      <c r="K110" s="66"/>
    </row>
    <row r="111" spans="1:11" s="30" customFormat="1" ht="20.25" hidden="1" thickBot="1">
      <c r="A111" s="45" t="s">
        <v>30</v>
      </c>
      <c r="B111" s="46" t="s">
        <v>12</v>
      </c>
      <c r="C111" s="46" t="s">
        <v>31</v>
      </c>
      <c r="D111" s="50"/>
      <c r="E111" s="46" t="s">
        <v>31</v>
      </c>
      <c r="F111" s="47"/>
      <c r="G111" s="46" t="s">
        <v>31</v>
      </c>
      <c r="H111" s="47"/>
      <c r="K111" s="69"/>
    </row>
    <row r="112" spans="1:11" s="32" customFormat="1" ht="12.75">
      <c r="A112" s="31"/>
      <c r="F112" s="33"/>
      <c r="H112" s="33"/>
      <c r="K112" s="70"/>
    </row>
    <row r="113" spans="1:11" s="29" customFormat="1" ht="18.75">
      <c r="A113" s="34"/>
      <c r="B113" s="35"/>
      <c r="C113" s="36"/>
      <c r="D113" s="36"/>
      <c r="E113" s="36"/>
      <c r="F113" s="37"/>
      <c r="G113" s="36"/>
      <c r="H113" s="37"/>
      <c r="K113" s="71"/>
    </row>
    <row r="114" spans="1:11" s="29" customFormat="1" ht="19.5" thickBot="1">
      <c r="A114" s="34"/>
      <c r="B114" s="35"/>
      <c r="C114" s="36"/>
      <c r="D114" s="36"/>
      <c r="E114" s="36"/>
      <c r="F114" s="37"/>
      <c r="G114" s="36"/>
      <c r="H114" s="37"/>
      <c r="K114" s="71"/>
    </row>
    <row r="115" spans="1:11" s="9" customFormat="1" ht="19.5" thickBot="1">
      <c r="A115" s="56" t="s">
        <v>90</v>
      </c>
      <c r="B115" s="7"/>
      <c r="C115" s="27">
        <f>F115*12</f>
        <v>0</v>
      </c>
      <c r="D115" s="27">
        <f>D116+D117+D118+D119+D120+D121+D123+D124+D125+D126+D122</f>
        <v>475785.46</v>
      </c>
      <c r="E115" s="27">
        <f>E116+E117+E118+E119+E120+E121+E123+E124+E125+E126</f>
        <v>0</v>
      </c>
      <c r="F115" s="27">
        <f>F116+F117+F118+F119+F120+F121+F123+F124+F125+F126</f>
        <v>0</v>
      </c>
      <c r="G115" s="27">
        <f>G116+G117+G118+G119+G120+G121+G123+G124+G125+G126</f>
        <v>43.75</v>
      </c>
      <c r="H115" s="27">
        <f>H116+H117+H118+H119+H120+H121+H123+H124+H125+H126</f>
        <v>3.66</v>
      </c>
      <c r="I115" s="9">
        <v>10111.9</v>
      </c>
      <c r="K115" s="66"/>
    </row>
    <row r="116" spans="1:11" s="127" customFormat="1" ht="15">
      <c r="A116" s="125" t="s">
        <v>127</v>
      </c>
      <c r="B116" s="126"/>
      <c r="C116" s="81"/>
      <c r="D116" s="124">
        <v>90538.21</v>
      </c>
      <c r="E116" s="81"/>
      <c r="F116" s="83"/>
      <c r="G116" s="84">
        <f aca="true" t="shared" si="4" ref="G116:G126">D116/I116</f>
        <v>8.95</v>
      </c>
      <c r="H116" s="85">
        <f aca="true" t="shared" si="5" ref="H116:H126">G116/12</f>
        <v>0.75</v>
      </c>
      <c r="I116" s="75">
        <v>10111.9</v>
      </c>
      <c r="K116" s="128"/>
    </row>
    <row r="117" spans="1:11" s="127" customFormat="1" ht="19.5" customHeight="1">
      <c r="A117" s="125" t="s">
        <v>149</v>
      </c>
      <c r="B117" s="126"/>
      <c r="C117" s="81"/>
      <c r="D117" s="124">
        <v>202528.76</v>
      </c>
      <c r="E117" s="81"/>
      <c r="F117" s="83"/>
      <c r="G117" s="84">
        <f t="shared" si="4"/>
        <v>20.03</v>
      </c>
      <c r="H117" s="85">
        <f t="shared" si="5"/>
        <v>1.67</v>
      </c>
      <c r="I117" s="75">
        <v>10111.9</v>
      </c>
      <c r="K117" s="128"/>
    </row>
    <row r="118" spans="1:11" s="127" customFormat="1" ht="15.75" customHeight="1">
      <c r="A118" s="125" t="s">
        <v>128</v>
      </c>
      <c r="B118" s="126"/>
      <c r="C118" s="81"/>
      <c r="D118" s="82">
        <v>0</v>
      </c>
      <c r="E118" s="81"/>
      <c r="F118" s="83"/>
      <c r="G118" s="84">
        <f t="shared" si="4"/>
        <v>0</v>
      </c>
      <c r="H118" s="85">
        <f t="shared" si="5"/>
        <v>0</v>
      </c>
      <c r="I118" s="75">
        <v>10111.9</v>
      </c>
      <c r="K118" s="128"/>
    </row>
    <row r="119" spans="1:11" s="127" customFormat="1" ht="15">
      <c r="A119" s="125" t="s">
        <v>134</v>
      </c>
      <c r="B119" s="126"/>
      <c r="C119" s="81"/>
      <c r="D119" s="124">
        <v>12197.27</v>
      </c>
      <c r="E119" s="81"/>
      <c r="F119" s="83"/>
      <c r="G119" s="84">
        <f t="shared" si="4"/>
        <v>1.21</v>
      </c>
      <c r="H119" s="85">
        <f t="shared" si="5"/>
        <v>0.1</v>
      </c>
      <c r="I119" s="75">
        <v>10111.9</v>
      </c>
      <c r="K119" s="128"/>
    </row>
    <row r="120" spans="1:11" s="127" customFormat="1" ht="15">
      <c r="A120" s="125" t="s">
        <v>135</v>
      </c>
      <c r="B120" s="126"/>
      <c r="C120" s="81"/>
      <c r="D120" s="82">
        <v>0</v>
      </c>
      <c r="E120" s="81"/>
      <c r="F120" s="83"/>
      <c r="G120" s="84">
        <f t="shared" si="4"/>
        <v>0</v>
      </c>
      <c r="H120" s="85">
        <f t="shared" si="5"/>
        <v>0</v>
      </c>
      <c r="I120" s="75">
        <v>10111.9</v>
      </c>
      <c r="K120" s="128"/>
    </row>
    <row r="121" spans="1:11" s="131" customFormat="1" ht="15">
      <c r="A121" s="125" t="s">
        <v>151</v>
      </c>
      <c r="B121" s="129"/>
      <c r="C121" s="116"/>
      <c r="D121" s="160">
        <v>6929.33</v>
      </c>
      <c r="E121" s="116"/>
      <c r="F121" s="117"/>
      <c r="G121" s="84">
        <f t="shared" si="4"/>
        <v>0.67</v>
      </c>
      <c r="H121" s="118">
        <f t="shared" si="5"/>
        <v>0.06</v>
      </c>
      <c r="I121" s="75">
        <v>10399.3</v>
      </c>
      <c r="K121" s="132"/>
    </row>
    <row r="122" spans="1:11" s="131" customFormat="1" ht="25.5">
      <c r="A122" s="125" t="s">
        <v>152</v>
      </c>
      <c r="B122" s="129"/>
      <c r="C122" s="116"/>
      <c r="D122" s="160">
        <v>29649.29</v>
      </c>
      <c r="E122" s="116"/>
      <c r="F122" s="117"/>
      <c r="G122" s="84"/>
      <c r="H122" s="118"/>
      <c r="I122" s="75">
        <v>10399.3</v>
      </c>
      <c r="K122" s="132"/>
    </row>
    <row r="123" spans="1:11" s="127" customFormat="1" ht="15">
      <c r="A123" s="125" t="s">
        <v>137</v>
      </c>
      <c r="B123" s="126"/>
      <c r="C123" s="81"/>
      <c r="D123" s="124">
        <v>722.42</v>
      </c>
      <c r="E123" s="81"/>
      <c r="F123" s="83"/>
      <c r="G123" s="84">
        <f t="shared" si="4"/>
        <v>0.07</v>
      </c>
      <c r="H123" s="85">
        <f t="shared" si="5"/>
        <v>0.01</v>
      </c>
      <c r="I123" s="75">
        <v>10399.3</v>
      </c>
      <c r="K123" s="128"/>
    </row>
    <row r="124" spans="1:11" s="127" customFormat="1" ht="15">
      <c r="A124" s="133" t="s">
        <v>114</v>
      </c>
      <c r="B124" s="134"/>
      <c r="C124" s="86"/>
      <c r="D124" s="87">
        <v>0</v>
      </c>
      <c r="E124" s="86"/>
      <c r="F124" s="87"/>
      <c r="G124" s="84">
        <f t="shared" si="4"/>
        <v>0</v>
      </c>
      <c r="H124" s="85">
        <f t="shared" si="5"/>
        <v>0</v>
      </c>
      <c r="I124" s="75">
        <v>10111.9</v>
      </c>
      <c r="K124" s="128"/>
    </row>
    <row r="125" spans="1:11" s="127" customFormat="1" ht="15">
      <c r="A125" s="133" t="s">
        <v>139</v>
      </c>
      <c r="B125" s="134"/>
      <c r="C125" s="86"/>
      <c r="D125" s="159">
        <v>103321.52</v>
      </c>
      <c r="E125" s="86"/>
      <c r="F125" s="87"/>
      <c r="G125" s="84">
        <f t="shared" si="4"/>
        <v>9.94</v>
      </c>
      <c r="H125" s="85">
        <f t="shared" si="5"/>
        <v>0.83</v>
      </c>
      <c r="I125" s="75">
        <v>10399.3</v>
      </c>
      <c r="K125" s="128"/>
    </row>
    <row r="126" spans="1:11" s="127" customFormat="1" ht="25.5">
      <c r="A126" s="125" t="s">
        <v>130</v>
      </c>
      <c r="B126" s="129" t="s">
        <v>13</v>
      </c>
      <c r="C126" s="81"/>
      <c r="D126" s="124">
        <v>29898.66</v>
      </c>
      <c r="E126" s="86"/>
      <c r="F126" s="87"/>
      <c r="G126" s="84">
        <f t="shared" si="4"/>
        <v>2.88</v>
      </c>
      <c r="H126" s="85">
        <f t="shared" si="5"/>
        <v>0.24</v>
      </c>
      <c r="I126" s="75">
        <v>10399.3</v>
      </c>
      <c r="K126" s="128"/>
    </row>
    <row r="127" spans="1:11" s="29" customFormat="1" ht="18.75">
      <c r="A127" s="34"/>
      <c r="B127" s="35"/>
      <c r="C127" s="36"/>
      <c r="D127" s="36"/>
      <c r="E127" s="36"/>
      <c r="F127" s="37"/>
      <c r="G127" s="162"/>
      <c r="H127" s="37"/>
      <c r="K127" s="71"/>
    </row>
    <row r="128" spans="1:11" s="29" customFormat="1" ht="19.5" thickBot="1">
      <c r="A128" s="34"/>
      <c r="B128" s="35"/>
      <c r="C128" s="36"/>
      <c r="D128" s="36"/>
      <c r="E128" s="36"/>
      <c r="F128" s="37"/>
      <c r="G128" s="36"/>
      <c r="H128" s="37"/>
      <c r="K128" s="71"/>
    </row>
    <row r="129" spans="1:11" s="29" customFormat="1" ht="19.5" thickBot="1">
      <c r="A129" s="44" t="s">
        <v>91</v>
      </c>
      <c r="B129" s="57"/>
      <c r="C129" s="58"/>
      <c r="D129" s="58">
        <f>D108+D115</f>
        <v>2884585.77</v>
      </c>
      <c r="E129" s="58">
        <f>E108+E115</f>
        <v>192.84</v>
      </c>
      <c r="F129" s="58">
        <f>F108+F115</f>
        <v>0</v>
      </c>
      <c r="G129" s="58">
        <f>G108+G115</f>
        <v>43.75</v>
      </c>
      <c r="H129" s="58">
        <f>H108+H115</f>
        <v>3.66</v>
      </c>
      <c r="K129" s="71"/>
    </row>
    <row r="130" spans="1:11" s="29" customFormat="1" ht="18.75">
      <c r="A130" s="34"/>
      <c r="B130" s="35"/>
      <c r="C130" s="36"/>
      <c r="D130" s="36"/>
      <c r="E130" s="36"/>
      <c r="F130" s="37"/>
      <c r="G130" s="36"/>
      <c r="H130" s="37"/>
      <c r="K130" s="71"/>
    </row>
    <row r="131" spans="1:11" s="29" customFormat="1" ht="18.75">
      <c r="A131" s="34"/>
      <c r="B131" s="35"/>
      <c r="C131" s="36"/>
      <c r="D131" s="36"/>
      <c r="E131" s="36"/>
      <c r="F131" s="37"/>
      <c r="G131" s="36"/>
      <c r="H131" s="37"/>
      <c r="K131" s="71"/>
    </row>
    <row r="132" spans="1:11" s="29" customFormat="1" ht="18.75">
      <c r="A132" s="34"/>
      <c r="B132" s="35"/>
      <c r="C132" s="36"/>
      <c r="D132" s="36"/>
      <c r="E132" s="36"/>
      <c r="F132" s="37"/>
      <c r="G132" s="36"/>
      <c r="H132" s="37"/>
      <c r="K132" s="71"/>
    </row>
    <row r="133" spans="1:11" s="30" customFormat="1" ht="19.5">
      <c r="A133" s="38"/>
      <c r="B133" s="39"/>
      <c r="C133" s="40"/>
      <c r="D133" s="40"/>
      <c r="E133" s="40"/>
      <c r="F133" s="41"/>
      <c r="G133" s="40"/>
      <c r="H133" s="41"/>
      <c r="K133" s="69"/>
    </row>
    <row r="134" spans="1:11" s="32" customFormat="1" ht="14.25">
      <c r="A134" s="174" t="s">
        <v>32</v>
      </c>
      <c r="B134" s="174"/>
      <c r="C134" s="174"/>
      <c r="D134" s="174"/>
      <c r="E134" s="174"/>
      <c r="F134" s="174"/>
      <c r="K134" s="70"/>
    </row>
    <row r="135" spans="6:11" s="32" customFormat="1" ht="12.75">
      <c r="F135" s="33"/>
      <c r="H135" s="33"/>
      <c r="K135" s="70"/>
    </row>
    <row r="136" spans="1:11" s="32" customFormat="1" ht="12.75">
      <c r="A136" s="31" t="s">
        <v>33</v>
      </c>
      <c r="F136" s="33"/>
      <c r="H136" s="33"/>
      <c r="K136" s="70"/>
    </row>
    <row r="137" spans="6:11" s="32" customFormat="1" ht="12.75">
      <c r="F137" s="33"/>
      <c r="H137" s="33"/>
      <c r="K137" s="70"/>
    </row>
    <row r="138" spans="6:11" s="32" customFormat="1" ht="12.75">
      <c r="F138" s="33"/>
      <c r="H138" s="33"/>
      <c r="K138" s="70"/>
    </row>
    <row r="139" spans="6:11" s="32" customFormat="1" ht="12.75">
      <c r="F139" s="33"/>
      <c r="H139" s="33"/>
      <c r="K139" s="70"/>
    </row>
    <row r="140" spans="6:11" s="32" customFormat="1" ht="12.75">
      <c r="F140" s="33"/>
      <c r="H140" s="33"/>
      <c r="K140" s="70"/>
    </row>
    <row r="141" spans="6:11" s="32" customFormat="1" ht="12.75">
      <c r="F141" s="33"/>
      <c r="H141" s="33"/>
      <c r="K141" s="70"/>
    </row>
    <row r="142" spans="6:11" s="32" customFormat="1" ht="12.75">
      <c r="F142" s="33"/>
      <c r="H142" s="33"/>
      <c r="K142" s="70"/>
    </row>
    <row r="143" spans="6:11" s="32" customFormat="1" ht="12.75">
      <c r="F143" s="33"/>
      <c r="H143" s="33"/>
      <c r="K143" s="70"/>
    </row>
    <row r="144" spans="6:11" s="32" customFormat="1" ht="12.75">
      <c r="F144" s="33"/>
      <c r="H144" s="33"/>
      <c r="K144" s="70"/>
    </row>
    <row r="145" spans="6:11" s="32" customFormat="1" ht="12.75">
      <c r="F145" s="33"/>
      <c r="H145" s="33"/>
      <c r="K145" s="70"/>
    </row>
    <row r="146" spans="6:11" s="32" customFormat="1" ht="12.75">
      <c r="F146" s="33"/>
      <c r="H146" s="33"/>
      <c r="K146" s="70"/>
    </row>
    <row r="147" spans="6:11" s="32" customFormat="1" ht="12.75">
      <c r="F147" s="33"/>
      <c r="H147" s="33"/>
      <c r="K147" s="70"/>
    </row>
    <row r="148" spans="6:11" s="32" customFormat="1" ht="12.75">
      <c r="F148" s="33"/>
      <c r="H148" s="33"/>
      <c r="K148" s="70"/>
    </row>
    <row r="149" spans="6:11" s="32" customFormat="1" ht="12.75">
      <c r="F149" s="33"/>
      <c r="H149" s="33"/>
      <c r="K149" s="70"/>
    </row>
    <row r="150" spans="6:11" s="32" customFormat="1" ht="12.75">
      <c r="F150" s="33"/>
      <c r="H150" s="33"/>
      <c r="K150" s="70"/>
    </row>
    <row r="151" spans="6:11" s="32" customFormat="1" ht="12.75">
      <c r="F151" s="33"/>
      <c r="H151" s="33"/>
      <c r="K151" s="70"/>
    </row>
    <row r="152" spans="6:11" s="32" customFormat="1" ht="12.75">
      <c r="F152" s="33"/>
      <c r="H152" s="33"/>
      <c r="K152" s="70"/>
    </row>
    <row r="153" spans="6:11" s="32" customFormat="1" ht="12.75">
      <c r="F153" s="33"/>
      <c r="H153" s="33"/>
      <c r="K153" s="70"/>
    </row>
    <row r="154" spans="6:11" s="32" customFormat="1" ht="12.75">
      <c r="F154" s="33"/>
      <c r="H154" s="33"/>
      <c r="K154" s="70"/>
    </row>
  </sheetData>
  <sheetProtection/>
  <mergeCells count="12">
    <mergeCell ref="A7:H7"/>
    <mergeCell ref="A8:H8"/>
    <mergeCell ref="A9:H9"/>
    <mergeCell ref="A10:H10"/>
    <mergeCell ref="A13:H13"/>
    <mergeCell ref="A134:F13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zoomScale="75" zoomScaleNormal="75" zoomScalePageLayoutView="0" workbookViewId="0" topLeftCell="A1">
      <selection activeCell="A1" sqref="A1:H12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2" hidden="1" customWidth="1"/>
    <col min="7" max="7" width="13.875" style="1" customWidth="1"/>
    <col min="8" max="8" width="20.875" style="42" customWidth="1"/>
    <col min="9" max="9" width="15.375" style="1" customWidth="1"/>
    <col min="10" max="10" width="15.375" style="1" hidden="1" customWidth="1"/>
    <col min="11" max="11" width="15.375" style="64" hidden="1" customWidth="1"/>
    <col min="12" max="14" width="15.375" style="1" customWidth="1"/>
    <col min="15" max="16384" width="9.125" style="1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1:8" ht="23.25" customHeight="1">
      <c r="A3" s="89" t="s">
        <v>141</v>
      </c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41</v>
      </c>
      <c r="C4" s="177"/>
      <c r="D4" s="177"/>
      <c r="E4" s="177"/>
      <c r="F4" s="177"/>
      <c r="G4" s="176"/>
      <c r="H4" s="176"/>
    </row>
    <row r="5" spans="1:11" ht="39.75" customHeight="1">
      <c r="A5" s="180"/>
      <c r="B5" s="181"/>
      <c r="C5" s="181"/>
      <c r="D5" s="181"/>
      <c r="E5" s="181"/>
      <c r="F5" s="181"/>
      <c r="G5" s="181"/>
      <c r="H5" s="181"/>
      <c r="K5" s="1"/>
    </row>
    <row r="6" spans="1:11" ht="33" customHeight="1">
      <c r="A6" s="182" t="s">
        <v>140</v>
      </c>
      <c r="B6" s="183"/>
      <c r="C6" s="183"/>
      <c r="D6" s="183"/>
      <c r="E6" s="183"/>
      <c r="F6" s="183"/>
      <c r="G6" s="183"/>
      <c r="H6" s="183"/>
      <c r="K6" s="1"/>
    </row>
    <row r="7" spans="1:11" s="2" customFormat="1" ht="33" customHeight="1">
      <c r="A7" s="178" t="s">
        <v>3</v>
      </c>
      <c r="B7" s="178"/>
      <c r="C7" s="178"/>
      <c r="D7" s="178"/>
      <c r="E7" s="178"/>
      <c r="F7" s="178"/>
      <c r="G7" s="178"/>
      <c r="H7" s="178"/>
      <c r="K7" s="65"/>
    </row>
    <row r="8" spans="1:8" s="3" customFormat="1" ht="18.75" customHeight="1">
      <c r="A8" s="178" t="s">
        <v>147</v>
      </c>
      <c r="B8" s="178"/>
      <c r="C8" s="178"/>
      <c r="D8" s="178"/>
      <c r="E8" s="179"/>
      <c r="F8" s="179"/>
      <c r="G8" s="179"/>
      <c r="H8" s="179"/>
    </row>
    <row r="9" spans="1:8" s="4" customFormat="1" ht="17.25" customHeight="1">
      <c r="A9" s="166" t="s">
        <v>34</v>
      </c>
      <c r="B9" s="166"/>
      <c r="C9" s="166"/>
      <c r="D9" s="166"/>
      <c r="E9" s="167"/>
      <c r="F9" s="167"/>
      <c r="G9" s="167"/>
      <c r="H9" s="167"/>
    </row>
    <row r="10" spans="1:8" s="3" customFormat="1" ht="30" customHeight="1" thickBot="1">
      <c r="A10" s="168" t="s">
        <v>86</v>
      </c>
      <c r="B10" s="168"/>
      <c r="C10" s="168"/>
      <c r="D10" s="168"/>
      <c r="E10" s="169"/>
      <c r="F10" s="169"/>
      <c r="G10" s="169"/>
      <c r="H10" s="16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6"/>
    </row>
    <row r="12" spans="1:11" s="13" customFormat="1" ht="12.75">
      <c r="A12" s="10">
        <v>1</v>
      </c>
      <c r="B12" s="11">
        <v>2</v>
      </c>
      <c r="C12" s="11">
        <v>3</v>
      </c>
      <c r="D12" s="48"/>
      <c r="E12" s="11">
        <v>3</v>
      </c>
      <c r="F12" s="12">
        <v>4</v>
      </c>
      <c r="G12" s="51">
        <v>3</v>
      </c>
      <c r="H12" s="54">
        <v>4</v>
      </c>
      <c r="K12" s="67"/>
    </row>
    <row r="13" spans="1:11" s="13" customFormat="1" ht="49.5" customHeight="1">
      <c r="A13" s="170" t="s">
        <v>8</v>
      </c>
      <c r="B13" s="171"/>
      <c r="C13" s="171"/>
      <c r="D13" s="171"/>
      <c r="E13" s="171"/>
      <c r="F13" s="171"/>
      <c r="G13" s="172"/>
      <c r="H13" s="173"/>
      <c r="K13" s="67"/>
    </row>
    <row r="14" spans="1:12" s="9" customFormat="1" ht="24" customHeight="1">
      <c r="A14" s="119" t="s">
        <v>9</v>
      </c>
      <c r="B14" s="77" t="s">
        <v>10</v>
      </c>
      <c r="C14" s="93">
        <f>F14*12</f>
        <v>0</v>
      </c>
      <c r="D14" s="92">
        <f>G14*I14</f>
        <v>385870.1</v>
      </c>
      <c r="E14" s="93">
        <f>H14*12</f>
        <v>38.16</v>
      </c>
      <c r="F14" s="94"/>
      <c r="G14" s="93">
        <f>H14*12</f>
        <v>38.16</v>
      </c>
      <c r="H14" s="94">
        <f>H19+H23</f>
        <v>3.18</v>
      </c>
      <c r="I14" s="9">
        <v>10111.9</v>
      </c>
      <c r="J14" s="9">
        <v>1.07</v>
      </c>
      <c r="K14" s="66">
        <v>2.24</v>
      </c>
      <c r="L14" s="9">
        <v>10399.3</v>
      </c>
    </row>
    <row r="15" spans="1:11" s="60" customFormat="1" ht="27" customHeight="1">
      <c r="A15" s="141" t="s">
        <v>92</v>
      </c>
      <c r="B15" s="142" t="s">
        <v>93</v>
      </c>
      <c r="C15" s="96"/>
      <c r="D15" s="95"/>
      <c r="E15" s="96"/>
      <c r="F15" s="97"/>
      <c r="G15" s="96"/>
      <c r="H15" s="97"/>
      <c r="K15" s="68"/>
    </row>
    <row r="16" spans="1:11" s="60" customFormat="1" ht="12.75">
      <c r="A16" s="141" t="s">
        <v>94</v>
      </c>
      <c r="B16" s="142" t="s">
        <v>93</v>
      </c>
      <c r="C16" s="96"/>
      <c r="D16" s="95"/>
      <c r="E16" s="96"/>
      <c r="F16" s="97"/>
      <c r="G16" s="96"/>
      <c r="H16" s="97"/>
      <c r="K16" s="68"/>
    </row>
    <row r="17" spans="1:11" s="60" customFormat="1" ht="12.75">
      <c r="A17" s="141" t="s">
        <v>95</v>
      </c>
      <c r="B17" s="142" t="s">
        <v>96</v>
      </c>
      <c r="C17" s="96"/>
      <c r="D17" s="95"/>
      <c r="E17" s="96"/>
      <c r="F17" s="97"/>
      <c r="G17" s="96"/>
      <c r="H17" s="97"/>
      <c r="K17" s="68"/>
    </row>
    <row r="18" spans="1:11" s="60" customFormat="1" ht="12.75">
      <c r="A18" s="141" t="s">
        <v>97</v>
      </c>
      <c r="B18" s="142" t="s">
        <v>93</v>
      </c>
      <c r="C18" s="96"/>
      <c r="D18" s="95"/>
      <c r="E18" s="96"/>
      <c r="F18" s="97"/>
      <c r="G18" s="96"/>
      <c r="H18" s="97"/>
      <c r="K18" s="68"/>
    </row>
    <row r="19" spans="1:11" s="60" customFormat="1" ht="15">
      <c r="A19" s="119" t="s">
        <v>123</v>
      </c>
      <c r="B19" s="120"/>
      <c r="C19" s="96"/>
      <c r="D19" s="95"/>
      <c r="E19" s="96"/>
      <c r="F19" s="97"/>
      <c r="G19" s="96"/>
      <c r="H19" s="94">
        <v>2.83</v>
      </c>
      <c r="K19" s="68"/>
    </row>
    <row r="20" spans="1:11" s="60" customFormat="1" ht="12.75">
      <c r="A20" s="121" t="s">
        <v>120</v>
      </c>
      <c r="B20" s="120" t="s">
        <v>93</v>
      </c>
      <c r="C20" s="96"/>
      <c r="D20" s="95"/>
      <c r="E20" s="96"/>
      <c r="F20" s="97"/>
      <c r="G20" s="96"/>
      <c r="H20" s="97">
        <v>0.12</v>
      </c>
      <c r="K20" s="68"/>
    </row>
    <row r="21" spans="1:11" s="60" customFormat="1" ht="18.75" customHeight="1">
      <c r="A21" s="121" t="s">
        <v>121</v>
      </c>
      <c r="B21" s="120" t="s">
        <v>93</v>
      </c>
      <c r="C21" s="96"/>
      <c r="D21" s="95"/>
      <c r="E21" s="96"/>
      <c r="F21" s="97"/>
      <c r="G21" s="96"/>
      <c r="H21" s="97">
        <v>0.11</v>
      </c>
      <c r="K21" s="68"/>
    </row>
    <row r="22" spans="1:11" s="60" customFormat="1" ht="17.25" customHeight="1">
      <c r="A22" s="121" t="s">
        <v>142</v>
      </c>
      <c r="B22" s="120"/>
      <c r="C22" s="96"/>
      <c r="D22" s="95"/>
      <c r="E22" s="96"/>
      <c r="F22" s="97"/>
      <c r="G22" s="96"/>
      <c r="H22" s="97">
        <v>0.12</v>
      </c>
      <c r="K22" s="68"/>
    </row>
    <row r="23" spans="1:11" s="60" customFormat="1" ht="15">
      <c r="A23" s="119" t="s">
        <v>123</v>
      </c>
      <c r="B23" s="120"/>
      <c r="C23" s="96"/>
      <c r="D23" s="95"/>
      <c r="E23" s="96"/>
      <c r="F23" s="97"/>
      <c r="G23" s="96"/>
      <c r="H23" s="94">
        <f>H20+H21+H22</f>
        <v>0.35</v>
      </c>
      <c r="K23" s="68"/>
    </row>
    <row r="24" spans="1:11" s="9" customFormat="1" ht="30">
      <c r="A24" s="119" t="s">
        <v>11</v>
      </c>
      <c r="B24" s="143" t="s">
        <v>12</v>
      </c>
      <c r="C24" s="93">
        <f>F24*12</f>
        <v>0</v>
      </c>
      <c r="D24" s="92">
        <f>G24*I24</f>
        <v>189294.77</v>
      </c>
      <c r="E24" s="93">
        <f>H24*12</f>
        <v>18.72</v>
      </c>
      <c r="F24" s="94"/>
      <c r="G24" s="93">
        <f>H24*12</f>
        <v>18.72</v>
      </c>
      <c r="H24" s="94">
        <v>1.56</v>
      </c>
      <c r="I24" s="9">
        <v>10111.9</v>
      </c>
      <c r="J24" s="9">
        <v>1.07</v>
      </c>
      <c r="K24" s="66">
        <v>1.23</v>
      </c>
    </row>
    <row r="25" spans="1:11" s="60" customFormat="1" ht="12.75">
      <c r="A25" s="141" t="s">
        <v>98</v>
      </c>
      <c r="B25" s="142" t="s">
        <v>12</v>
      </c>
      <c r="C25" s="96"/>
      <c r="D25" s="95"/>
      <c r="E25" s="96"/>
      <c r="F25" s="97"/>
      <c r="G25" s="96"/>
      <c r="H25" s="97"/>
      <c r="K25" s="68"/>
    </row>
    <row r="26" spans="1:11" s="60" customFormat="1" ht="12.75">
      <c r="A26" s="141" t="s">
        <v>99</v>
      </c>
      <c r="B26" s="142" t="s">
        <v>12</v>
      </c>
      <c r="C26" s="96"/>
      <c r="D26" s="95"/>
      <c r="E26" s="96"/>
      <c r="F26" s="97"/>
      <c r="G26" s="96"/>
      <c r="H26" s="97"/>
      <c r="K26" s="68"/>
    </row>
    <row r="27" spans="1:11" s="60" customFormat="1" ht="12.75">
      <c r="A27" s="141" t="s">
        <v>109</v>
      </c>
      <c r="B27" s="142" t="s">
        <v>110</v>
      </c>
      <c r="C27" s="96"/>
      <c r="D27" s="95"/>
      <c r="E27" s="96"/>
      <c r="F27" s="97"/>
      <c r="G27" s="96"/>
      <c r="H27" s="97"/>
      <c r="K27" s="68"/>
    </row>
    <row r="28" spans="1:11" s="60" customFormat="1" ht="12.75">
      <c r="A28" s="141" t="s">
        <v>100</v>
      </c>
      <c r="B28" s="142" t="s">
        <v>12</v>
      </c>
      <c r="C28" s="96"/>
      <c r="D28" s="95"/>
      <c r="E28" s="96"/>
      <c r="F28" s="97"/>
      <c r="G28" s="96"/>
      <c r="H28" s="97"/>
      <c r="K28" s="68"/>
    </row>
    <row r="29" spans="1:11" s="60" customFormat="1" ht="25.5">
      <c r="A29" s="141" t="s">
        <v>101</v>
      </c>
      <c r="B29" s="142" t="s">
        <v>13</v>
      </c>
      <c r="C29" s="96"/>
      <c r="D29" s="95"/>
      <c r="E29" s="96"/>
      <c r="F29" s="97"/>
      <c r="G29" s="96"/>
      <c r="H29" s="97"/>
      <c r="K29" s="68"/>
    </row>
    <row r="30" spans="1:11" s="60" customFormat="1" ht="12.75">
      <c r="A30" s="141" t="s">
        <v>102</v>
      </c>
      <c r="B30" s="142" t="s">
        <v>12</v>
      </c>
      <c r="C30" s="96"/>
      <c r="D30" s="95"/>
      <c r="E30" s="96"/>
      <c r="F30" s="97"/>
      <c r="G30" s="96"/>
      <c r="H30" s="97"/>
      <c r="K30" s="68"/>
    </row>
    <row r="31" spans="1:11" s="60" customFormat="1" ht="12.75">
      <c r="A31" s="141" t="s">
        <v>103</v>
      </c>
      <c r="B31" s="142" t="s">
        <v>12</v>
      </c>
      <c r="C31" s="96"/>
      <c r="D31" s="95"/>
      <c r="E31" s="96"/>
      <c r="F31" s="97"/>
      <c r="G31" s="96"/>
      <c r="H31" s="97"/>
      <c r="K31" s="68"/>
    </row>
    <row r="32" spans="1:11" s="60" customFormat="1" ht="25.5">
      <c r="A32" s="141" t="s">
        <v>104</v>
      </c>
      <c r="B32" s="142" t="s">
        <v>105</v>
      </c>
      <c r="C32" s="96"/>
      <c r="D32" s="95"/>
      <c r="E32" s="96"/>
      <c r="F32" s="97"/>
      <c r="G32" s="96"/>
      <c r="H32" s="97"/>
      <c r="K32" s="68"/>
    </row>
    <row r="33" spans="1:12" s="21" customFormat="1" ht="15">
      <c r="A33" s="78" t="s">
        <v>14</v>
      </c>
      <c r="B33" s="77" t="s">
        <v>15</v>
      </c>
      <c r="C33" s="93">
        <f>F33*12</f>
        <v>0</v>
      </c>
      <c r="D33" s="92">
        <f>G33*I33</f>
        <v>91007.1</v>
      </c>
      <c r="E33" s="93">
        <f>H33*12</f>
        <v>9</v>
      </c>
      <c r="F33" s="98"/>
      <c r="G33" s="93">
        <f>H33*12</f>
        <v>9</v>
      </c>
      <c r="H33" s="94">
        <v>0.75</v>
      </c>
      <c r="I33" s="9">
        <v>10111.9</v>
      </c>
      <c r="J33" s="9">
        <v>1.07</v>
      </c>
      <c r="K33" s="66">
        <v>0.6</v>
      </c>
      <c r="L33" s="21">
        <v>10399.3</v>
      </c>
    </row>
    <row r="34" spans="1:12" s="9" customFormat="1" ht="17.25" customHeight="1">
      <c r="A34" s="78" t="s">
        <v>16</v>
      </c>
      <c r="B34" s="77" t="s">
        <v>17</v>
      </c>
      <c r="C34" s="93">
        <f>F34*12</f>
        <v>0</v>
      </c>
      <c r="D34" s="92">
        <f>G34*I34</f>
        <v>297289.86</v>
      </c>
      <c r="E34" s="93">
        <f>H34*12</f>
        <v>29.4</v>
      </c>
      <c r="F34" s="98"/>
      <c r="G34" s="93">
        <f>H34*12</f>
        <v>29.4</v>
      </c>
      <c r="H34" s="94">
        <v>2.45</v>
      </c>
      <c r="I34" s="9">
        <v>10111.9</v>
      </c>
      <c r="J34" s="9">
        <v>1.07</v>
      </c>
      <c r="K34" s="66">
        <v>1.94</v>
      </c>
      <c r="L34" s="9">
        <v>10399.3</v>
      </c>
    </row>
    <row r="35" spans="1:11" s="9" customFormat="1" ht="24" customHeight="1">
      <c r="A35" s="78" t="s">
        <v>35</v>
      </c>
      <c r="B35" s="77" t="s">
        <v>12</v>
      </c>
      <c r="C35" s="93">
        <f>F35*12</f>
        <v>0</v>
      </c>
      <c r="D35" s="92">
        <f>G35*I35</f>
        <v>190508.2</v>
      </c>
      <c r="E35" s="93">
        <f>H35*12</f>
        <v>18.84</v>
      </c>
      <c r="F35" s="98"/>
      <c r="G35" s="93">
        <f>H35*12</f>
        <v>18.84</v>
      </c>
      <c r="H35" s="94">
        <v>1.57</v>
      </c>
      <c r="I35" s="9">
        <v>10111.9</v>
      </c>
      <c r="J35" s="9">
        <v>1.07</v>
      </c>
      <c r="K35" s="66">
        <v>1.24</v>
      </c>
    </row>
    <row r="36" spans="1:11" s="9" customFormat="1" ht="18" customHeight="1">
      <c r="A36" s="78" t="s">
        <v>36</v>
      </c>
      <c r="B36" s="77" t="s">
        <v>12</v>
      </c>
      <c r="C36" s="93">
        <f>F36*12</f>
        <v>0</v>
      </c>
      <c r="D36" s="92">
        <f>G36*I36</f>
        <v>219630.47</v>
      </c>
      <c r="E36" s="93">
        <f>H36*12</f>
        <v>21.72</v>
      </c>
      <c r="F36" s="98"/>
      <c r="G36" s="93">
        <f>H36*12</f>
        <v>21.72</v>
      </c>
      <c r="H36" s="94">
        <v>1.81</v>
      </c>
      <c r="I36" s="9">
        <v>10111.9</v>
      </c>
      <c r="J36" s="9">
        <v>1.07</v>
      </c>
      <c r="K36" s="66">
        <v>1.44</v>
      </c>
    </row>
    <row r="37" spans="1:11" s="9" customFormat="1" ht="45">
      <c r="A37" s="78" t="s">
        <v>119</v>
      </c>
      <c r="B37" s="77" t="s">
        <v>18</v>
      </c>
      <c r="C37" s="93"/>
      <c r="D37" s="92">
        <f>17037.5*1.105</f>
        <v>18826.44</v>
      </c>
      <c r="E37" s="93"/>
      <c r="F37" s="98"/>
      <c r="G37" s="93">
        <f>D37/I37</f>
        <v>1.86</v>
      </c>
      <c r="H37" s="94">
        <f>G37/12</f>
        <v>0.16</v>
      </c>
      <c r="I37" s="9">
        <v>10111.9</v>
      </c>
      <c r="K37" s="66"/>
    </row>
    <row r="38" spans="1:11" s="9" customFormat="1" ht="28.5">
      <c r="A38" s="78" t="s">
        <v>37</v>
      </c>
      <c r="B38" s="144" t="s">
        <v>38</v>
      </c>
      <c r="C38" s="93">
        <f>F38*12</f>
        <v>0</v>
      </c>
      <c r="D38" s="92">
        <f>G38*I38</f>
        <v>472023.49</v>
      </c>
      <c r="E38" s="93">
        <f>H38*12</f>
        <v>46.68</v>
      </c>
      <c r="F38" s="98"/>
      <c r="G38" s="93">
        <f>H38*12</f>
        <v>46.68</v>
      </c>
      <c r="H38" s="94">
        <v>3.89</v>
      </c>
      <c r="I38" s="9">
        <v>10111.9</v>
      </c>
      <c r="J38" s="9">
        <v>1.07</v>
      </c>
      <c r="K38" s="66">
        <v>3.08</v>
      </c>
    </row>
    <row r="39" spans="1:11" s="13" customFormat="1" ht="30">
      <c r="A39" s="78" t="s">
        <v>59</v>
      </c>
      <c r="B39" s="77" t="s">
        <v>10</v>
      </c>
      <c r="C39" s="80"/>
      <c r="D39" s="92">
        <v>2042.21</v>
      </c>
      <c r="E39" s="80"/>
      <c r="F39" s="98"/>
      <c r="G39" s="93">
        <f>D39/I39</f>
        <v>0.2</v>
      </c>
      <c r="H39" s="94">
        <f>G39/12</f>
        <v>0.02</v>
      </c>
      <c r="I39" s="9">
        <v>10111.9</v>
      </c>
      <c r="J39" s="9">
        <v>1.07</v>
      </c>
      <c r="K39" s="66">
        <v>0.01</v>
      </c>
    </row>
    <row r="40" spans="1:12" s="13" customFormat="1" ht="30" customHeight="1">
      <c r="A40" s="78" t="s">
        <v>81</v>
      </c>
      <c r="B40" s="77" t="s">
        <v>10</v>
      </c>
      <c r="C40" s="80"/>
      <c r="D40" s="92">
        <f>4084.42*I40/L40</f>
        <v>3971.54</v>
      </c>
      <c r="E40" s="80"/>
      <c r="F40" s="98"/>
      <c r="G40" s="93">
        <f>D40/I40</f>
        <v>0.39</v>
      </c>
      <c r="H40" s="94">
        <f>G40/12</f>
        <v>0.03</v>
      </c>
      <c r="I40" s="9">
        <v>10111.9</v>
      </c>
      <c r="J40" s="9">
        <v>1.07</v>
      </c>
      <c r="K40" s="66">
        <v>0.02</v>
      </c>
      <c r="L40" s="13">
        <v>10399.3</v>
      </c>
    </row>
    <row r="41" spans="1:12" s="13" customFormat="1" ht="20.25" customHeight="1">
      <c r="A41" s="78" t="s">
        <v>60</v>
      </c>
      <c r="B41" s="77" t="s">
        <v>10</v>
      </c>
      <c r="C41" s="80"/>
      <c r="D41" s="92">
        <f>12896.1*I41/L41</f>
        <v>12539.7</v>
      </c>
      <c r="E41" s="80"/>
      <c r="F41" s="98"/>
      <c r="G41" s="93">
        <f>D41/I41</f>
        <v>1.24</v>
      </c>
      <c r="H41" s="94">
        <f>G41/12</f>
        <v>0.1</v>
      </c>
      <c r="I41" s="9">
        <v>10111.9</v>
      </c>
      <c r="J41" s="9">
        <v>1.07</v>
      </c>
      <c r="K41" s="66">
        <v>0.09</v>
      </c>
      <c r="L41" s="13">
        <v>10399.3</v>
      </c>
    </row>
    <row r="42" spans="1:11" s="13" customFormat="1" ht="30" hidden="1">
      <c r="A42" s="78" t="s">
        <v>61</v>
      </c>
      <c r="B42" s="77" t="s">
        <v>13</v>
      </c>
      <c r="C42" s="80"/>
      <c r="D42" s="92">
        <f aca="true" t="shared" si="0" ref="D42:D47">G42*I42</f>
        <v>0</v>
      </c>
      <c r="E42" s="80"/>
      <c r="F42" s="98"/>
      <c r="G42" s="93">
        <f aca="true" t="shared" si="1" ref="G42:G47">H42*12</f>
        <v>0</v>
      </c>
      <c r="H42" s="94"/>
      <c r="I42" s="9">
        <v>10111.7</v>
      </c>
      <c r="J42" s="9">
        <v>1.07</v>
      </c>
      <c r="K42" s="66">
        <v>0.02</v>
      </c>
    </row>
    <row r="43" spans="1:11" s="13" customFormat="1" ht="30" hidden="1">
      <c r="A43" s="78" t="s">
        <v>62</v>
      </c>
      <c r="B43" s="77" t="s">
        <v>13</v>
      </c>
      <c r="C43" s="80"/>
      <c r="D43" s="92">
        <f t="shared" si="0"/>
        <v>0</v>
      </c>
      <c r="E43" s="80"/>
      <c r="F43" s="98"/>
      <c r="G43" s="93">
        <f t="shared" si="1"/>
        <v>0</v>
      </c>
      <c r="H43" s="94">
        <v>0</v>
      </c>
      <c r="I43" s="9">
        <v>10111.9</v>
      </c>
      <c r="J43" s="9">
        <v>1.07</v>
      </c>
      <c r="K43" s="66">
        <v>0</v>
      </c>
    </row>
    <row r="44" spans="1:11" s="13" customFormat="1" ht="30">
      <c r="A44" s="78" t="s">
        <v>24</v>
      </c>
      <c r="B44" s="77"/>
      <c r="C44" s="80">
        <f>F44*12</f>
        <v>0</v>
      </c>
      <c r="D44" s="92">
        <f t="shared" si="0"/>
        <v>25481.99</v>
      </c>
      <c r="E44" s="80">
        <f>H44*12</f>
        <v>2.52</v>
      </c>
      <c r="F44" s="98"/>
      <c r="G44" s="93">
        <f t="shared" si="1"/>
        <v>2.52</v>
      </c>
      <c r="H44" s="94">
        <v>0.21</v>
      </c>
      <c r="I44" s="9">
        <v>10111.9</v>
      </c>
      <c r="J44" s="9">
        <v>1.07</v>
      </c>
      <c r="K44" s="66">
        <v>0.14</v>
      </c>
    </row>
    <row r="45" spans="1:12" s="9" customFormat="1" ht="15">
      <c r="A45" s="78" t="s">
        <v>26</v>
      </c>
      <c r="B45" s="77" t="s">
        <v>27</v>
      </c>
      <c r="C45" s="80">
        <f>F45*12</f>
        <v>0</v>
      </c>
      <c r="D45" s="92">
        <f t="shared" si="0"/>
        <v>7280.57</v>
      </c>
      <c r="E45" s="80">
        <f>H45*12</f>
        <v>0.72</v>
      </c>
      <c r="F45" s="98"/>
      <c r="G45" s="93">
        <f t="shared" si="1"/>
        <v>0.72</v>
      </c>
      <c r="H45" s="94">
        <v>0.06</v>
      </c>
      <c r="I45" s="9">
        <v>10111.9</v>
      </c>
      <c r="J45" s="9">
        <v>1.07</v>
      </c>
      <c r="K45" s="66">
        <v>0.03</v>
      </c>
      <c r="L45" s="9">
        <v>10399.9</v>
      </c>
    </row>
    <row r="46" spans="1:12" s="9" customFormat="1" ht="15">
      <c r="A46" s="78" t="s">
        <v>28</v>
      </c>
      <c r="B46" s="145" t="s">
        <v>29</v>
      </c>
      <c r="C46" s="99">
        <f>F46*12</f>
        <v>0</v>
      </c>
      <c r="D46" s="92">
        <f t="shared" si="0"/>
        <v>4853.71</v>
      </c>
      <c r="E46" s="80">
        <f>H46*12</f>
        <v>0.48</v>
      </c>
      <c r="F46" s="98"/>
      <c r="G46" s="93">
        <f t="shared" si="1"/>
        <v>0.48</v>
      </c>
      <c r="H46" s="94">
        <v>0.04</v>
      </c>
      <c r="I46" s="9">
        <v>10111.9</v>
      </c>
      <c r="J46" s="9">
        <v>1.07</v>
      </c>
      <c r="K46" s="66">
        <v>0.02</v>
      </c>
      <c r="L46" s="9">
        <v>10399.9</v>
      </c>
    </row>
    <row r="47" spans="1:12" s="79" customFormat="1" ht="30">
      <c r="A47" s="78" t="s">
        <v>25</v>
      </c>
      <c r="B47" s="77"/>
      <c r="C47" s="80">
        <f>F47*12</f>
        <v>0</v>
      </c>
      <c r="D47" s="92">
        <f t="shared" si="0"/>
        <v>6067.14</v>
      </c>
      <c r="E47" s="80">
        <f>H47*12</f>
        <v>0.6</v>
      </c>
      <c r="F47" s="98"/>
      <c r="G47" s="93">
        <f t="shared" si="1"/>
        <v>0.6</v>
      </c>
      <c r="H47" s="94">
        <v>0.05</v>
      </c>
      <c r="I47" s="9">
        <v>10111.9</v>
      </c>
      <c r="J47" s="75">
        <v>1.07</v>
      </c>
      <c r="K47" s="76">
        <v>0.03</v>
      </c>
      <c r="L47" s="79">
        <v>10399.3</v>
      </c>
    </row>
    <row r="48" spans="1:11" s="21" customFormat="1" ht="15">
      <c r="A48" s="78" t="s">
        <v>43</v>
      </c>
      <c r="B48" s="77"/>
      <c r="C48" s="93"/>
      <c r="D48" s="93">
        <f>D50+D51+D52+D53+D54+D55+D56+D57+D58+D59+D60+D74</f>
        <v>67996.3</v>
      </c>
      <c r="E48" s="93"/>
      <c r="F48" s="98"/>
      <c r="G48" s="93">
        <f>D48/I48</f>
        <v>6.72</v>
      </c>
      <c r="H48" s="94">
        <f>G48/12</f>
        <v>0.56</v>
      </c>
      <c r="I48" s="9">
        <v>10111.9</v>
      </c>
      <c r="J48" s="9">
        <v>1.07</v>
      </c>
      <c r="K48" s="66">
        <v>0.55</v>
      </c>
    </row>
    <row r="49" spans="1:11" s="13" customFormat="1" ht="15" hidden="1">
      <c r="A49" s="125"/>
      <c r="B49" s="126"/>
      <c r="C49" s="81"/>
      <c r="D49" s="82"/>
      <c r="E49" s="81"/>
      <c r="F49" s="83"/>
      <c r="G49" s="81"/>
      <c r="H49" s="83"/>
      <c r="I49" s="9">
        <v>10111.9</v>
      </c>
      <c r="J49" s="9"/>
      <c r="K49" s="66"/>
    </row>
    <row r="50" spans="1:12" s="13" customFormat="1" ht="15">
      <c r="A50" s="125" t="s">
        <v>53</v>
      </c>
      <c r="B50" s="126" t="s">
        <v>18</v>
      </c>
      <c r="C50" s="81"/>
      <c r="D50" s="82">
        <f>542.82*I50/L50</f>
        <v>527.82</v>
      </c>
      <c r="E50" s="81"/>
      <c r="F50" s="83"/>
      <c r="G50" s="81"/>
      <c r="H50" s="83"/>
      <c r="I50" s="9">
        <v>10111.9</v>
      </c>
      <c r="J50" s="9">
        <v>1.07</v>
      </c>
      <c r="K50" s="66">
        <v>0.01</v>
      </c>
      <c r="L50" s="13">
        <v>10399.3</v>
      </c>
    </row>
    <row r="51" spans="1:12" s="13" customFormat="1" ht="15">
      <c r="A51" s="125" t="s">
        <v>19</v>
      </c>
      <c r="B51" s="126" t="s">
        <v>23</v>
      </c>
      <c r="C51" s="81">
        <f>F51*12</f>
        <v>0</v>
      </c>
      <c r="D51" s="82">
        <f>1837.92*I51/L51</f>
        <v>1787.13</v>
      </c>
      <c r="E51" s="81">
        <f>H51*12</f>
        <v>0</v>
      </c>
      <c r="F51" s="83"/>
      <c r="G51" s="81"/>
      <c r="H51" s="83"/>
      <c r="I51" s="9">
        <v>10111.9</v>
      </c>
      <c r="J51" s="9">
        <v>1.07</v>
      </c>
      <c r="K51" s="66">
        <v>0.01</v>
      </c>
      <c r="L51" s="13">
        <v>10399.3</v>
      </c>
    </row>
    <row r="52" spans="1:11" s="13" customFormat="1" ht="15">
      <c r="A52" s="125" t="s">
        <v>122</v>
      </c>
      <c r="B52" s="129" t="s">
        <v>18</v>
      </c>
      <c r="C52" s="81"/>
      <c r="D52" s="82">
        <v>3274.96</v>
      </c>
      <c r="E52" s="81"/>
      <c r="F52" s="83"/>
      <c r="G52" s="81"/>
      <c r="H52" s="83"/>
      <c r="I52" s="9">
        <v>10111.9</v>
      </c>
      <c r="J52" s="9"/>
      <c r="K52" s="66"/>
    </row>
    <row r="53" spans="1:12" s="13" customFormat="1" ht="15">
      <c r="A53" s="125" t="s">
        <v>150</v>
      </c>
      <c r="B53" s="129" t="s">
        <v>18</v>
      </c>
      <c r="C53" s="81"/>
      <c r="D53" s="82">
        <f>3366.12*I53/L53</f>
        <v>3273.09</v>
      </c>
      <c r="E53" s="81">
        <f>H53*12</f>
        <v>0</v>
      </c>
      <c r="F53" s="83"/>
      <c r="G53" s="81"/>
      <c r="H53" s="83"/>
      <c r="I53" s="9">
        <v>10111.9</v>
      </c>
      <c r="J53" s="9">
        <v>1.07</v>
      </c>
      <c r="K53" s="66">
        <v>0.15</v>
      </c>
      <c r="L53" s="13">
        <v>10399.3</v>
      </c>
    </row>
    <row r="54" spans="1:11" s="13" customFormat="1" ht="15">
      <c r="A54" s="125" t="s">
        <v>70</v>
      </c>
      <c r="B54" s="126" t="s">
        <v>18</v>
      </c>
      <c r="C54" s="81">
        <f>F54*12</f>
        <v>0</v>
      </c>
      <c r="D54" s="82">
        <v>3502.44</v>
      </c>
      <c r="E54" s="81">
        <f>H54*12</f>
        <v>0</v>
      </c>
      <c r="F54" s="83"/>
      <c r="G54" s="81"/>
      <c r="H54" s="83"/>
      <c r="I54" s="9">
        <v>10111.9</v>
      </c>
      <c r="J54" s="9">
        <v>1.07</v>
      </c>
      <c r="K54" s="66">
        <v>0.02</v>
      </c>
    </row>
    <row r="55" spans="1:11" s="13" customFormat="1" ht="15">
      <c r="A55" s="125" t="s">
        <v>20</v>
      </c>
      <c r="B55" s="126" t="s">
        <v>18</v>
      </c>
      <c r="C55" s="81">
        <f>F55*12</f>
        <v>0</v>
      </c>
      <c r="D55" s="82">
        <v>11711.17</v>
      </c>
      <c r="E55" s="81">
        <f>H55*12</f>
        <v>0</v>
      </c>
      <c r="F55" s="83"/>
      <c r="G55" s="81"/>
      <c r="H55" s="83"/>
      <c r="I55" s="9">
        <v>10111.9</v>
      </c>
      <c r="J55" s="9">
        <v>1.07</v>
      </c>
      <c r="K55" s="66">
        <v>0.07</v>
      </c>
    </row>
    <row r="56" spans="1:11" s="13" customFormat="1" ht="15">
      <c r="A56" s="125" t="s">
        <v>21</v>
      </c>
      <c r="B56" s="126" t="s">
        <v>18</v>
      </c>
      <c r="C56" s="81">
        <f>F56*12</f>
        <v>0</v>
      </c>
      <c r="D56" s="82">
        <v>918.95</v>
      </c>
      <c r="E56" s="81">
        <f>H56*12</f>
        <v>0</v>
      </c>
      <c r="F56" s="83"/>
      <c r="G56" s="81"/>
      <c r="H56" s="83"/>
      <c r="I56" s="9">
        <v>10111.9</v>
      </c>
      <c r="J56" s="9">
        <v>1.07</v>
      </c>
      <c r="K56" s="66">
        <v>0.01</v>
      </c>
    </row>
    <row r="57" spans="1:12" s="13" customFormat="1" ht="15">
      <c r="A57" s="125" t="s">
        <v>65</v>
      </c>
      <c r="B57" s="126" t="s">
        <v>18</v>
      </c>
      <c r="C57" s="81"/>
      <c r="D57" s="82">
        <f>1751.16*I57/L57</f>
        <v>1702.76</v>
      </c>
      <c r="E57" s="81"/>
      <c r="F57" s="83"/>
      <c r="G57" s="81"/>
      <c r="H57" s="83"/>
      <c r="I57" s="9">
        <v>10111.9</v>
      </c>
      <c r="J57" s="9">
        <v>1.07</v>
      </c>
      <c r="K57" s="66">
        <v>0.01</v>
      </c>
      <c r="L57" s="13">
        <v>10399.3</v>
      </c>
    </row>
    <row r="58" spans="1:11" s="13" customFormat="1" ht="15">
      <c r="A58" s="125" t="s">
        <v>66</v>
      </c>
      <c r="B58" s="126" t="s">
        <v>23</v>
      </c>
      <c r="C58" s="81"/>
      <c r="D58" s="82">
        <v>7004.92</v>
      </c>
      <c r="E58" s="81"/>
      <c r="F58" s="83"/>
      <c r="G58" s="81"/>
      <c r="H58" s="83"/>
      <c r="I58" s="9">
        <v>10111.9</v>
      </c>
      <c r="J58" s="9">
        <v>1.07</v>
      </c>
      <c r="K58" s="66">
        <v>0.04</v>
      </c>
    </row>
    <row r="59" spans="1:12" s="13" customFormat="1" ht="25.5">
      <c r="A59" s="125" t="s">
        <v>22</v>
      </c>
      <c r="B59" s="126" t="s">
        <v>18</v>
      </c>
      <c r="C59" s="81">
        <f>F59*12</f>
        <v>0</v>
      </c>
      <c r="D59" s="82">
        <f>9218.36*I59/L59</f>
        <v>8963.6</v>
      </c>
      <c r="E59" s="81">
        <f>H59*12</f>
        <v>0</v>
      </c>
      <c r="F59" s="83"/>
      <c r="G59" s="81"/>
      <c r="H59" s="83"/>
      <c r="I59" s="9">
        <v>10111.9</v>
      </c>
      <c r="J59" s="9">
        <v>1.07</v>
      </c>
      <c r="K59" s="66">
        <v>0.05</v>
      </c>
      <c r="L59" s="13">
        <v>10399.3</v>
      </c>
    </row>
    <row r="60" spans="1:12" s="13" customFormat="1" ht="15">
      <c r="A60" s="125" t="s">
        <v>111</v>
      </c>
      <c r="B60" s="126" t="s">
        <v>18</v>
      </c>
      <c r="C60" s="81"/>
      <c r="D60" s="82">
        <f>12006.3*I60/L60</f>
        <v>11674.49</v>
      </c>
      <c r="E60" s="81"/>
      <c r="F60" s="83"/>
      <c r="G60" s="81"/>
      <c r="H60" s="83"/>
      <c r="I60" s="9">
        <v>10111.9</v>
      </c>
      <c r="J60" s="9">
        <v>1.07</v>
      </c>
      <c r="K60" s="66">
        <v>0.01</v>
      </c>
      <c r="L60" s="13">
        <v>10399.3</v>
      </c>
    </row>
    <row r="61" spans="1:11" s="13" customFormat="1" ht="15" hidden="1">
      <c r="A61" s="125"/>
      <c r="B61" s="126"/>
      <c r="C61" s="84"/>
      <c r="D61" s="82"/>
      <c r="E61" s="84"/>
      <c r="F61" s="83"/>
      <c r="G61" s="81"/>
      <c r="H61" s="83"/>
      <c r="I61" s="9">
        <v>10111.9</v>
      </c>
      <c r="J61" s="9"/>
      <c r="K61" s="66"/>
    </row>
    <row r="62" spans="1:11" s="21" customFormat="1" ht="30" hidden="1">
      <c r="A62" s="78" t="s">
        <v>49</v>
      </c>
      <c r="B62" s="77"/>
      <c r="C62" s="93"/>
      <c r="D62" s="93">
        <f>D71</f>
        <v>0</v>
      </c>
      <c r="E62" s="93"/>
      <c r="F62" s="98"/>
      <c r="G62" s="93">
        <f>D62/I62</f>
        <v>0</v>
      </c>
      <c r="H62" s="94">
        <f>G62/12</f>
        <v>0</v>
      </c>
      <c r="I62" s="9">
        <v>10399.3</v>
      </c>
      <c r="J62" s="9">
        <v>1.07</v>
      </c>
      <c r="K62" s="66">
        <v>0.03</v>
      </c>
    </row>
    <row r="63" spans="1:11" s="13" customFormat="1" ht="15" hidden="1">
      <c r="A63" s="125" t="s">
        <v>44</v>
      </c>
      <c r="B63" s="126" t="s">
        <v>71</v>
      </c>
      <c r="C63" s="81"/>
      <c r="D63" s="82">
        <f aca="true" t="shared" si="2" ref="D63:D73">G63*I63</f>
        <v>0</v>
      </c>
      <c r="E63" s="81"/>
      <c r="F63" s="83"/>
      <c r="G63" s="81">
        <f aca="true" t="shared" si="3" ref="G63:G73">H63*12</f>
        <v>0</v>
      </c>
      <c r="H63" s="83">
        <v>0</v>
      </c>
      <c r="I63" s="9">
        <v>10399.3</v>
      </c>
      <c r="J63" s="9">
        <v>1.07</v>
      </c>
      <c r="K63" s="66">
        <v>0</v>
      </c>
    </row>
    <row r="64" spans="1:11" s="13" customFormat="1" ht="25.5" hidden="1">
      <c r="A64" s="125" t="s">
        <v>45</v>
      </c>
      <c r="B64" s="126" t="s">
        <v>54</v>
      </c>
      <c r="C64" s="81"/>
      <c r="D64" s="82">
        <f t="shared" si="2"/>
        <v>0</v>
      </c>
      <c r="E64" s="81"/>
      <c r="F64" s="83"/>
      <c r="G64" s="81">
        <f t="shared" si="3"/>
        <v>0</v>
      </c>
      <c r="H64" s="83">
        <v>0</v>
      </c>
      <c r="I64" s="9">
        <v>10399.3</v>
      </c>
      <c r="J64" s="9">
        <v>1.07</v>
      </c>
      <c r="K64" s="66">
        <v>0</v>
      </c>
    </row>
    <row r="65" spans="1:11" s="13" customFormat="1" ht="15" hidden="1">
      <c r="A65" s="125" t="s">
        <v>76</v>
      </c>
      <c r="B65" s="126" t="s">
        <v>75</v>
      </c>
      <c r="C65" s="81"/>
      <c r="D65" s="82">
        <f t="shared" si="2"/>
        <v>0</v>
      </c>
      <c r="E65" s="81"/>
      <c r="F65" s="83"/>
      <c r="G65" s="81">
        <f t="shared" si="3"/>
        <v>0</v>
      </c>
      <c r="H65" s="83">
        <v>0</v>
      </c>
      <c r="I65" s="9">
        <v>10399.3</v>
      </c>
      <c r="J65" s="9">
        <v>1.07</v>
      </c>
      <c r="K65" s="66">
        <v>0</v>
      </c>
    </row>
    <row r="66" spans="1:11" s="13" customFormat="1" ht="25.5" hidden="1">
      <c r="A66" s="125" t="s">
        <v>72</v>
      </c>
      <c r="B66" s="126" t="s">
        <v>73</v>
      </c>
      <c r="C66" s="81"/>
      <c r="D66" s="82">
        <f t="shared" si="2"/>
        <v>0</v>
      </c>
      <c r="E66" s="81"/>
      <c r="F66" s="83"/>
      <c r="G66" s="81">
        <f t="shared" si="3"/>
        <v>0</v>
      </c>
      <c r="H66" s="83">
        <v>0</v>
      </c>
      <c r="I66" s="9">
        <v>10399.3</v>
      </c>
      <c r="J66" s="9">
        <v>1.07</v>
      </c>
      <c r="K66" s="66">
        <v>0</v>
      </c>
    </row>
    <row r="67" spans="1:11" s="13" customFormat="1" ht="15" hidden="1">
      <c r="A67" s="125" t="s">
        <v>46</v>
      </c>
      <c r="B67" s="126" t="s">
        <v>74</v>
      </c>
      <c r="C67" s="81"/>
      <c r="D67" s="82">
        <f t="shared" si="2"/>
        <v>0</v>
      </c>
      <c r="E67" s="81"/>
      <c r="F67" s="83"/>
      <c r="G67" s="81">
        <f t="shared" si="3"/>
        <v>0</v>
      </c>
      <c r="H67" s="83">
        <v>0</v>
      </c>
      <c r="I67" s="9">
        <v>10399.3</v>
      </c>
      <c r="J67" s="9">
        <v>1.07</v>
      </c>
      <c r="K67" s="66">
        <v>0</v>
      </c>
    </row>
    <row r="68" spans="1:11" s="13" customFormat="1" ht="15" hidden="1">
      <c r="A68" s="125" t="s">
        <v>57</v>
      </c>
      <c r="B68" s="126" t="s">
        <v>75</v>
      </c>
      <c r="C68" s="81"/>
      <c r="D68" s="82">
        <f t="shared" si="2"/>
        <v>0</v>
      </c>
      <c r="E68" s="81"/>
      <c r="F68" s="83"/>
      <c r="G68" s="81">
        <f t="shared" si="3"/>
        <v>0</v>
      </c>
      <c r="H68" s="83">
        <v>0</v>
      </c>
      <c r="I68" s="9">
        <v>10399.3</v>
      </c>
      <c r="J68" s="9">
        <v>1.07</v>
      </c>
      <c r="K68" s="66">
        <v>0</v>
      </c>
    </row>
    <row r="69" spans="1:11" s="13" customFormat="1" ht="15" hidden="1">
      <c r="A69" s="125" t="s">
        <v>58</v>
      </c>
      <c r="B69" s="126" t="s">
        <v>18</v>
      </c>
      <c r="C69" s="81"/>
      <c r="D69" s="82">
        <f t="shared" si="2"/>
        <v>0</v>
      </c>
      <c r="E69" s="81"/>
      <c r="F69" s="83"/>
      <c r="G69" s="81">
        <f t="shared" si="3"/>
        <v>0</v>
      </c>
      <c r="H69" s="83">
        <v>0</v>
      </c>
      <c r="I69" s="9">
        <v>10399.3</v>
      </c>
      <c r="J69" s="9">
        <v>1.07</v>
      </c>
      <c r="K69" s="66">
        <v>0</v>
      </c>
    </row>
    <row r="70" spans="1:11" s="13" customFormat="1" ht="25.5" hidden="1">
      <c r="A70" s="125" t="s">
        <v>55</v>
      </c>
      <c r="B70" s="126" t="s">
        <v>18</v>
      </c>
      <c r="C70" s="81"/>
      <c r="D70" s="82">
        <f t="shared" si="2"/>
        <v>0</v>
      </c>
      <c r="E70" s="81"/>
      <c r="F70" s="83"/>
      <c r="G70" s="81">
        <f t="shared" si="3"/>
        <v>0</v>
      </c>
      <c r="H70" s="83">
        <v>0</v>
      </c>
      <c r="I70" s="9">
        <v>10399.3</v>
      </c>
      <c r="J70" s="9">
        <v>1.07</v>
      </c>
      <c r="K70" s="66">
        <v>0</v>
      </c>
    </row>
    <row r="71" spans="1:11" s="13" customFormat="1" ht="15" hidden="1">
      <c r="A71" s="125" t="s">
        <v>107</v>
      </c>
      <c r="B71" s="129" t="s">
        <v>18</v>
      </c>
      <c r="C71" s="81"/>
      <c r="D71" s="82"/>
      <c r="E71" s="81"/>
      <c r="F71" s="83"/>
      <c r="G71" s="81"/>
      <c r="H71" s="83"/>
      <c r="I71" s="9">
        <v>10399.3</v>
      </c>
      <c r="J71" s="9">
        <v>1.07</v>
      </c>
      <c r="K71" s="66">
        <v>0.01</v>
      </c>
    </row>
    <row r="72" spans="1:11" s="13" customFormat="1" ht="15" hidden="1">
      <c r="A72" s="125" t="s">
        <v>68</v>
      </c>
      <c r="B72" s="126" t="s">
        <v>10</v>
      </c>
      <c r="C72" s="81"/>
      <c r="D72" s="82">
        <f t="shared" si="2"/>
        <v>0</v>
      </c>
      <c r="E72" s="81"/>
      <c r="F72" s="83"/>
      <c r="G72" s="81">
        <f t="shared" si="3"/>
        <v>0</v>
      </c>
      <c r="H72" s="83">
        <v>0</v>
      </c>
      <c r="I72" s="9">
        <v>10399.3</v>
      </c>
      <c r="J72" s="9">
        <v>1.07</v>
      </c>
      <c r="K72" s="66">
        <v>0</v>
      </c>
    </row>
    <row r="73" spans="1:11" s="13" customFormat="1" ht="15" hidden="1">
      <c r="A73" s="125" t="s">
        <v>67</v>
      </c>
      <c r="B73" s="126" t="s">
        <v>10</v>
      </c>
      <c r="C73" s="84"/>
      <c r="D73" s="82">
        <f t="shared" si="2"/>
        <v>0</v>
      </c>
      <c r="E73" s="84"/>
      <c r="F73" s="83"/>
      <c r="G73" s="81">
        <f t="shared" si="3"/>
        <v>0</v>
      </c>
      <c r="H73" s="83">
        <v>0</v>
      </c>
      <c r="I73" s="9">
        <v>10399.3</v>
      </c>
      <c r="J73" s="9">
        <v>1.07</v>
      </c>
      <c r="K73" s="66">
        <v>0</v>
      </c>
    </row>
    <row r="74" spans="1:12" s="13" customFormat="1" ht="15">
      <c r="A74" s="125" t="s">
        <v>148</v>
      </c>
      <c r="B74" s="129" t="s">
        <v>75</v>
      </c>
      <c r="C74" s="81"/>
      <c r="D74" s="82">
        <f>14043.07*I74/L74</f>
        <v>13654.97</v>
      </c>
      <c r="E74" s="84"/>
      <c r="F74" s="83"/>
      <c r="G74" s="84"/>
      <c r="H74" s="85"/>
      <c r="I74" s="9">
        <v>10111.9</v>
      </c>
      <c r="J74" s="9"/>
      <c r="K74" s="66"/>
      <c r="L74" s="13">
        <v>10399.3</v>
      </c>
    </row>
    <row r="75" spans="1:12" s="13" customFormat="1" ht="30">
      <c r="A75" s="78" t="s">
        <v>49</v>
      </c>
      <c r="B75" s="126"/>
      <c r="C75" s="81"/>
      <c r="D75" s="92">
        <f>D76</f>
        <v>818.27</v>
      </c>
      <c r="E75" s="93"/>
      <c r="F75" s="98"/>
      <c r="G75" s="93">
        <f>D75/I75</f>
        <v>0.08</v>
      </c>
      <c r="H75" s="94">
        <f>G75/12</f>
        <v>0.01</v>
      </c>
      <c r="I75" s="9">
        <v>10111.9</v>
      </c>
      <c r="J75" s="9"/>
      <c r="K75" s="66"/>
      <c r="L75" s="13">
        <v>10399.3</v>
      </c>
    </row>
    <row r="76" spans="1:12" s="13" customFormat="1" ht="15">
      <c r="A76" s="125" t="s">
        <v>143</v>
      </c>
      <c r="B76" s="129" t="s">
        <v>18</v>
      </c>
      <c r="C76" s="81"/>
      <c r="D76" s="122">
        <f>841.53*I76/L76</f>
        <v>818.27</v>
      </c>
      <c r="E76" s="84"/>
      <c r="F76" s="83"/>
      <c r="G76" s="84"/>
      <c r="H76" s="85"/>
      <c r="I76" s="9">
        <v>10111.9</v>
      </c>
      <c r="J76" s="9"/>
      <c r="K76" s="66"/>
      <c r="L76" s="13">
        <v>10399.3</v>
      </c>
    </row>
    <row r="77" spans="1:11" s="13" customFormat="1" ht="30">
      <c r="A77" s="78" t="s">
        <v>50</v>
      </c>
      <c r="B77" s="126"/>
      <c r="C77" s="81"/>
      <c r="D77" s="93">
        <v>0</v>
      </c>
      <c r="E77" s="81"/>
      <c r="F77" s="83"/>
      <c r="G77" s="93">
        <f>D77/I77</f>
        <v>0</v>
      </c>
      <c r="H77" s="94">
        <f>G77/12</f>
        <v>0</v>
      </c>
      <c r="I77" s="9">
        <v>10111.9</v>
      </c>
      <c r="J77" s="9">
        <v>1.07</v>
      </c>
      <c r="K77" s="66">
        <v>0.03</v>
      </c>
    </row>
    <row r="78" spans="1:11" s="13" customFormat="1" ht="15" hidden="1">
      <c r="A78" s="125" t="s">
        <v>69</v>
      </c>
      <c r="B78" s="126" t="s">
        <v>10</v>
      </c>
      <c r="C78" s="81"/>
      <c r="D78" s="82">
        <f>G78*I78</f>
        <v>0</v>
      </c>
      <c r="E78" s="81"/>
      <c r="F78" s="83"/>
      <c r="G78" s="81">
        <f>H78*12</f>
        <v>0</v>
      </c>
      <c r="H78" s="83">
        <v>0</v>
      </c>
      <c r="I78" s="9">
        <v>10111.9</v>
      </c>
      <c r="J78" s="9">
        <v>1.07</v>
      </c>
      <c r="K78" s="66">
        <v>0</v>
      </c>
    </row>
    <row r="79" spans="1:11" s="13" customFormat="1" ht="15">
      <c r="A79" s="78" t="s">
        <v>51</v>
      </c>
      <c r="B79" s="126"/>
      <c r="C79" s="81"/>
      <c r="D79" s="93">
        <f>D80+D81+D85+D86</f>
        <v>71505.58</v>
      </c>
      <c r="E79" s="81"/>
      <c r="F79" s="83"/>
      <c r="G79" s="93">
        <f>D79/I79</f>
        <v>7.07</v>
      </c>
      <c r="H79" s="94">
        <f>G79/12</f>
        <v>0.59</v>
      </c>
      <c r="I79" s="9">
        <v>10111.9</v>
      </c>
      <c r="J79" s="9">
        <v>1.07</v>
      </c>
      <c r="K79" s="66">
        <v>0.28</v>
      </c>
    </row>
    <row r="80" spans="1:11" s="13" customFormat="1" ht="15">
      <c r="A80" s="125" t="s">
        <v>82</v>
      </c>
      <c r="B80" s="126" t="s">
        <v>18</v>
      </c>
      <c r="C80" s="81"/>
      <c r="D80" s="82">
        <v>22576.38</v>
      </c>
      <c r="E80" s="81"/>
      <c r="F80" s="83"/>
      <c r="G80" s="81"/>
      <c r="H80" s="83"/>
      <c r="I80" s="9">
        <v>10111.9</v>
      </c>
      <c r="J80" s="9">
        <v>1.07</v>
      </c>
      <c r="K80" s="66">
        <v>0.15</v>
      </c>
    </row>
    <row r="81" spans="1:12" s="13" customFormat="1" ht="15">
      <c r="A81" s="125" t="s">
        <v>47</v>
      </c>
      <c r="B81" s="126" t="s">
        <v>18</v>
      </c>
      <c r="C81" s="81"/>
      <c r="D81" s="82">
        <f>1830.56*I81/L81</f>
        <v>1779.97</v>
      </c>
      <c r="E81" s="81"/>
      <c r="F81" s="83"/>
      <c r="G81" s="81"/>
      <c r="H81" s="83"/>
      <c r="I81" s="9">
        <v>10111.9</v>
      </c>
      <c r="J81" s="9">
        <v>1.07</v>
      </c>
      <c r="K81" s="66">
        <v>0.01</v>
      </c>
      <c r="L81" s="13">
        <v>10399.3</v>
      </c>
    </row>
    <row r="82" spans="1:11" s="13" customFormat="1" ht="27.75" customHeight="1" hidden="1">
      <c r="A82" s="125" t="s">
        <v>56</v>
      </c>
      <c r="B82" s="126" t="s">
        <v>13</v>
      </c>
      <c r="C82" s="81"/>
      <c r="D82" s="82">
        <f>G82*I82</f>
        <v>0</v>
      </c>
      <c r="E82" s="81"/>
      <c r="F82" s="83"/>
      <c r="G82" s="81"/>
      <c r="H82" s="83"/>
      <c r="I82" s="9">
        <v>10111.9</v>
      </c>
      <c r="J82" s="9">
        <v>1.07</v>
      </c>
      <c r="K82" s="66">
        <v>0.05</v>
      </c>
    </row>
    <row r="83" spans="1:11" s="13" customFormat="1" ht="25.5" hidden="1">
      <c r="A83" s="125" t="s">
        <v>77</v>
      </c>
      <c r="B83" s="126" t="s">
        <v>13</v>
      </c>
      <c r="C83" s="81"/>
      <c r="D83" s="82">
        <f>G83*I83</f>
        <v>0</v>
      </c>
      <c r="E83" s="81"/>
      <c r="F83" s="83"/>
      <c r="G83" s="81"/>
      <c r="H83" s="83"/>
      <c r="I83" s="9">
        <v>10111.9</v>
      </c>
      <c r="J83" s="9">
        <v>1.07</v>
      </c>
      <c r="K83" s="66">
        <v>0</v>
      </c>
    </row>
    <row r="84" spans="1:11" s="13" customFormat="1" ht="25.5" hidden="1">
      <c r="A84" s="125" t="s">
        <v>80</v>
      </c>
      <c r="B84" s="126" t="s">
        <v>13</v>
      </c>
      <c r="C84" s="81"/>
      <c r="D84" s="82">
        <f>G84*I84</f>
        <v>0</v>
      </c>
      <c r="E84" s="81"/>
      <c r="F84" s="83"/>
      <c r="G84" s="81"/>
      <c r="H84" s="83"/>
      <c r="I84" s="9">
        <v>10111.9</v>
      </c>
      <c r="J84" s="9">
        <v>1.07</v>
      </c>
      <c r="K84" s="66">
        <v>0</v>
      </c>
    </row>
    <row r="85" spans="1:11" s="13" customFormat="1" ht="15">
      <c r="A85" s="125" t="s">
        <v>56</v>
      </c>
      <c r="B85" s="129" t="s">
        <v>144</v>
      </c>
      <c r="C85" s="81"/>
      <c r="D85" s="122">
        <v>8091.68</v>
      </c>
      <c r="E85" s="81"/>
      <c r="F85" s="83"/>
      <c r="G85" s="84"/>
      <c r="H85" s="85"/>
      <c r="I85" s="9">
        <v>10111.9</v>
      </c>
      <c r="J85" s="9"/>
      <c r="K85" s="66"/>
    </row>
    <row r="86" spans="1:11" s="13" customFormat="1" ht="15">
      <c r="A86" s="125" t="s">
        <v>146</v>
      </c>
      <c r="B86" s="129" t="s">
        <v>118</v>
      </c>
      <c r="C86" s="81"/>
      <c r="D86" s="122">
        <v>39057.55</v>
      </c>
      <c r="E86" s="81"/>
      <c r="F86" s="83"/>
      <c r="G86" s="84"/>
      <c r="H86" s="85"/>
      <c r="I86" s="9">
        <v>10111.9</v>
      </c>
      <c r="J86" s="9"/>
      <c r="K86" s="66"/>
    </row>
    <row r="87" spans="1:11" s="13" customFormat="1" ht="15">
      <c r="A87" s="78" t="s">
        <v>52</v>
      </c>
      <c r="B87" s="126"/>
      <c r="C87" s="81"/>
      <c r="D87" s="93">
        <f>D88</f>
        <v>1067.81</v>
      </c>
      <c r="E87" s="81"/>
      <c r="F87" s="83"/>
      <c r="G87" s="93">
        <f>D87/I87</f>
        <v>0.11</v>
      </c>
      <c r="H87" s="94">
        <f>G87/12</f>
        <v>0.01</v>
      </c>
      <c r="I87" s="9">
        <v>10111.9</v>
      </c>
      <c r="J87" s="9">
        <v>1.07</v>
      </c>
      <c r="K87" s="66">
        <v>0.1</v>
      </c>
    </row>
    <row r="88" spans="1:12" s="13" customFormat="1" ht="15">
      <c r="A88" s="125" t="s">
        <v>48</v>
      </c>
      <c r="B88" s="126" t="s">
        <v>18</v>
      </c>
      <c r="C88" s="81"/>
      <c r="D88" s="82">
        <f>1098.16*I88/L88</f>
        <v>1067.81</v>
      </c>
      <c r="E88" s="81"/>
      <c r="F88" s="83"/>
      <c r="G88" s="81"/>
      <c r="H88" s="83"/>
      <c r="I88" s="9">
        <v>10111.9</v>
      </c>
      <c r="J88" s="9">
        <v>1.07</v>
      </c>
      <c r="K88" s="66">
        <v>0.01</v>
      </c>
      <c r="L88" s="13">
        <v>10399.3</v>
      </c>
    </row>
    <row r="89" spans="1:11" s="9" customFormat="1" ht="15">
      <c r="A89" s="78" t="s">
        <v>64</v>
      </c>
      <c r="B89" s="77"/>
      <c r="C89" s="93"/>
      <c r="D89" s="93">
        <f>D90</f>
        <v>39752.88</v>
      </c>
      <c r="E89" s="93"/>
      <c r="F89" s="98"/>
      <c r="G89" s="93">
        <f>D89/I89</f>
        <v>3.93</v>
      </c>
      <c r="H89" s="94">
        <f>G89/12</f>
        <v>0.33</v>
      </c>
      <c r="I89" s="9">
        <v>10111.9</v>
      </c>
      <c r="J89" s="9">
        <v>1.07</v>
      </c>
      <c r="K89" s="66">
        <v>0.01</v>
      </c>
    </row>
    <row r="90" spans="1:11" s="13" customFormat="1" ht="15">
      <c r="A90" s="125" t="s">
        <v>78</v>
      </c>
      <c r="B90" s="129" t="s">
        <v>23</v>
      </c>
      <c r="C90" s="81"/>
      <c r="D90" s="82">
        <v>39752.88</v>
      </c>
      <c r="E90" s="81"/>
      <c r="F90" s="83"/>
      <c r="G90" s="81"/>
      <c r="H90" s="83"/>
      <c r="I90" s="9">
        <v>10111.9</v>
      </c>
      <c r="J90" s="9">
        <v>1.07</v>
      </c>
      <c r="K90" s="66">
        <v>0.01</v>
      </c>
    </row>
    <row r="91" spans="1:11" s="9" customFormat="1" ht="15">
      <c r="A91" s="78" t="s">
        <v>63</v>
      </c>
      <c r="B91" s="77"/>
      <c r="C91" s="93"/>
      <c r="D91" s="93">
        <f>D92</f>
        <v>6101.7</v>
      </c>
      <c r="E91" s="93"/>
      <c r="F91" s="98"/>
      <c r="G91" s="93">
        <f>D91/I91</f>
        <v>0.6</v>
      </c>
      <c r="H91" s="94">
        <f>G91/12</f>
        <v>0.05</v>
      </c>
      <c r="I91" s="9">
        <v>10111.9</v>
      </c>
      <c r="J91" s="9">
        <v>1.07</v>
      </c>
      <c r="K91" s="66">
        <v>0.11</v>
      </c>
    </row>
    <row r="92" spans="1:11" s="13" customFormat="1" ht="15.75" thickBot="1">
      <c r="A92" s="125" t="s">
        <v>124</v>
      </c>
      <c r="B92" s="126" t="s">
        <v>71</v>
      </c>
      <c r="C92" s="81"/>
      <c r="D92" s="82">
        <v>6101.7</v>
      </c>
      <c r="E92" s="81"/>
      <c r="F92" s="83"/>
      <c r="G92" s="81"/>
      <c r="H92" s="83"/>
      <c r="I92" s="9">
        <v>10111.9</v>
      </c>
      <c r="J92" s="9">
        <v>1.07</v>
      </c>
      <c r="K92" s="66">
        <v>0.04</v>
      </c>
    </row>
    <row r="93" spans="1:10" s="9" customFormat="1" ht="29.25" customHeight="1" hidden="1">
      <c r="A93" s="146" t="s">
        <v>113</v>
      </c>
      <c r="B93" s="140" t="s">
        <v>13</v>
      </c>
      <c r="C93" s="99"/>
      <c r="D93" s="99"/>
      <c r="E93" s="99"/>
      <c r="F93" s="100"/>
      <c r="G93" s="99">
        <f>D93/I93</f>
        <v>0</v>
      </c>
      <c r="H93" s="100">
        <f>G93/12</f>
        <v>0</v>
      </c>
      <c r="I93" s="9">
        <v>10111.9</v>
      </c>
      <c r="J93" s="66"/>
    </row>
    <row r="94" spans="1:11" s="9" customFormat="1" ht="38.25" thickBot="1">
      <c r="A94" s="147" t="s">
        <v>145</v>
      </c>
      <c r="B94" s="148" t="s">
        <v>13</v>
      </c>
      <c r="C94" s="105">
        <f>F94*12</f>
        <v>0</v>
      </c>
      <c r="D94" s="105">
        <f>G94*I94</f>
        <v>60671.4</v>
      </c>
      <c r="E94" s="105">
        <f>H94*12</f>
        <v>6</v>
      </c>
      <c r="F94" s="106"/>
      <c r="G94" s="105">
        <f>H94*12</f>
        <v>6</v>
      </c>
      <c r="H94" s="106">
        <v>0.5</v>
      </c>
      <c r="I94" s="9">
        <v>10111.9</v>
      </c>
      <c r="J94" s="9">
        <v>1.07</v>
      </c>
      <c r="K94" s="66">
        <v>0.3</v>
      </c>
    </row>
    <row r="95" spans="1:11" s="9" customFormat="1" ht="19.5" hidden="1" thickBot="1">
      <c r="A95" s="149" t="s">
        <v>39</v>
      </c>
      <c r="B95" s="150"/>
      <c r="C95" s="151">
        <f>F95*12</f>
        <v>0</v>
      </c>
      <c r="D95" s="151"/>
      <c r="E95" s="151"/>
      <c r="F95" s="115"/>
      <c r="G95" s="151"/>
      <c r="H95" s="115"/>
      <c r="I95" s="9">
        <v>10111.9</v>
      </c>
      <c r="K95" s="66"/>
    </row>
    <row r="96" spans="1:11" s="13" customFormat="1" ht="15.75" hidden="1" thickBot="1">
      <c r="A96" s="125" t="s">
        <v>85</v>
      </c>
      <c r="B96" s="126"/>
      <c r="C96" s="81"/>
      <c r="D96" s="82"/>
      <c r="E96" s="81"/>
      <c r="F96" s="83"/>
      <c r="G96" s="81"/>
      <c r="H96" s="83"/>
      <c r="I96" s="9">
        <v>10111.9</v>
      </c>
      <c r="K96" s="67"/>
    </row>
    <row r="97" spans="1:11" s="13" customFormat="1" ht="15.75" hidden="1" thickBot="1">
      <c r="A97" s="125" t="s">
        <v>88</v>
      </c>
      <c r="B97" s="126"/>
      <c r="C97" s="81"/>
      <c r="D97" s="82"/>
      <c r="E97" s="81"/>
      <c r="F97" s="83"/>
      <c r="G97" s="81"/>
      <c r="H97" s="83"/>
      <c r="I97" s="9">
        <v>10111.9</v>
      </c>
      <c r="K97" s="67"/>
    </row>
    <row r="98" spans="1:11" s="13" customFormat="1" ht="15.75" hidden="1" thickBot="1">
      <c r="A98" s="125" t="s">
        <v>87</v>
      </c>
      <c r="B98" s="126"/>
      <c r="C98" s="81"/>
      <c r="D98" s="82"/>
      <c r="E98" s="81"/>
      <c r="F98" s="83"/>
      <c r="G98" s="81"/>
      <c r="H98" s="83"/>
      <c r="I98" s="9">
        <v>10111.9</v>
      </c>
      <c r="K98" s="67"/>
    </row>
    <row r="99" spans="1:11" s="13" customFormat="1" ht="15.75" hidden="1" thickBot="1">
      <c r="A99" s="133" t="s">
        <v>89</v>
      </c>
      <c r="B99" s="134"/>
      <c r="C99" s="86"/>
      <c r="D99" s="87"/>
      <c r="E99" s="86"/>
      <c r="F99" s="88"/>
      <c r="G99" s="86"/>
      <c r="H99" s="88"/>
      <c r="I99" s="9">
        <v>10111.9</v>
      </c>
      <c r="K99" s="67"/>
    </row>
    <row r="100" spans="1:11" s="13" customFormat="1" ht="19.5" thickBot="1">
      <c r="A100" s="152" t="s">
        <v>30</v>
      </c>
      <c r="B100" s="153" t="s">
        <v>12</v>
      </c>
      <c r="C100" s="154"/>
      <c r="D100" s="105">
        <f>G100*I100</f>
        <v>209923.04</v>
      </c>
      <c r="E100" s="105"/>
      <c r="F100" s="105"/>
      <c r="G100" s="105">
        <f>12*H100</f>
        <v>20.76</v>
      </c>
      <c r="H100" s="106">
        <v>1.73</v>
      </c>
      <c r="I100" s="9">
        <v>10111.9</v>
      </c>
      <c r="K100" s="67"/>
    </row>
    <row r="101" spans="1:11" s="9" customFormat="1" ht="19.5" thickBot="1">
      <c r="A101" s="155" t="s">
        <v>40</v>
      </c>
      <c r="B101" s="156"/>
      <c r="C101" s="157">
        <f>F101*12</f>
        <v>0</v>
      </c>
      <c r="D101" s="158">
        <f>D100+D94+D91+D89+D87+D79+D77+D75+D48+D47+D46+D45+D44+D41+D40+D39+D38+D37+D36+D35+D34+D33+D24+D14</f>
        <v>2384524.27</v>
      </c>
      <c r="E101" s="158">
        <f>E100+E94+E91+E89+E87+E79+E77+E75+E48+E47+E46+E45+E44+E41+E40+E39+E38+E37+E36+E35+E34+E33+E24+E14</f>
        <v>192.84</v>
      </c>
      <c r="F101" s="158">
        <f>F100+F94+F91+F89+F87+F79+F77+F75+F48+F47+F46+F45+F44+F41+F40+F39+F38+F37+F36+F35+F34+F33+F24+F14</f>
        <v>0</v>
      </c>
      <c r="G101" s="158">
        <f>G100+G94+G91+G89+G87+G79+G77+G75+G48+G47+G46+G45+G44+G41+G40+G39+G38+G37+G36+G35+G34+G33+G24+G14</f>
        <v>235.8</v>
      </c>
      <c r="H101" s="158">
        <f>H100+H94+H91+H89+H87+H79+H77+H75+H48+H47+H46+H45+H44+H41+H40+H39+H38+H37+H36+H35+H34+H33+H24+H14</f>
        <v>19.66</v>
      </c>
      <c r="I101" s="9">
        <v>10111.9</v>
      </c>
      <c r="K101" s="66"/>
    </row>
    <row r="102" spans="1:11" s="9" customFormat="1" ht="19.5" hidden="1" thickBot="1">
      <c r="A102" s="44" t="s">
        <v>83</v>
      </c>
      <c r="B102" s="7"/>
      <c r="C102" s="27"/>
      <c r="D102" s="55"/>
      <c r="E102" s="27"/>
      <c r="F102" s="28"/>
      <c r="G102" s="27"/>
      <c r="H102" s="28"/>
      <c r="I102" s="9">
        <v>10111.7</v>
      </c>
      <c r="K102" s="66"/>
    </row>
    <row r="103" spans="1:11" s="9" customFormat="1" ht="19.5" hidden="1" thickBot="1">
      <c r="A103" s="44" t="s">
        <v>84</v>
      </c>
      <c r="B103" s="7"/>
      <c r="C103" s="27"/>
      <c r="D103" s="55">
        <f>D101+D102</f>
        <v>2384524.27</v>
      </c>
      <c r="E103" s="27"/>
      <c r="F103" s="28"/>
      <c r="G103" s="55">
        <f>G101+G102</f>
        <v>235.8</v>
      </c>
      <c r="H103" s="28">
        <f>H101+H102</f>
        <v>19.66</v>
      </c>
      <c r="I103" s="9">
        <v>10111.7</v>
      </c>
      <c r="K103" s="66"/>
    </row>
    <row r="104" spans="1:11" s="30" customFormat="1" ht="20.25" hidden="1" thickBot="1">
      <c r="A104" s="45" t="s">
        <v>30</v>
      </c>
      <c r="B104" s="46" t="s">
        <v>12</v>
      </c>
      <c r="C104" s="46" t="s">
        <v>31</v>
      </c>
      <c r="D104" s="50"/>
      <c r="E104" s="46" t="s">
        <v>31</v>
      </c>
      <c r="F104" s="47"/>
      <c r="G104" s="46" t="s">
        <v>31</v>
      </c>
      <c r="H104" s="47"/>
      <c r="K104" s="69"/>
    </row>
    <row r="105" spans="1:11" s="32" customFormat="1" ht="12.75">
      <c r="A105" s="31"/>
      <c r="F105" s="33"/>
      <c r="H105" s="33"/>
      <c r="K105" s="70"/>
    </row>
    <row r="106" spans="1:11" s="29" customFormat="1" ht="18.75">
      <c r="A106" s="34"/>
      <c r="B106" s="35"/>
      <c r="C106" s="36"/>
      <c r="D106" s="36"/>
      <c r="E106" s="36"/>
      <c r="F106" s="37"/>
      <c r="G106" s="36"/>
      <c r="H106" s="37"/>
      <c r="K106" s="71"/>
    </row>
    <row r="107" spans="1:11" s="29" customFormat="1" ht="19.5" thickBot="1">
      <c r="A107" s="34"/>
      <c r="B107" s="35"/>
      <c r="C107" s="36"/>
      <c r="D107" s="36"/>
      <c r="E107" s="36"/>
      <c r="F107" s="37"/>
      <c r="G107" s="36"/>
      <c r="H107" s="37"/>
      <c r="K107" s="71"/>
    </row>
    <row r="108" spans="1:11" s="9" customFormat="1" ht="19.5" thickBot="1">
      <c r="A108" s="56" t="s">
        <v>90</v>
      </c>
      <c r="B108" s="7"/>
      <c r="C108" s="27">
        <f>F108*12</f>
        <v>0</v>
      </c>
      <c r="D108" s="27">
        <f>D109+D110+D111+D112+D113+D114+D115+D116</f>
        <v>471072.86</v>
      </c>
      <c r="E108" s="27">
        <f>E109+E110+E111+E112+E113+E114+E115+E116</f>
        <v>0</v>
      </c>
      <c r="F108" s="27">
        <f>F109+F110+F111+F112+F113+F114+F115+F116</f>
        <v>0</v>
      </c>
      <c r="G108" s="27">
        <f>G109+G110+G111+G112+G113+G114+G115+G116</f>
        <v>46.6</v>
      </c>
      <c r="H108" s="27">
        <f>H109+H110+H111+H112+H113+H114+H115+H116</f>
        <v>3.9</v>
      </c>
      <c r="I108" s="9">
        <v>10111.9</v>
      </c>
      <c r="K108" s="66"/>
    </row>
    <row r="109" spans="1:13" s="127" customFormat="1" ht="15">
      <c r="A109" s="125" t="s">
        <v>127</v>
      </c>
      <c r="B109" s="126"/>
      <c r="C109" s="81"/>
      <c r="D109" s="82">
        <v>90538.21</v>
      </c>
      <c r="E109" s="81"/>
      <c r="F109" s="83"/>
      <c r="G109" s="84">
        <f aca="true" t="shared" si="4" ref="G109:G116">D109/I109</f>
        <v>8.95</v>
      </c>
      <c r="H109" s="85">
        <f aca="true" t="shared" si="5" ref="H109:H116">G109/12</f>
        <v>0.75</v>
      </c>
      <c r="I109" s="75">
        <v>10111.9</v>
      </c>
      <c r="K109" s="128"/>
      <c r="M109" s="9"/>
    </row>
    <row r="110" spans="1:13" s="127" customFormat="1" ht="19.5" customHeight="1">
      <c r="A110" s="125" t="s">
        <v>153</v>
      </c>
      <c r="B110" s="126"/>
      <c r="C110" s="81"/>
      <c r="D110" s="82">
        <v>202528.76</v>
      </c>
      <c r="E110" s="81"/>
      <c r="F110" s="83"/>
      <c r="G110" s="84">
        <f t="shared" si="4"/>
        <v>20.03</v>
      </c>
      <c r="H110" s="85">
        <f t="shared" si="5"/>
        <v>1.67</v>
      </c>
      <c r="I110" s="75">
        <v>10111.9</v>
      </c>
      <c r="K110" s="128"/>
      <c r="M110" s="9"/>
    </row>
    <row r="111" spans="1:13" s="127" customFormat="1" ht="15">
      <c r="A111" s="125" t="s">
        <v>134</v>
      </c>
      <c r="B111" s="126"/>
      <c r="C111" s="81"/>
      <c r="D111" s="82">
        <v>12197.27</v>
      </c>
      <c r="E111" s="81"/>
      <c r="F111" s="83"/>
      <c r="G111" s="84">
        <f t="shared" si="4"/>
        <v>1.21</v>
      </c>
      <c r="H111" s="85">
        <f t="shared" si="5"/>
        <v>0.1</v>
      </c>
      <c r="I111" s="75">
        <v>10111.9</v>
      </c>
      <c r="K111" s="128"/>
      <c r="M111" s="9"/>
    </row>
    <row r="112" spans="1:13" s="131" customFormat="1" ht="15">
      <c r="A112" s="125" t="s">
        <v>154</v>
      </c>
      <c r="B112" s="129"/>
      <c r="C112" s="116"/>
      <c r="D112" s="130">
        <f>6929.33*I112/L112</f>
        <v>6737.83</v>
      </c>
      <c r="E112" s="116"/>
      <c r="F112" s="117"/>
      <c r="G112" s="84">
        <f t="shared" si="4"/>
        <v>0.67</v>
      </c>
      <c r="H112" s="118">
        <f t="shared" si="5"/>
        <v>0.06</v>
      </c>
      <c r="I112" s="75">
        <v>10111.9</v>
      </c>
      <c r="K112" s="132"/>
      <c r="L112" s="131">
        <v>10399.3</v>
      </c>
      <c r="M112" s="9"/>
    </row>
    <row r="113" spans="1:13" s="131" customFormat="1" ht="25.5">
      <c r="A113" s="125" t="s">
        <v>152</v>
      </c>
      <c r="B113" s="129"/>
      <c r="C113" s="116"/>
      <c r="D113" s="130">
        <f>29649.29*I113/L113</f>
        <v>28829.89</v>
      </c>
      <c r="E113" s="116"/>
      <c r="F113" s="117"/>
      <c r="G113" s="84">
        <f t="shared" si="4"/>
        <v>2.85</v>
      </c>
      <c r="H113" s="118">
        <f t="shared" si="5"/>
        <v>0.24</v>
      </c>
      <c r="I113" s="75">
        <v>10111.9</v>
      </c>
      <c r="K113" s="132"/>
      <c r="L113" s="131">
        <v>10399.3</v>
      </c>
      <c r="M113" s="9"/>
    </row>
    <row r="114" spans="1:13" s="127" customFormat="1" ht="15">
      <c r="A114" s="125" t="s">
        <v>137</v>
      </c>
      <c r="B114" s="126"/>
      <c r="C114" s="81"/>
      <c r="D114" s="82">
        <f>722.42*I114/L114</f>
        <v>702.45</v>
      </c>
      <c r="E114" s="81"/>
      <c r="F114" s="83"/>
      <c r="G114" s="84">
        <f t="shared" si="4"/>
        <v>0.07</v>
      </c>
      <c r="H114" s="85">
        <f t="shared" si="5"/>
        <v>0.01</v>
      </c>
      <c r="I114" s="75">
        <v>10111.9</v>
      </c>
      <c r="K114" s="128"/>
      <c r="L114" s="127">
        <v>10399.3</v>
      </c>
      <c r="M114" s="9"/>
    </row>
    <row r="115" spans="1:13" s="127" customFormat="1" ht="15">
      <c r="A115" s="133" t="s">
        <v>139</v>
      </c>
      <c r="B115" s="134"/>
      <c r="C115" s="86"/>
      <c r="D115" s="87">
        <f>103321.52*I115/L115</f>
        <v>100466.08</v>
      </c>
      <c r="E115" s="86"/>
      <c r="F115" s="87"/>
      <c r="G115" s="84">
        <f t="shared" si="4"/>
        <v>9.94</v>
      </c>
      <c r="H115" s="85">
        <f t="shared" si="5"/>
        <v>0.83</v>
      </c>
      <c r="I115" s="75">
        <v>10111.9</v>
      </c>
      <c r="K115" s="128"/>
      <c r="L115" s="127">
        <v>10399.3</v>
      </c>
      <c r="M115" s="9"/>
    </row>
    <row r="116" spans="1:13" s="127" customFormat="1" ht="15">
      <c r="A116" s="125" t="s">
        <v>130</v>
      </c>
      <c r="B116" s="129"/>
      <c r="C116" s="81"/>
      <c r="D116" s="82">
        <f>29898.66*I116/L116</f>
        <v>29072.37</v>
      </c>
      <c r="E116" s="86"/>
      <c r="F116" s="87"/>
      <c r="G116" s="84">
        <f t="shared" si="4"/>
        <v>2.88</v>
      </c>
      <c r="H116" s="85">
        <f t="shared" si="5"/>
        <v>0.24</v>
      </c>
      <c r="I116" s="75">
        <v>10111.9</v>
      </c>
      <c r="K116" s="128"/>
      <c r="L116" s="127">
        <v>10399.3</v>
      </c>
      <c r="M116" s="9"/>
    </row>
    <row r="117" spans="1:11" s="29" customFormat="1" ht="18.75">
      <c r="A117" s="34"/>
      <c r="B117" s="35"/>
      <c r="C117" s="36"/>
      <c r="D117" s="36"/>
      <c r="E117" s="36"/>
      <c r="F117" s="37"/>
      <c r="G117" s="36"/>
      <c r="H117" s="37"/>
      <c r="K117" s="71"/>
    </row>
    <row r="118" spans="1:11" s="29" customFormat="1" ht="19.5" thickBot="1">
      <c r="A118" s="34"/>
      <c r="B118" s="35"/>
      <c r="C118" s="36"/>
      <c r="D118" s="36"/>
      <c r="E118" s="36"/>
      <c r="F118" s="37"/>
      <c r="G118" s="36"/>
      <c r="H118" s="37"/>
      <c r="K118" s="71"/>
    </row>
    <row r="119" spans="1:11" s="29" customFormat="1" ht="19.5" thickBot="1">
      <c r="A119" s="44" t="s">
        <v>91</v>
      </c>
      <c r="B119" s="57"/>
      <c r="C119" s="58"/>
      <c r="D119" s="58">
        <f>D101+D108</f>
        <v>2855597.13</v>
      </c>
      <c r="E119" s="58">
        <f>E101+E108</f>
        <v>192.84</v>
      </c>
      <c r="F119" s="58">
        <f>F101+F108</f>
        <v>0</v>
      </c>
      <c r="G119" s="58">
        <f>G101+G108</f>
        <v>282.4</v>
      </c>
      <c r="H119" s="58">
        <f>H101+H108</f>
        <v>23.56</v>
      </c>
      <c r="K119" s="71"/>
    </row>
    <row r="120" spans="1:11" s="29" customFormat="1" ht="18.75">
      <c r="A120" s="34"/>
      <c r="B120" s="35"/>
      <c r="C120" s="36"/>
      <c r="D120" s="36"/>
      <c r="E120" s="36"/>
      <c r="F120" s="37"/>
      <c r="G120" s="36"/>
      <c r="H120" s="37"/>
      <c r="K120" s="71"/>
    </row>
    <row r="121" spans="1:11" s="29" customFormat="1" ht="18.75">
      <c r="A121" s="34"/>
      <c r="B121" s="35"/>
      <c r="C121" s="36"/>
      <c r="D121" s="36"/>
      <c r="E121" s="36"/>
      <c r="F121" s="37"/>
      <c r="G121" s="36"/>
      <c r="H121" s="37"/>
      <c r="K121" s="71"/>
    </row>
    <row r="122" spans="1:11" s="29" customFormat="1" ht="18.75">
      <c r="A122" s="34"/>
      <c r="B122" s="35"/>
      <c r="C122" s="36"/>
      <c r="D122" s="36"/>
      <c r="E122" s="36"/>
      <c r="F122" s="37"/>
      <c r="G122" s="36"/>
      <c r="H122" s="37"/>
      <c r="K122" s="71"/>
    </row>
    <row r="123" spans="1:11" s="30" customFormat="1" ht="19.5">
      <c r="A123" s="38"/>
      <c r="B123" s="39"/>
      <c r="C123" s="40"/>
      <c r="D123" s="40"/>
      <c r="E123" s="40"/>
      <c r="F123" s="41"/>
      <c r="G123" s="40"/>
      <c r="H123" s="41"/>
      <c r="K123" s="69"/>
    </row>
    <row r="124" spans="1:11" s="32" customFormat="1" ht="14.25">
      <c r="A124" s="174" t="s">
        <v>32</v>
      </c>
      <c r="B124" s="174"/>
      <c r="C124" s="174"/>
      <c r="D124" s="174"/>
      <c r="E124" s="174"/>
      <c r="F124" s="174"/>
      <c r="K124" s="70"/>
    </row>
    <row r="125" spans="1:11" s="32" customFormat="1" ht="12.75">
      <c r="A125" s="31" t="s">
        <v>33</v>
      </c>
      <c r="F125" s="33"/>
      <c r="H125" s="33"/>
      <c r="K125" s="70"/>
    </row>
    <row r="126" spans="6:11" s="32" customFormat="1" ht="12.75">
      <c r="F126" s="33"/>
      <c r="H126" s="33"/>
      <c r="K126" s="70"/>
    </row>
    <row r="127" spans="6:11" s="32" customFormat="1" ht="12.75">
      <c r="F127" s="33"/>
      <c r="H127" s="33"/>
      <c r="K127" s="70"/>
    </row>
    <row r="128" spans="6:11" s="32" customFormat="1" ht="12.75">
      <c r="F128" s="33"/>
      <c r="H128" s="33"/>
      <c r="K128" s="70"/>
    </row>
    <row r="129" spans="6:11" s="32" customFormat="1" ht="12.75">
      <c r="F129" s="33"/>
      <c r="H129" s="33"/>
      <c r="K129" s="70"/>
    </row>
    <row r="130" spans="6:11" s="32" customFormat="1" ht="12.75">
      <c r="F130" s="33"/>
      <c r="H130" s="33"/>
      <c r="K130" s="70"/>
    </row>
    <row r="131" spans="6:11" s="32" customFormat="1" ht="12.75">
      <c r="F131" s="33"/>
      <c r="H131" s="33"/>
      <c r="K131" s="70"/>
    </row>
    <row r="132" spans="6:11" s="32" customFormat="1" ht="12.75">
      <c r="F132" s="33"/>
      <c r="H132" s="33"/>
      <c r="K132" s="70"/>
    </row>
    <row r="133" spans="6:11" s="32" customFormat="1" ht="12.75">
      <c r="F133" s="33"/>
      <c r="H133" s="33"/>
      <c r="K133" s="70"/>
    </row>
    <row r="134" spans="6:11" s="32" customFormat="1" ht="12.75">
      <c r="F134" s="33"/>
      <c r="H134" s="33"/>
      <c r="K134" s="70"/>
    </row>
    <row r="135" spans="6:11" s="32" customFormat="1" ht="12.75">
      <c r="F135" s="33"/>
      <c r="H135" s="33"/>
      <c r="K135" s="70"/>
    </row>
    <row r="136" spans="6:11" s="32" customFormat="1" ht="12.75">
      <c r="F136" s="33"/>
      <c r="H136" s="33"/>
      <c r="K136" s="70"/>
    </row>
    <row r="137" spans="6:11" s="32" customFormat="1" ht="12.75">
      <c r="F137" s="33"/>
      <c r="H137" s="33"/>
      <c r="K137" s="70"/>
    </row>
    <row r="138" spans="6:11" s="32" customFormat="1" ht="12.75">
      <c r="F138" s="33"/>
      <c r="H138" s="33"/>
      <c r="K138" s="70"/>
    </row>
    <row r="139" spans="6:11" s="32" customFormat="1" ht="12.75">
      <c r="F139" s="33"/>
      <c r="H139" s="33"/>
      <c r="K139" s="70"/>
    </row>
    <row r="140" spans="6:11" s="32" customFormat="1" ht="12.75">
      <c r="F140" s="33"/>
      <c r="H140" s="33"/>
      <c r="K140" s="70"/>
    </row>
    <row r="141" spans="6:11" s="32" customFormat="1" ht="12.75">
      <c r="F141" s="33"/>
      <c r="H141" s="33"/>
      <c r="K141" s="70"/>
    </row>
  </sheetData>
  <sheetProtection/>
  <mergeCells count="12">
    <mergeCell ref="A7:H7"/>
    <mergeCell ref="A8:H8"/>
    <mergeCell ref="A9:H9"/>
    <mergeCell ref="A10:H10"/>
    <mergeCell ref="A13:H13"/>
    <mergeCell ref="A124:F12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75" zoomScaleNormal="75" zoomScalePageLayoutView="0" workbookViewId="0" topLeftCell="A78">
      <selection activeCell="A1" sqref="A1:H12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2" hidden="1" customWidth="1"/>
    <col min="7" max="7" width="13.875" style="1" customWidth="1"/>
    <col min="8" max="8" width="20.875" style="42" customWidth="1"/>
    <col min="9" max="9" width="15.375" style="1" customWidth="1"/>
    <col min="10" max="10" width="15.375" style="1" hidden="1" customWidth="1"/>
    <col min="11" max="11" width="15.375" style="64" hidden="1" customWidth="1"/>
    <col min="12" max="14" width="15.375" style="1" customWidth="1"/>
    <col min="15" max="16384" width="9.125" style="1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1:8" ht="23.25" customHeight="1">
      <c r="A3" s="89" t="s">
        <v>141</v>
      </c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41</v>
      </c>
      <c r="C4" s="177"/>
      <c r="D4" s="177"/>
      <c r="E4" s="177"/>
      <c r="F4" s="177"/>
      <c r="G4" s="176"/>
      <c r="H4" s="176"/>
    </row>
    <row r="5" spans="1:11" ht="39.75" customHeight="1">
      <c r="A5" s="180"/>
      <c r="B5" s="181"/>
      <c r="C5" s="181"/>
      <c r="D5" s="181"/>
      <c r="E5" s="181"/>
      <c r="F5" s="181"/>
      <c r="G5" s="181"/>
      <c r="H5" s="181"/>
      <c r="K5" s="1"/>
    </row>
    <row r="6" spans="1:11" ht="33" customHeight="1">
      <c r="A6" s="182" t="s">
        <v>140</v>
      </c>
      <c r="B6" s="183"/>
      <c r="C6" s="183"/>
      <c r="D6" s="183"/>
      <c r="E6" s="183"/>
      <c r="F6" s="183"/>
      <c r="G6" s="183"/>
      <c r="H6" s="183"/>
      <c r="K6" s="1"/>
    </row>
    <row r="7" spans="1:11" s="2" customFormat="1" ht="33" customHeight="1">
      <c r="A7" s="178" t="s">
        <v>3</v>
      </c>
      <c r="B7" s="178"/>
      <c r="C7" s="178"/>
      <c r="D7" s="178"/>
      <c r="E7" s="178"/>
      <c r="F7" s="178"/>
      <c r="G7" s="178"/>
      <c r="H7" s="178"/>
      <c r="K7" s="65"/>
    </row>
    <row r="8" spans="1:8" s="3" customFormat="1" ht="18.75" customHeight="1">
      <c r="A8" s="178" t="s">
        <v>147</v>
      </c>
      <c r="B8" s="178"/>
      <c r="C8" s="178"/>
      <c r="D8" s="178"/>
      <c r="E8" s="179"/>
      <c r="F8" s="179"/>
      <c r="G8" s="179"/>
      <c r="H8" s="179"/>
    </row>
    <row r="9" spans="1:8" s="4" customFormat="1" ht="17.25" customHeight="1">
      <c r="A9" s="166" t="s">
        <v>34</v>
      </c>
      <c r="B9" s="166"/>
      <c r="C9" s="166"/>
      <c r="D9" s="166"/>
      <c r="E9" s="167"/>
      <c r="F9" s="167"/>
      <c r="G9" s="167"/>
      <c r="H9" s="167"/>
    </row>
    <row r="10" spans="1:8" s="3" customFormat="1" ht="30" customHeight="1" thickBot="1">
      <c r="A10" s="168" t="s">
        <v>86</v>
      </c>
      <c r="B10" s="168"/>
      <c r="C10" s="168"/>
      <c r="D10" s="168"/>
      <c r="E10" s="169"/>
      <c r="F10" s="169"/>
      <c r="G10" s="169"/>
      <c r="H10" s="169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6"/>
    </row>
    <row r="12" spans="1:11" s="13" customFormat="1" ht="12.75">
      <c r="A12" s="10">
        <v>1</v>
      </c>
      <c r="B12" s="11">
        <v>2</v>
      </c>
      <c r="C12" s="11">
        <v>3</v>
      </c>
      <c r="D12" s="48"/>
      <c r="E12" s="11">
        <v>3</v>
      </c>
      <c r="F12" s="12">
        <v>4</v>
      </c>
      <c r="G12" s="51">
        <v>3</v>
      </c>
      <c r="H12" s="54">
        <v>4</v>
      </c>
      <c r="K12" s="67"/>
    </row>
    <row r="13" spans="1:11" s="13" customFormat="1" ht="49.5" customHeight="1">
      <c r="A13" s="170" t="s">
        <v>8</v>
      </c>
      <c r="B13" s="171"/>
      <c r="C13" s="171"/>
      <c r="D13" s="171"/>
      <c r="E13" s="171"/>
      <c r="F13" s="171"/>
      <c r="G13" s="172"/>
      <c r="H13" s="173"/>
      <c r="K13" s="67"/>
    </row>
    <row r="14" spans="1:12" s="9" customFormat="1" ht="24" customHeight="1">
      <c r="A14" s="119" t="s">
        <v>9</v>
      </c>
      <c r="B14" s="77" t="s">
        <v>10</v>
      </c>
      <c r="C14" s="93">
        <f>F14*12</f>
        <v>0</v>
      </c>
      <c r="D14" s="92">
        <f>G14*I14</f>
        <v>357961.26</v>
      </c>
      <c r="E14" s="93">
        <f>H14*12</f>
        <v>35.4</v>
      </c>
      <c r="F14" s="94"/>
      <c r="G14" s="93">
        <f>H14*12</f>
        <v>35.4</v>
      </c>
      <c r="H14" s="94">
        <f>H19+H21</f>
        <v>2.95</v>
      </c>
      <c r="I14" s="9">
        <v>10111.9</v>
      </c>
      <c r="J14" s="9">
        <v>1.07</v>
      </c>
      <c r="K14" s="66">
        <v>2.24</v>
      </c>
      <c r="L14" s="9">
        <v>10399.3</v>
      </c>
    </row>
    <row r="15" spans="1:11" s="60" customFormat="1" ht="27" customHeight="1">
      <c r="A15" s="141" t="s">
        <v>92</v>
      </c>
      <c r="B15" s="142" t="s">
        <v>93</v>
      </c>
      <c r="C15" s="96"/>
      <c r="D15" s="95"/>
      <c r="E15" s="96"/>
      <c r="F15" s="97"/>
      <c r="G15" s="96"/>
      <c r="H15" s="97"/>
      <c r="K15" s="68"/>
    </row>
    <row r="16" spans="1:11" s="60" customFormat="1" ht="12.75">
      <c r="A16" s="141" t="s">
        <v>94</v>
      </c>
      <c r="B16" s="142" t="s">
        <v>93</v>
      </c>
      <c r="C16" s="96"/>
      <c r="D16" s="95"/>
      <c r="E16" s="96"/>
      <c r="F16" s="97"/>
      <c r="G16" s="96"/>
      <c r="H16" s="97"/>
      <c r="K16" s="68"/>
    </row>
    <row r="17" spans="1:11" s="60" customFormat="1" ht="12.75">
      <c r="A17" s="141" t="s">
        <v>95</v>
      </c>
      <c r="B17" s="142" t="s">
        <v>96</v>
      </c>
      <c r="C17" s="96"/>
      <c r="D17" s="95"/>
      <c r="E17" s="96"/>
      <c r="F17" s="97"/>
      <c r="G17" s="96"/>
      <c r="H17" s="97"/>
      <c r="K17" s="68"/>
    </row>
    <row r="18" spans="1:11" s="60" customFormat="1" ht="12.75">
      <c r="A18" s="141" t="s">
        <v>97</v>
      </c>
      <c r="B18" s="142" t="s">
        <v>93</v>
      </c>
      <c r="C18" s="96"/>
      <c r="D18" s="95"/>
      <c r="E18" s="96"/>
      <c r="F18" s="97"/>
      <c r="G18" s="96"/>
      <c r="H18" s="97"/>
      <c r="K18" s="68"/>
    </row>
    <row r="19" spans="1:11" s="60" customFormat="1" ht="15">
      <c r="A19" s="119" t="s">
        <v>123</v>
      </c>
      <c r="B19" s="120"/>
      <c r="C19" s="96"/>
      <c r="D19" s="95"/>
      <c r="E19" s="96"/>
      <c r="F19" s="97"/>
      <c r="G19" s="96"/>
      <c r="H19" s="94">
        <v>2.83</v>
      </c>
      <c r="K19" s="68"/>
    </row>
    <row r="20" spans="1:11" s="60" customFormat="1" ht="12.75">
      <c r="A20" s="121" t="s">
        <v>120</v>
      </c>
      <c r="B20" s="120" t="s">
        <v>93</v>
      </c>
      <c r="C20" s="96"/>
      <c r="D20" s="95"/>
      <c r="E20" s="96"/>
      <c r="F20" s="97"/>
      <c r="G20" s="96"/>
      <c r="H20" s="97">
        <v>0.12</v>
      </c>
      <c r="K20" s="68"/>
    </row>
    <row r="21" spans="1:11" s="60" customFormat="1" ht="15">
      <c r="A21" s="119" t="s">
        <v>123</v>
      </c>
      <c r="B21" s="120"/>
      <c r="C21" s="96"/>
      <c r="D21" s="95"/>
      <c r="E21" s="96"/>
      <c r="F21" s="97"/>
      <c r="G21" s="96"/>
      <c r="H21" s="94">
        <f>H20</f>
        <v>0.12</v>
      </c>
      <c r="K21" s="68"/>
    </row>
    <row r="22" spans="1:11" s="9" customFormat="1" ht="30">
      <c r="A22" s="119" t="s">
        <v>11</v>
      </c>
      <c r="B22" s="143" t="s">
        <v>12</v>
      </c>
      <c r="C22" s="93">
        <f>F22*12</f>
        <v>0</v>
      </c>
      <c r="D22" s="92">
        <f>G22*I22</f>
        <v>189294.77</v>
      </c>
      <c r="E22" s="93">
        <f>H22*12</f>
        <v>18.72</v>
      </c>
      <c r="F22" s="94"/>
      <c r="G22" s="93">
        <f>H22*12</f>
        <v>18.72</v>
      </c>
      <c r="H22" s="94">
        <v>1.56</v>
      </c>
      <c r="I22" s="9">
        <v>10111.9</v>
      </c>
      <c r="J22" s="9">
        <v>1.07</v>
      </c>
      <c r="K22" s="66">
        <v>1.23</v>
      </c>
    </row>
    <row r="23" spans="1:11" s="60" customFormat="1" ht="12.75">
      <c r="A23" s="141" t="s">
        <v>98</v>
      </c>
      <c r="B23" s="142" t="s">
        <v>12</v>
      </c>
      <c r="C23" s="96"/>
      <c r="D23" s="95"/>
      <c r="E23" s="96"/>
      <c r="F23" s="97"/>
      <c r="G23" s="96"/>
      <c r="H23" s="97"/>
      <c r="K23" s="68"/>
    </row>
    <row r="24" spans="1:11" s="60" customFormat="1" ht="12.75">
      <c r="A24" s="141" t="s">
        <v>99</v>
      </c>
      <c r="B24" s="142" t="s">
        <v>12</v>
      </c>
      <c r="C24" s="96"/>
      <c r="D24" s="95"/>
      <c r="E24" s="96"/>
      <c r="F24" s="97"/>
      <c r="G24" s="96"/>
      <c r="H24" s="97"/>
      <c r="K24" s="68"/>
    </row>
    <row r="25" spans="1:11" s="60" customFormat="1" ht="12.75">
      <c r="A25" s="141" t="s">
        <v>109</v>
      </c>
      <c r="B25" s="142" t="s">
        <v>110</v>
      </c>
      <c r="C25" s="96"/>
      <c r="D25" s="95"/>
      <c r="E25" s="96"/>
      <c r="F25" s="97"/>
      <c r="G25" s="96"/>
      <c r="H25" s="97"/>
      <c r="K25" s="68"/>
    </row>
    <row r="26" spans="1:11" s="60" customFormat="1" ht="12.75">
      <c r="A26" s="141" t="s">
        <v>100</v>
      </c>
      <c r="B26" s="142" t="s">
        <v>12</v>
      </c>
      <c r="C26" s="96"/>
      <c r="D26" s="95"/>
      <c r="E26" s="96"/>
      <c r="F26" s="97"/>
      <c r="G26" s="96"/>
      <c r="H26" s="97"/>
      <c r="K26" s="68"/>
    </row>
    <row r="27" spans="1:11" s="60" customFormat="1" ht="25.5">
      <c r="A27" s="141" t="s">
        <v>101</v>
      </c>
      <c r="B27" s="142" t="s">
        <v>13</v>
      </c>
      <c r="C27" s="96"/>
      <c r="D27" s="95"/>
      <c r="E27" s="96"/>
      <c r="F27" s="97"/>
      <c r="G27" s="96"/>
      <c r="H27" s="97"/>
      <c r="K27" s="68"/>
    </row>
    <row r="28" spans="1:11" s="60" customFormat="1" ht="12.75">
      <c r="A28" s="141" t="s">
        <v>102</v>
      </c>
      <c r="B28" s="142" t="s">
        <v>12</v>
      </c>
      <c r="C28" s="96"/>
      <c r="D28" s="95"/>
      <c r="E28" s="96"/>
      <c r="F28" s="97"/>
      <c r="G28" s="96"/>
      <c r="H28" s="97"/>
      <c r="K28" s="68"/>
    </row>
    <row r="29" spans="1:11" s="60" customFormat="1" ht="12.75">
      <c r="A29" s="141" t="s">
        <v>103</v>
      </c>
      <c r="B29" s="142" t="s">
        <v>12</v>
      </c>
      <c r="C29" s="96"/>
      <c r="D29" s="95"/>
      <c r="E29" s="96"/>
      <c r="F29" s="97"/>
      <c r="G29" s="96"/>
      <c r="H29" s="97"/>
      <c r="K29" s="68"/>
    </row>
    <row r="30" spans="1:11" s="60" customFormat="1" ht="25.5">
      <c r="A30" s="141" t="s">
        <v>104</v>
      </c>
      <c r="B30" s="142" t="s">
        <v>105</v>
      </c>
      <c r="C30" s="96"/>
      <c r="D30" s="95"/>
      <c r="E30" s="96"/>
      <c r="F30" s="97"/>
      <c r="G30" s="96"/>
      <c r="H30" s="97"/>
      <c r="K30" s="68"/>
    </row>
    <row r="31" spans="1:12" s="21" customFormat="1" ht="15">
      <c r="A31" s="78" t="s">
        <v>14</v>
      </c>
      <c r="B31" s="77" t="s">
        <v>15</v>
      </c>
      <c r="C31" s="93">
        <f>F31*12</f>
        <v>0</v>
      </c>
      <c r="D31" s="92">
        <f>G31*I31</f>
        <v>91007.1</v>
      </c>
      <c r="E31" s="93">
        <f>H31*12</f>
        <v>9</v>
      </c>
      <c r="F31" s="98"/>
      <c r="G31" s="93">
        <f>H31*12</f>
        <v>9</v>
      </c>
      <c r="H31" s="94">
        <v>0.75</v>
      </c>
      <c r="I31" s="9">
        <v>10111.9</v>
      </c>
      <c r="J31" s="9">
        <v>1.07</v>
      </c>
      <c r="K31" s="66">
        <v>0.6</v>
      </c>
      <c r="L31" s="21">
        <v>10399.3</v>
      </c>
    </row>
    <row r="32" spans="1:12" s="9" customFormat="1" ht="17.25" customHeight="1">
      <c r="A32" s="78" t="s">
        <v>16</v>
      </c>
      <c r="B32" s="77" t="s">
        <v>17</v>
      </c>
      <c r="C32" s="93">
        <f>F32*12</f>
        <v>0</v>
      </c>
      <c r="D32" s="92">
        <f>G32*I32</f>
        <v>297289.86</v>
      </c>
      <c r="E32" s="93">
        <f>H32*12</f>
        <v>29.4</v>
      </c>
      <c r="F32" s="98"/>
      <c r="G32" s="93">
        <f>H32*12</f>
        <v>29.4</v>
      </c>
      <c r="H32" s="94">
        <v>2.45</v>
      </c>
      <c r="I32" s="9">
        <v>10111.9</v>
      </c>
      <c r="J32" s="9">
        <v>1.07</v>
      </c>
      <c r="K32" s="66">
        <v>1.94</v>
      </c>
      <c r="L32" s="9">
        <v>10399.3</v>
      </c>
    </row>
    <row r="33" spans="1:11" s="9" customFormat="1" ht="24" customHeight="1">
      <c r="A33" s="78" t="s">
        <v>35</v>
      </c>
      <c r="B33" s="77" t="s">
        <v>12</v>
      </c>
      <c r="C33" s="93">
        <f>F33*12</f>
        <v>0</v>
      </c>
      <c r="D33" s="92">
        <f>G33*I33</f>
        <v>190508.2</v>
      </c>
      <c r="E33" s="93">
        <f>H33*12</f>
        <v>18.84</v>
      </c>
      <c r="F33" s="98"/>
      <c r="G33" s="93">
        <f>H33*12</f>
        <v>18.84</v>
      </c>
      <c r="H33" s="94">
        <v>1.57</v>
      </c>
      <c r="I33" s="9">
        <v>10111.9</v>
      </c>
      <c r="J33" s="9">
        <v>1.07</v>
      </c>
      <c r="K33" s="66">
        <v>1.24</v>
      </c>
    </row>
    <row r="34" spans="1:11" s="9" customFormat="1" ht="18" customHeight="1">
      <c r="A34" s="78" t="s">
        <v>36</v>
      </c>
      <c r="B34" s="77" t="s">
        <v>12</v>
      </c>
      <c r="C34" s="93">
        <f>F34*12</f>
        <v>0</v>
      </c>
      <c r="D34" s="92">
        <f>G34*I34</f>
        <v>219630.47</v>
      </c>
      <c r="E34" s="93">
        <f>H34*12</f>
        <v>21.72</v>
      </c>
      <c r="F34" s="98"/>
      <c r="G34" s="93">
        <f>H34*12</f>
        <v>21.72</v>
      </c>
      <c r="H34" s="94">
        <v>1.81</v>
      </c>
      <c r="I34" s="9">
        <v>10111.9</v>
      </c>
      <c r="J34" s="9">
        <v>1.07</v>
      </c>
      <c r="K34" s="66">
        <v>1.44</v>
      </c>
    </row>
    <row r="35" spans="1:11" s="9" customFormat="1" ht="45">
      <c r="A35" s="78" t="s">
        <v>119</v>
      </c>
      <c r="B35" s="77" t="s">
        <v>18</v>
      </c>
      <c r="C35" s="93"/>
      <c r="D35" s="92">
        <f>17037.5*1.105</f>
        <v>18826.44</v>
      </c>
      <c r="E35" s="93"/>
      <c r="F35" s="98"/>
      <c r="G35" s="93">
        <f>D35/I35</f>
        <v>1.86</v>
      </c>
      <c r="H35" s="94">
        <f>G35/12</f>
        <v>0.16</v>
      </c>
      <c r="I35" s="9">
        <v>10111.9</v>
      </c>
      <c r="K35" s="66"/>
    </row>
    <row r="36" spans="1:11" s="9" customFormat="1" ht="28.5">
      <c r="A36" s="78" t="s">
        <v>37</v>
      </c>
      <c r="B36" s="144" t="s">
        <v>38</v>
      </c>
      <c r="C36" s="93">
        <f>F36*12</f>
        <v>0</v>
      </c>
      <c r="D36" s="92">
        <f>G36*I36</f>
        <v>472023.49</v>
      </c>
      <c r="E36" s="93">
        <f>H36*12</f>
        <v>46.68</v>
      </c>
      <c r="F36" s="98"/>
      <c r="G36" s="93">
        <f>H36*12</f>
        <v>46.68</v>
      </c>
      <c r="H36" s="94">
        <v>3.89</v>
      </c>
      <c r="I36" s="9">
        <v>10111.9</v>
      </c>
      <c r="J36" s="9">
        <v>1.07</v>
      </c>
      <c r="K36" s="66">
        <v>3.08</v>
      </c>
    </row>
    <row r="37" spans="1:11" s="13" customFormat="1" ht="30">
      <c r="A37" s="78" t="s">
        <v>59</v>
      </c>
      <c r="B37" s="77" t="s">
        <v>10</v>
      </c>
      <c r="C37" s="80"/>
      <c r="D37" s="92">
        <v>2042.21</v>
      </c>
      <c r="E37" s="80"/>
      <c r="F37" s="98"/>
      <c r="G37" s="93">
        <f>D37/I37</f>
        <v>0.2</v>
      </c>
      <c r="H37" s="94">
        <f>G37/12</f>
        <v>0.02</v>
      </c>
      <c r="I37" s="9">
        <v>10111.9</v>
      </c>
      <c r="J37" s="9">
        <v>1.07</v>
      </c>
      <c r="K37" s="66">
        <v>0.01</v>
      </c>
    </row>
    <row r="38" spans="1:12" s="13" customFormat="1" ht="30" customHeight="1">
      <c r="A38" s="78" t="s">
        <v>81</v>
      </c>
      <c r="B38" s="77" t="s">
        <v>10</v>
      </c>
      <c r="C38" s="80"/>
      <c r="D38" s="92">
        <f>4084.42*I38/L38</f>
        <v>3971.54</v>
      </c>
      <c r="E38" s="80"/>
      <c r="F38" s="98"/>
      <c r="G38" s="93">
        <f>D38/I38</f>
        <v>0.39</v>
      </c>
      <c r="H38" s="94">
        <f>G38/12</f>
        <v>0.03</v>
      </c>
      <c r="I38" s="9">
        <v>10111.9</v>
      </c>
      <c r="J38" s="9">
        <v>1.07</v>
      </c>
      <c r="K38" s="66">
        <v>0.02</v>
      </c>
      <c r="L38" s="13">
        <v>10399.3</v>
      </c>
    </row>
    <row r="39" spans="1:12" s="13" customFormat="1" ht="20.25" customHeight="1">
      <c r="A39" s="78" t="s">
        <v>60</v>
      </c>
      <c r="B39" s="77" t="s">
        <v>10</v>
      </c>
      <c r="C39" s="80"/>
      <c r="D39" s="92">
        <f>12896.1*I39/L39</f>
        <v>12539.7</v>
      </c>
      <c r="E39" s="80"/>
      <c r="F39" s="98"/>
      <c r="G39" s="93">
        <f>D39/I39</f>
        <v>1.24</v>
      </c>
      <c r="H39" s="94">
        <f>G39/12</f>
        <v>0.1</v>
      </c>
      <c r="I39" s="9">
        <v>10111.9</v>
      </c>
      <c r="J39" s="9">
        <v>1.07</v>
      </c>
      <c r="K39" s="66">
        <v>0.09</v>
      </c>
      <c r="L39" s="13">
        <v>10399.3</v>
      </c>
    </row>
    <row r="40" spans="1:11" s="13" customFormat="1" ht="30" hidden="1">
      <c r="A40" s="78" t="s">
        <v>61</v>
      </c>
      <c r="B40" s="77" t="s">
        <v>13</v>
      </c>
      <c r="C40" s="80"/>
      <c r="D40" s="92">
        <f aca="true" t="shared" si="0" ref="D40:D45">G40*I40</f>
        <v>0</v>
      </c>
      <c r="E40" s="80"/>
      <c r="F40" s="98"/>
      <c r="G40" s="93">
        <f aca="true" t="shared" si="1" ref="G40:G45">H40*12</f>
        <v>0</v>
      </c>
      <c r="H40" s="94"/>
      <c r="I40" s="9">
        <v>10111.7</v>
      </c>
      <c r="J40" s="9">
        <v>1.07</v>
      </c>
      <c r="K40" s="66">
        <v>0.02</v>
      </c>
    </row>
    <row r="41" spans="1:11" s="13" customFormat="1" ht="30" hidden="1">
      <c r="A41" s="78" t="s">
        <v>62</v>
      </c>
      <c r="B41" s="77" t="s">
        <v>13</v>
      </c>
      <c r="C41" s="80"/>
      <c r="D41" s="92">
        <f t="shared" si="0"/>
        <v>0</v>
      </c>
      <c r="E41" s="80"/>
      <c r="F41" s="98"/>
      <c r="G41" s="93">
        <f t="shared" si="1"/>
        <v>0</v>
      </c>
      <c r="H41" s="94">
        <v>0</v>
      </c>
      <c r="I41" s="9">
        <v>10111.9</v>
      </c>
      <c r="J41" s="9">
        <v>1.07</v>
      </c>
      <c r="K41" s="66">
        <v>0</v>
      </c>
    </row>
    <row r="42" spans="1:11" s="13" customFormat="1" ht="30">
      <c r="A42" s="78" t="s">
        <v>24</v>
      </c>
      <c r="B42" s="77"/>
      <c r="C42" s="80">
        <f>F42*12</f>
        <v>0</v>
      </c>
      <c r="D42" s="92">
        <f t="shared" si="0"/>
        <v>25481.99</v>
      </c>
      <c r="E42" s="80">
        <f>H42*12</f>
        <v>2.52</v>
      </c>
      <c r="F42" s="98"/>
      <c r="G42" s="93">
        <f t="shared" si="1"/>
        <v>2.52</v>
      </c>
      <c r="H42" s="94">
        <v>0.21</v>
      </c>
      <c r="I42" s="9">
        <v>10111.9</v>
      </c>
      <c r="J42" s="9">
        <v>1.07</v>
      </c>
      <c r="K42" s="66">
        <v>0.14</v>
      </c>
    </row>
    <row r="43" spans="1:12" s="9" customFormat="1" ht="15">
      <c r="A43" s="78" t="s">
        <v>26</v>
      </c>
      <c r="B43" s="77" t="s">
        <v>27</v>
      </c>
      <c r="C43" s="80">
        <f>F43*12</f>
        <v>0</v>
      </c>
      <c r="D43" s="92">
        <f t="shared" si="0"/>
        <v>7280.57</v>
      </c>
      <c r="E43" s="80">
        <f>H43*12</f>
        <v>0.72</v>
      </c>
      <c r="F43" s="98"/>
      <c r="G43" s="93">
        <f t="shared" si="1"/>
        <v>0.72</v>
      </c>
      <c r="H43" s="94">
        <v>0.06</v>
      </c>
      <c r="I43" s="9">
        <v>10111.9</v>
      </c>
      <c r="J43" s="9">
        <v>1.07</v>
      </c>
      <c r="K43" s="66">
        <v>0.03</v>
      </c>
      <c r="L43" s="9">
        <v>10399.9</v>
      </c>
    </row>
    <row r="44" spans="1:12" s="9" customFormat="1" ht="15">
      <c r="A44" s="78" t="s">
        <v>28</v>
      </c>
      <c r="B44" s="145" t="s">
        <v>29</v>
      </c>
      <c r="C44" s="99">
        <f>F44*12</f>
        <v>0</v>
      </c>
      <c r="D44" s="92">
        <f t="shared" si="0"/>
        <v>4853.71</v>
      </c>
      <c r="E44" s="80">
        <f>H44*12</f>
        <v>0.48</v>
      </c>
      <c r="F44" s="98"/>
      <c r="G44" s="93">
        <f t="shared" si="1"/>
        <v>0.48</v>
      </c>
      <c r="H44" s="94">
        <v>0.04</v>
      </c>
      <c r="I44" s="9">
        <v>10111.9</v>
      </c>
      <c r="J44" s="9">
        <v>1.07</v>
      </c>
      <c r="K44" s="66">
        <v>0.02</v>
      </c>
      <c r="L44" s="9">
        <v>10399.9</v>
      </c>
    </row>
    <row r="45" spans="1:12" s="79" customFormat="1" ht="30">
      <c r="A45" s="78" t="s">
        <v>25</v>
      </c>
      <c r="B45" s="77"/>
      <c r="C45" s="80">
        <f>F45*12</f>
        <v>0</v>
      </c>
      <c r="D45" s="92">
        <f t="shared" si="0"/>
        <v>6067.14</v>
      </c>
      <c r="E45" s="80">
        <f>H45*12</f>
        <v>0.6</v>
      </c>
      <c r="F45" s="98"/>
      <c r="G45" s="93">
        <f t="shared" si="1"/>
        <v>0.6</v>
      </c>
      <c r="H45" s="94">
        <v>0.05</v>
      </c>
      <c r="I45" s="9">
        <v>10111.9</v>
      </c>
      <c r="J45" s="75">
        <v>1.07</v>
      </c>
      <c r="K45" s="76">
        <v>0.03</v>
      </c>
      <c r="L45" s="79">
        <v>10399.3</v>
      </c>
    </row>
    <row r="46" spans="1:11" s="21" customFormat="1" ht="15">
      <c r="A46" s="78" t="s">
        <v>43</v>
      </c>
      <c r="B46" s="77"/>
      <c r="C46" s="93"/>
      <c r="D46" s="93">
        <f>D48+D49+D50+D51+D52+D53+D54+D55+D56+D57+D58+D72</f>
        <v>67996.3</v>
      </c>
      <c r="E46" s="93"/>
      <c r="F46" s="98"/>
      <c r="G46" s="93">
        <f>D46/I46</f>
        <v>6.72</v>
      </c>
      <c r="H46" s="94">
        <f>G46/12</f>
        <v>0.56</v>
      </c>
      <c r="I46" s="9">
        <v>10111.9</v>
      </c>
      <c r="J46" s="9">
        <v>1.07</v>
      </c>
      <c r="K46" s="66">
        <v>0.55</v>
      </c>
    </row>
    <row r="47" spans="1:11" s="13" customFormat="1" ht="15" hidden="1">
      <c r="A47" s="125"/>
      <c r="B47" s="126"/>
      <c r="C47" s="81"/>
      <c r="D47" s="82"/>
      <c r="E47" s="81"/>
      <c r="F47" s="83"/>
      <c r="G47" s="81"/>
      <c r="H47" s="83"/>
      <c r="I47" s="9">
        <v>10111.9</v>
      </c>
      <c r="J47" s="9"/>
      <c r="K47" s="66"/>
    </row>
    <row r="48" spans="1:12" s="13" customFormat="1" ht="15">
      <c r="A48" s="125" t="s">
        <v>53</v>
      </c>
      <c r="B48" s="126" t="s">
        <v>18</v>
      </c>
      <c r="C48" s="81"/>
      <c r="D48" s="82">
        <f>542.82*I48/L48</f>
        <v>527.82</v>
      </c>
      <c r="E48" s="81"/>
      <c r="F48" s="83"/>
      <c r="G48" s="81"/>
      <c r="H48" s="83"/>
      <c r="I48" s="9">
        <v>10111.9</v>
      </c>
      <c r="J48" s="9">
        <v>1.07</v>
      </c>
      <c r="K48" s="66">
        <v>0.01</v>
      </c>
      <c r="L48" s="13">
        <v>10399.3</v>
      </c>
    </row>
    <row r="49" spans="1:12" s="13" customFormat="1" ht="15">
      <c r="A49" s="125" t="s">
        <v>19</v>
      </c>
      <c r="B49" s="126" t="s">
        <v>23</v>
      </c>
      <c r="C49" s="81">
        <f>F49*12</f>
        <v>0</v>
      </c>
      <c r="D49" s="82">
        <f>1837.92*I49/L49</f>
        <v>1787.13</v>
      </c>
      <c r="E49" s="81">
        <f>H49*12</f>
        <v>0</v>
      </c>
      <c r="F49" s="83"/>
      <c r="G49" s="81"/>
      <c r="H49" s="83"/>
      <c r="I49" s="9">
        <v>10111.9</v>
      </c>
      <c r="J49" s="9">
        <v>1.07</v>
      </c>
      <c r="K49" s="66">
        <v>0.01</v>
      </c>
      <c r="L49" s="13">
        <v>10399.3</v>
      </c>
    </row>
    <row r="50" spans="1:11" s="13" customFormat="1" ht="15">
      <c r="A50" s="125" t="s">
        <v>122</v>
      </c>
      <c r="B50" s="129" t="s">
        <v>18</v>
      </c>
      <c r="C50" s="81"/>
      <c r="D50" s="82">
        <v>3274.96</v>
      </c>
      <c r="E50" s="81"/>
      <c r="F50" s="83"/>
      <c r="G50" s="81"/>
      <c r="H50" s="83"/>
      <c r="I50" s="9">
        <v>10111.9</v>
      </c>
      <c r="J50" s="9"/>
      <c r="K50" s="66"/>
    </row>
    <row r="51" spans="1:12" s="13" customFormat="1" ht="15">
      <c r="A51" s="125" t="s">
        <v>150</v>
      </c>
      <c r="B51" s="129" t="s">
        <v>18</v>
      </c>
      <c r="C51" s="81"/>
      <c r="D51" s="82">
        <f>3366.12*I51/L51</f>
        <v>3273.09</v>
      </c>
      <c r="E51" s="81">
        <f>H51*12</f>
        <v>0</v>
      </c>
      <c r="F51" s="83"/>
      <c r="G51" s="81"/>
      <c r="H51" s="83"/>
      <c r="I51" s="9">
        <v>10111.9</v>
      </c>
      <c r="J51" s="9">
        <v>1.07</v>
      </c>
      <c r="K51" s="66">
        <v>0.15</v>
      </c>
      <c r="L51" s="13">
        <v>10399.3</v>
      </c>
    </row>
    <row r="52" spans="1:11" s="13" customFormat="1" ht="15">
      <c r="A52" s="125" t="s">
        <v>70</v>
      </c>
      <c r="B52" s="126" t="s">
        <v>18</v>
      </c>
      <c r="C52" s="81">
        <f>F52*12</f>
        <v>0</v>
      </c>
      <c r="D52" s="82">
        <v>3502.44</v>
      </c>
      <c r="E52" s="81">
        <f>H52*12</f>
        <v>0</v>
      </c>
      <c r="F52" s="83"/>
      <c r="G52" s="81"/>
      <c r="H52" s="83"/>
      <c r="I52" s="9">
        <v>10111.9</v>
      </c>
      <c r="J52" s="9">
        <v>1.07</v>
      </c>
      <c r="K52" s="66">
        <v>0.02</v>
      </c>
    </row>
    <row r="53" spans="1:11" s="13" customFormat="1" ht="15">
      <c r="A53" s="125" t="s">
        <v>20</v>
      </c>
      <c r="B53" s="126" t="s">
        <v>18</v>
      </c>
      <c r="C53" s="81">
        <f>F53*12</f>
        <v>0</v>
      </c>
      <c r="D53" s="82">
        <v>11711.17</v>
      </c>
      <c r="E53" s="81">
        <f>H53*12</f>
        <v>0</v>
      </c>
      <c r="F53" s="83"/>
      <c r="G53" s="81"/>
      <c r="H53" s="83"/>
      <c r="I53" s="9">
        <v>10111.9</v>
      </c>
      <c r="J53" s="9">
        <v>1.07</v>
      </c>
      <c r="K53" s="66">
        <v>0.07</v>
      </c>
    </row>
    <row r="54" spans="1:11" s="13" customFormat="1" ht="15">
      <c r="A54" s="125" t="s">
        <v>21</v>
      </c>
      <c r="B54" s="126" t="s">
        <v>18</v>
      </c>
      <c r="C54" s="81">
        <f>F54*12</f>
        <v>0</v>
      </c>
      <c r="D54" s="82">
        <v>918.95</v>
      </c>
      <c r="E54" s="81">
        <f>H54*12</f>
        <v>0</v>
      </c>
      <c r="F54" s="83"/>
      <c r="G54" s="81"/>
      <c r="H54" s="83"/>
      <c r="I54" s="9">
        <v>10111.9</v>
      </c>
      <c r="J54" s="9">
        <v>1.07</v>
      </c>
      <c r="K54" s="66">
        <v>0.01</v>
      </c>
    </row>
    <row r="55" spans="1:12" s="13" customFormat="1" ht="15">
      <c r="A55" s="125" t="s">
        <v>65</v>
      </c>
      <c r="B55" s="126" t="s">
        <v>18</v>
      </c>
      <c r="C55" s="81"/>
      <c r="D55" s="82">
        <f>1751.16*I55/L55</f>
        <v>1702.76</v>
      </c>
      <c r="E55" s="81"/>
      <c r="F55" s="83"/>
      <c r="G55" s="81"/>
      <c r="H55" s="83"/>
      <c r="I55" s="9">
        <v>10111.9</v>
      </c>
      <c r="J55" s="9">
        <v>1.07</v>
      </c>
      <c r="K55" s="66">
        <v>0.01</v>
      </c>
      <c r="L55" s="13">
        <v>10399.3</v>
      </c>
    </row>
    <row r="56" spans="1:11" s="13" customFormat="1" ht="15">
      <c r="A56" s="125" t="s">
        <v>66</v>
      </c>
      <c r="B56" s="126" t="s">
        <v>23</v>
      </c>
      <c r="C56" s="81"/>
      <c r="D56" s="82">
        <v>7004.92</v>
      </c>
      <c r="E56" s="81"/>
      <c r="F56" s="83"/>
      <c r="G56" s="81"/>
      <c r="H56" s="83"/>
      <c r="I56" s="9">
        <v>10111.9</v>
      </c>
      <c r="J56" s="9">
        <v>1.07</v>
      </c>
      <c r="K56" s="66">
        <v>0.04</v>
      </c>
    </row>
    <row r="57" spans="1:12" s="13" customFormat="1" ht="25.5">
      <c r="A57" s="125" t="s">
        <v>22</v>
      </c>
      <c r="B57" s="126" t="s">
        <v>18</v>
      </c>
      <c r="C57" s="81">
        <f>F57*12</f>
        <v>0</v>
      </c>
      <c r="D57" s="82">
        <f>9218.36*I57/L57</f>
        <v>8963.6</v>
      </c>
      <c r="E57" s="81">
        <f>H57*12</f>
        <v>0</v>
      </c>
      <c r="F57" s="83"/>
      <c r="G57" s="81"/>
      <c r="H57" s="83"/>
      <c r="I57" s="9">
        <v>10111.9</v>
      </c>
      <c r="J57" s="9">
        <v>1.07</v>
      </c>
      <c r="K57" s="66">
        <v>0.05</v>
      </c>
      <c r="L57" s="13">
        <v>10399.3</v>
      </c>
    </row>
    <row r="58" spans="1:12" s="13" customFormat="1" ht="15">
      <c r="A58" s="125" t="s">
        <v>111</v>
      </c>
      <c r="B58" s="126" t="s">
        <v>18</v>
      </c>
      <c r="C58" s="81"/>
      <c r="D58" s="82">
        <f>12006.3*I58/L58</f>
        <v>11674.49</v>
      </c>
      <c r="E58" s="81"/>
      <c r="F58" s="83"/>
      <c r="G58" s="81"/>
      <c r="H58" s="83"/>
      <c r="I58" s="9">
        <v>10111.9</v>
      </c>
      <c r="J58" s="9">
        <v>1.07</v>
      </c>
      <c r="K58" s="66">
        <v>0.01</v>
      </c>
      <c r="L58" s="13">
        <v>10399.3</v>
      </c>
    </row>
    <row r="59" spans="1:11" s="13" customFormat="1" ht="15" hidden="1">
      <c r="A59" s="125"/>
      <c r="B59" s="126"/>
      <c r="C59" s="84"/>
      <c r="D59" s="82"/>
      <c r="E59" s="84"/>
      <c r="F59" s="83"/>
      <c r="G59" s="81"/>
      <c r="H59" s="83"/>
      <c r="I59" s="9">
        <v>10111.9</v>
      </c>
      <c r="J59" s="9"/>
      <c r="K59" s="66"/>
    </row>
    <row r="60" spans="1:11" s="21" customFormat="1" ht="30" hidden="1">
      <c r="A60" s="78" t="s">
        <v>49</v>
      </c>
      <c r="B60" s="77"/>
      <c r="C60" s="93"/>
      <c r="D60" s="93">
        <f>D69</f>
        <v>0</v>
      </c>
      <c r="E60" s="93"/>
      <c r="F60" s="98"/>
      <c r="G60" s="93">
        <f>D60/I60</f>
        <v>0</v>
      </c>
      <c r="H60" s="94">
        <f>G60/12</f>
        <v>0</v>
      </c>
      <c r="I60" s="9">
        <v>10399.3</v>
      </c>
      <c r="J60" s="9">
        <v>1.07</v>
      </c>
      <c r="K60" s="66">
        <v>0.03</v>
      </c>
    </row>
    <row r="61" spans="1:11" s="13" customFormat="1" ht="15" hidden="1">
      <c r="A61" s="125" t="s">
        <v>44</v>
      </c>
      <c r="B61" s="126" t="s">
        <v>71</v>
      </c>
      <c r="C61" s="81"/>
      <c r="D61" s="82">
        <f aca="true" t="shared" si="2" ref="D61:D71">G61*I61</f>
        <v>0</v>
      </c>
      <c r="E61" s="81"/>
      <c r="F61" s="83"/>
      <c r="G61" s="81">
        <f aca="true" t="shared" si="3" ref="G61:G71">H61*12</f>
        <v>0</v>
      </c>
      <c r="H61" s="83">
        <v>0</v>
      </c>
      <c r="I61" s="9">
        <v>10399.3</v>
      </c>
      <c r="J61" s="9">
        <v>1.07</v>
      </c>
      <c r="K61" s="66">
        <v>0</v>
      </c>
    </row>
    <row r="62" spans="1:11" s="13" customFormat="1" ht="25.5" hidden="1">
      <c r="A62" s="125" t="s">
        <v>45</v>
      </c>
      <c r="B62" s="126" t="s">
        <v>54</v>
      </c>
      <c r="C62" s="81"/>
      <c r="D62" s="82">
        <f t="shared" si="2"/>
        <v>0</v>
      </c>
      <c r="E62" s="81"/>
      <c r="F62" s="83"/>
      <c r="G62" s="81">
        <f t="shared" si="3"/>
        <v>0</v>
      </c>
      <c r="H62" s="83">
        <v>0</v>
      </c>
      <c r="I62" s="9">
        <v>10399.3</v>
      </c>
      <c r="J62" s="9">
        <v>1.07</v>
      </c>
      <c r="K62" s="66">
        <v>0</v>
      </c>
    </row>
    <row r="63" spans="1:11" s="13" customFormat="1" ht="15" hidden="1">
      <c r="A63" s="125" t="s">
        <v>76</v>
      </c>
      <c r="B63" s="126" t="s">
        <v>75</v>
      </c>
      <c r="C63" s="81"/>
      <c r="D63" s="82">
        <f t="shared" si="2"/>
        <v>0</v>
      </c>
      <c r="E63" s="81"/>
      <c r="F63" s="83"/>
      <c r="G63" s="81">
        <f t="shared" si="3"/>
        <v>0</v>
      </c>
      <c r="H63" s="83">
        <v>0</v>
      </c>
      <c r="I63" s="9">
        <v>10399.3</v>
      </c>
      <c r="J63" s="9">
        <v>1.07</v>
      </c>
      <c r="K63" s="66">
        <v>0</v>
      </c>
    </row>
    <row r="64" spans="1:11" s="13" customFormat="1" ht="25.5" hidden="1">
      <c r="A64" s="125" t="s">
        <v>72</v>
      </c>
      <c r="B64" s="126" t="s">
        <v>73</v>
      </c>
      <c r="C64" s="81"/>
      <c r="D64" s="82">
        <f t="shared" si="2"/>
        <v>0</v>
      </c>
      <c r="E64" s="81"/>
      <c r="F64" s="83"/>
      <c r="G64" s="81">
        <f t="shared" si="3"/>
        <v>0</v>
      </c>
      <c r="H64" s="83">
        <v>0</v>
      </c>
      <c r="I64" s="9">
        <v>10399.3</v>
      </c>
      <c r="J64" s="9">
        <v>1.07</v>
      </c>
      <c r="K64" s="66">
        <v>0</v>
      </c>
    </row>
    <row r="65" spans="1:11" s="13" customFormat="1" ht="15" hidden="1">
      <c r="A65" s="125" t="s">
        <v>46</v>
      </c>
      <c r="B65" s="126" t="s">
        <v>74</v>
      </c>
      <c r="C65" s="81"/>
      <c r="D65" s="82">
        <f t="shared" si="2"/>
        <v>0</v>
      </c>
      <c r="E65" s="81"/>
      <c r="F65" s="83"/>
      <c r="G65" s="81">
        <f t="shared" si="3"/>
        <v>0</v>
      </c>
      <c r="H65" s="83">
        <v>0</v>
      </c>
      <c r="I65" s="9">
        <v>10399.3</v>
      </c>
      <c r="J65" s="9">
        <v>1.07</v>
      </c>
      <c r="K65" s="66">
        <v>0</v>
      </c>
    </row>
    <row r="66" spans="1:11" s="13" customFormat="1" ht="15" hidden="1">
      <c r="A66" s="125" t="s">
        <v>57</v>
      </c>
      <c r="B66" s="126" t="s">
        <v>75</v>
      </c>
      <c r="C66" s="81"/>
      <c r="D66" s="82">
        <f t="shared" si="2"/>
        <v>0</v>
      </c>
      <c r="E66" s="81"/>
      <c r="F66" s="83"/>
      <c r="G66" s="81">
        <f t="shared" si="3"/>
        <v>0</v>
      </c>
      <c r="H66" s="83">
        <v>0</v>
      </c>
      <c r="I66" s="9">
        <v>10399.3</v>
      </c>
      <c r="J66" s="9">
        <v>1.07</v>
      </c>
      <c r="K66" s="66">
        <v>0</v>
      </c>
    </row>
    <row r="67" spans="1:11" s="13" customFormat="1" ht="15" hidden="1">
      <c r="A67" s="125" t="s">
        <v>58</v>
      </c>
      <c r="B67" s="126" t="s">
        <v>18</v>
      </c>
      <c r="C67" s="81"/>
      <c r="D67" s="82">
        <f t="shared" si="2"/>
        <v>0</v>
      </c>
      <c r="E67" s="81"/>
      <c r="F67" s="83"/>
      <c r="G67" s="81">
        <f t="shared" si="3"/>
        <v>0</v>
      </c>
      <c r="H67" s="83">
        <v>0</v>
      </c>
      <c r="I67" s="9">
        <v>10399.3</v>
      </c>
      <c r="J67" s="9">
        <v>1.07</v>
      </c>
      <c r="K67" s="66">
        <v>0</v>
      </c>
    </row>
    <row r="68" spans="1:11" s="13" customFormat="1" ht="25.5" hidden="1">
      <c r="A68" s="125" t="s">
        <v>55</v>
      </c>
      <c r="B68" s="126" t="s">
        <v>18</v>
      </c>
      <c r="C68" s="81"/>
      <c r="D68" s="82">
        <f t="shared" si="2"/>
        <v>0</v>
      </c>
      <c r="E68" s="81"/>
      <c r="F68" s="83"/>
      <c r="G68" s="81">
        <f t="shared" si="3"/>
        <v>0</v>
      </c>
      <c r="H68" s="83">
        <v>0</v>
      </c>
      <c r="I68" s="9">
        <v>10399.3</v>
      </c>
      <c r="J68" s="9">
        <v>1.07</v>
      </c>
      <c r="K68" s="66">
        <v>0</v>
      </c>
    </row>
    <row r="69" spans="1:11" s="13" customFormat="1" ht="15" hidden="1">
      <c r="A69" s="125" t="s">
        <v>107</v>
      </c>
      <c r="B69" s="129" t="s">
        <v>18</v>
      </c>
      <c r="C69" s="81"/>
      <c r="D69" s="82"/>
      <c r="E69" s="81"/>
      <c r="F69" s="83"/>
      <c r="G69" s="81"/>
      <c r="H69" s="83"/>
      <c r="I69" s="9">
        <v>10399.3</v>
      </c>
      <c r="J69" s="9">
        <v>1.07</v>
      </c>
      <c r="K69" s="66">
        <v>0.01</v>
      </c>
    </row>
    <row r="70" spans="1:11" s="13" customFormat="1" ht="15" hidden="1">
      <c r="A70" s="125" t="s">
        <v>68</v>
      </c>
      <c r="B70" s="126" t="s">
        <v>10</v>
      </c>
      <c r="C70" s="81"/>
      <c r="D70" s="82">
        <f t="shared" si="2"/>
        <v>0</v>
      </c>
      <c r="E70" s="81"/>
      <c r="F70" s="83"/>
      <c r="G70" s="81">
        <f t="shared" si="3"/>
        <v>0</v>
      </c>
      <c r="H70" s="83">
        <v>0</v>
      </c>
      <c r="I70" s="9">
        <v>10399.3</v>
      </c>
      <c r="J70" s="9">
        <v>1.07</v>
      </c>
      <c r="K70" s="66">
        <v>0</v>
      </c>
    </row>
    <row r="71" spans="1:11" s="13" customFormat="1" ht="15" hidden="1">
      <c r="A71" s="125" t="s">
        <v>67</v>
      </c>
      <c r="B71" s="126" t="s">
        <v>10</v>
      </c>
      <c r="C71" s="84"/>
      <c r="D71" s="82">
        <f t="shared" si="2"/>
        <v>0</v>
      </c>
      <c r="E71" s="84"/>
      <c r="F71" s="83"/>
      <c r="G71" s="81">
        <f t="shared" si="3"/>
        <v>0</v>
      </c>
      <c r="H71" s="83">
        <v>0</v>
      </c>
      <c r="I71" s="9">
        <v>10399.3</v>
      </c>
      <c r="J71" s="9">
        <v>1.07</v>
      </c>
      <c r="K71" s="66">
        <v>0</v>
      </c>
    </row>
    <row r="72" spans="1:12" s="13" customFormat="1" ht="15">
      <c r="A72" s="125" t="s">
        <v>148</v>
      </c>
      <c r="B72" s="129" t="s">
        <v>75</v>
      </c>
      <c r="C72" s="81"/>
      <c r="D72" s="82">
        <f>14043.07*I72/L72</f>
        <v>13654.97</v>
      </c>
      <c r="E72" s="84"/>
      <c r="F72" s="83"/>
      <c r="G72" s="84"/>
      <c r="H72" s="85"/>
      <c r="I72" s="9">
        <v>10111.9</v>
      </c>
      <c r="J72" s="9"/>
      <c r="K72" s="66"/>
      <c r="L72" s="13">
        <v>10399.3</v>
      </c>
    </row>
    <row r="73" spans="1:12" s="13" customFormat="1" ht="30">
      <c r="A73" s="78" t="s">
        <v>49</v>
      </c>
      <c r="B73" s="126"/>
      <c r="C73" s="81"/>
      <c r="D73" s="92">
        <f>D74</f>
        <v>818.27</v>
      </c>
      <c r="E73" s="93"/>
      <c r="F73" s="98"/>
      <c r="G73" s="93">
        <f>D73/I73</f>
        <v>0.08</v>
      </c>
      <c r="H73" s="94">
        <f>G73/12</f>
        <v>0.01</v>
      </c>
      <c r="I73" s="9">
        <v>10111.9</v>
      </c>
      <c r="J73" s="9"/>
      <c r="K73" s="66"/>
      <c r="L73" s="13">
        <v>10399.3</v>
      </c>
    </row>
    <row r="74" spans="1:12" s="13" customFormat="1" ht="15">
      <c r="A74" s="125" t="s">
        <v>143</v>
      </c>
      <c r="B74" s="129" t="s">
        <v>18</v>
      </c>
      <c r="C74" s="81"/>
      <c r="D74" s="122">
        <f>841.53*I74/L74</f>
        <v>818.27</v>
      </c>
      <c r="E74" s="84"/>
      <c r="F74" s="83"/>
      <c r="G74" s="84"/>
      <c r="H74" s="85"/>
      <c r="I74" s="9">
        <v>10111.9</v>
      </c>
      <c r="J74" s="9"/>
      <c r="K74" s="66"/>
      <c r="L74" s="13">
        <v>10399.3</v>
      </c>
    </row>
    <row r="75" spans="1:11" s="13" customFormat="1" ht="30">
      <c r="A75" s="78" t="s">
        <v>50</v>
      </c>
      <c r="B75" s="126"/>
      <c r="C75" s="81"/>
      <c r="D75" s="93">
        <v>0</v>
      </c>
      <c r="E75" s="81"/>
      <c r="F75" s="83"/>
      <c r="G75" s="93">
        <f>D75/I75</f>
        <v>0</v>
      </c>
      <c r="H75" s="94">
        <f>G75/12</f>
        <v>0</v>
      </c>
      <c r="I75" s="9">
        <v>10111.9</v>
      </c>
      <c r="J75" s="9">
        <v>1.07</v>
      </c>
      <c r="K75" s="66">
        <v>0.03</v>
      </c>
    </row>
    <row r="76" spans="1:11" s="13" customFormat="1" ht="15" hidden="1">
      <c r="A76" s="125" t="s">
        <v>69</v>
      </c>
      <c r="B76" s="126" t="s">
        <v>10</v>
      </c>
      <c r="C76" s="81"/>
      <c r="D76" s="82">
        <f>G76*I76</f>
        <v>0</v>
      </c>
      <c r="E76" s="81"/>
      <c r="F76" s="83"/>
      <c r="G76" s="81">
        <f>H76*12</f>
        <v>0</v>
      </c>
      <c r="H76" s="83">
        <v>0</v>
      </c>
      <c r="I76" s="9">
        <v>10111.9</v>
      </c>
      <c r="J76" s="9">
        <v>1.07</v>
      </c>
      <c r="K76" s="66">
        <v>0</v>
      </c>
    </row>
    <row r="77" spans="1:11" s="13" customFormat="1" ht="15">
      <c r="A77" s="78" t="s">
        <v>51</v>
      </c>
      <c r="B77" s="126"/>
      <c r="C77" s="81"/>
      <c r="D77" s="93">
        <f>D78+D79+D83+D84</f>
        <v>71505.58</v>
      </c>
      <c r="E77" s="81"/>
      <c r="F77" s="83"/>
      <c r="G77" s="93">
        <f>D77/I77</f>
        <v>7.07</v>
      </c>
      <c r="H77" s="94">
        <f>G77/12</f>
        <v>0.59</v>
      </c>
      <c r="I77" s="9">
        <v>10111.9</v>
      </c>
      <c r="J77" s="9">
        <v>1.07</v>
      </c>
      <c r="K77" s="66">
        <v>0.28</v>
      </c>
    </row>
    <row r="78" spans="1:11" s="13" customFormat="1" ht="15">
      <c r="A78" s="125" t="s">
        <v>82</v>
      </c>
      <c r="B78" s="126" t="s">
        <v>18</v>
      </c>
      <c r="C78" s="81"/>
      <c r="D78" s="82">
        <v>22576.38</v>
      </c>
      <c r="E78" s="81"/>
      <c r="F78" s="83"/>
      <c r="G78" s="81"/>
      <c r="H78" s="83"/>
      <c r="I78" s="9">
        <v>10111.9</v>
      </c>
      <c r="J78" s="9">
        <v>1.07</v>
      </c>
      <c r="K78" s="66">
        <v>0.15</v>
      </c>
    </row>
    <row r="79" spans="1:12" s="13" customFormat="1" ht="15">
      <c r="A79" s="125" t="s">
        <v>47</v>
      </c>
      <c r="B79" s="126" t="s">
        <v>18</v>
      </c>
      <c r="C79" s="81"/>
      <c r="D79" s="82">
        <f>1830.56*I79/L79</f>
        <v>1779.97</v>
      </c>
      <c r="E79" s="81"/>
      <c r="F79" s="83"/>
      <c r="G79" s="81"/>
      <c r="H79" s="83"/>
      <c r="I79" s="9">
        <v>10111.9</v>
      </c>
      <c r="J79" s="9">
        <v>1.07</v>
      </c>
      <c r="K79" s="66">
        <v>0.01</v>
      </c>
      <c r="L79" s="13">
        <v>10399.3</v>
      </c>
    </row>
    <row r="80" spans="1:11" s="13" customFormat="1" ht="27.75" customHeight="1" hidden="1">
      <c r="A80" s="125" t="s">
        <v>56</v>
      </c>
      <c r="B80" s="126" t="s">
        <v>13</v>
      </c>
      <c r="C80" s="81"/>
      <c r="D80" s="82">
        <f>G80*I80</f>
        <v>0</v>
      </c>
      <c r="E80" s="81"/>
      <c r="F80" s="83"/>
      <c r="G80" s="81"/>
      <c r="H80" s="83"/>
      <c r="I80" s="9">
        <v>10111.9</v>
      </c>
      <c r="J80" s="9">
        <v>1.07</v>
      </c>
      <c r="K80" s="66">
        <v>0.05</v>
      </c>
    </row>
    <row r="81" spans="1:11" s="13" customFormat="1" ht="25.5" hidden="1">
      <c r="A81" s="125" t="s">
        <v>77</v>
      </c>
      <c r="B81" s="126" t="s">
        <v>13</v>
      </c>
      <c r="C81" s="81"/>
      <c r="D81" s="82">
        <f>G81*I81</f>
        <v>0</v>
      </c>
      <c r="E81" s="81"/>
      <c r="F81" s="83"/>
      <c r="G81" s="81"/>
      <c r="H81" s="83"/>
      <c r="I81" s="9">
        <v>10111.9</v>
      </c>
      <c r="J81" s="9">
        <v>1.07</v>
      </c>
      <c r="K81" s="66">
        <v>0</v>
      </c>
    </row>
    <row r="82" spans="1:11" s="13" customFormat="1" ht="25.5" hidden="1">
      <c r="A82" s="125" t="s">
        <v>80</v>
      </c>
      <c r="B82" s="126" t="s">
        <v>13</v>
      </c>
      <c r="C82" s="81"/>
      <c r="D82" s="82">
        <f>G82*I82</f>
        <v>0</v>
      </c>
      <c r="E82" s="81"/>
      <c r="F82" s="83"/>
      <c r="G82" s="81"/>
      <c r="H82" s="83"/>
      <c r="I82" s="9">
        <v>10111.9</v>
      </c>
      <c r="J82" s="9">
        <v>1.07</v>
      </c>
      <c r="K82" s="66">
        <v>0</v>
      </c>
    </row>
    <row r="83" spans="1:11" s="13" customFormat="1" ht="15">
      <c r="A83" s="125" t="s">
        <v>56</v>
      </c>
      <c r="B83" s="129" t="s">
        <v>144</v>
      </c>
      <c r="C83" s="81"/>
      <c r="D83" s="122">
        <v>8091.68</v>
      </c>
      <c r="E83" s="81"/>
      <c r="F83" s="83"/>
      <c r="G83" s="84"/>
      <c r="H83" s="85"/>
      <c r="I83" s="9">
        <v>10111.9</v>
      </c>
      <c r="J83" s="9"/>
      <c r="K83" s="66"/>
    </row>
    <row r="84" spans="1:11" s="13" customFormat="1" ht="15">
      <c r="A84" s="125" t="s">
        <v>146</v>
      </c>
      <c r="B84" s="129" t="s">
        <v>118</v>
      </c>
      <c r="C84" s="81"/>
      <c r="D84" s="122">
        <v>39057.55</v>
      </c>
      <c r="E84" s="81"/>
      <c r="F84" s="83"/>
      <c r="G84" s="84"/>
      <c r="H84" s="85"/>
      <c r="I84" s="9">
        <v>10111.9</v>
      </c>
      <c r="J84" s="9"/>
      <c r="K84" s="66"/>
    </row>
    <row r="85" spans="1:11" s="13" customFormat="1" ht="15">
      <c r="A85" s="78" t="s">
        <v>52</v>
      </c>
      <c r="B85" s="126"/>
      <c r="C85" s="81"/>
      <c r="D85" s="93">
        <f>D86</f>
        <v>1067.81</v>
      </c>
      <c r="E85" s="81"/>
      <c r="F85" s="83"/>
      <c r="G85" s="93">
        <f>D85/I85</f>
        <v>0.11</v>
      </c>
      <c r="H85" s="94">
        <f>G85/12</f>
        <v>0.01</v>
      </c>
      <c r="I85" s="9">
        <v>10111.9</v>
      </c>
      <c r="J85" s="9">
        <v>1.07</v>
      </c>
      <c r="K85" s="66">
        <v>0.1</v>
      </c>
    </row>
    <row r="86" spans="1:12" s="13" customFormat="1" ht="15">
      <c r="A86" s="125" t="s">
        <v>48</v>
      </c>
      <c r="B86" s="126" t="s">
        <v>18</v>
      </c>
      <c r="C86" s="81"/>
      <c r="D86" s="82">
        <f>1098.16*I86/L86</f>
        <v>1067.81</v>
      </c>
      <c r="E86" s="81"/>
      <c r="F86" s="83"/>
      <c r="G86" s="81"/>
      <c r="H86" s="83"/>
      <c r="I86" s="9">
        <v>10111.9</v>
      </c>
      <c r="J86" s="9">
        <v>1.07</v>
      </c>
      <c r="K86" s="66">
        <v>0.01</v>
      </c>
      <c r="L86" s="13">
        <v>10399.3</v>
      </c>
    </row>
    <row r="87" spans="1:11" s="9" customFormat="1" ht="15">
      <c r="A87" s="78" t="s">
        <v>64</v>
      </c>
      <c r="B87" s="77"/>
      <c r="C87" s="93"/>
      <c r="D87" s="93">
        <f>D88</f>
        <v>39752.88</v>
      </c>
      <c r="E87" s="93"/>
      <c r="F87" s="98"/>
      <c r="G87" s="93">
        <f>D87/I87</f>
        <v>3.93</v>
      </c>
      <c r="H87" s="94">
        <f>G87/12</f>
        <v>0.33</v>
      </c>
      <c r="I87" s="9">
        <v>10111.9</v>
      </c>
      <c r="J87" s="9">
        <v>1.07</v>
      </c>
      <c r="K87" s="66">
        <v>0.01</v>
      </c>
    </row>
    <row r="88" spans="1:11" s="13" customFormat="1" ht="15">
      <c r="A88" s="125" t="s">
        <v>78</v>
      </c>
      <c r="B88" s="129" t="s">
        <v>23</v>
      </c>
      <c r="C88" s="81"/>
      <c r="D88" s="82">
        <v>39752.88</v>
      </c>
      <c r="E88" s="81"/>
      <c r="F88" s="83"/>
      <c r="G88" s="81"/>
      <c r="H88" s="83"/>
      <c r="I88" s="9">
        <v>10111.9</v>
      </c>
      <c r="J88" s="9">
        <v>1.07</v>
      </c>
      <c r="K88" s="66">
        <v>0.01</v>
      </c>
    </row>
    <row r="89" spans="1:11" s="9" customFormat="1" ht="15">
      <c r="A89" s="78" t="s">
        <v>63</v>
      </c>
      <c r="B89" s="77"/>
      <c r="C89" s="93"/>
      <c r="D89" s="93">
        <f>D90</f>
        <v>6101.7</v>
      </c>
      <c r="E89" s="93"/>
      <c r="F89" s="98"/>
      <c r="G89" s="93">
        <f>D89/I89</f>
        <v>0.6</v>
      </c>
      <c r="H89" s="94">
        <f>G89/12</f>
        <v>0.05</v>
      </c>
      <c r="I89" s="9">
        <v>10111.9</v>
      </c>
      <c r="J89" s="9">
        <v>1.07</v>
      </c>
      <c r="K89" s="66">
        <v>0.11</v>
      </c>
    </row>
    <row r="90" spans="1:11" s="13" customFormat="1" ht="15.75" thickBot="1">
      <c r="A90" s="125" t="s">
        <v>124</v>
      </c>
      <c r="B90" s="126" t="s">
        <v>71</v>
      </c>
      <c r="C90" s="81"/>
      <c r="D90" s="82">
        <v>6101.7</v>
      </c>
      <c r="E90" s="81"/>
      <c r="F90" s="83"/>
      <c r="G90" s="81"/>
      <c r="H90" s="83"/>
      <c r="I90" s="9">
        <v>10111.9</v>
      </c>
      <c r="J90" s="9">
        <v>1.07</v>
      </c>
      <c r="K90" s="66">
        <v>0.04</v>
      </c>
    </row>
    <row r="91" spans="1:10" s="9" customFormat="1" ht="29.25" customHeight="1" hidden="1">
      <c r="A91" s="146" t="s">
        <v>113</v>
      </c>
      <c r="B91" s="140" t="s">
        <v>13</v>
      </c>
      <c r="C91" s="99"/>
      <c r="D91" s="99"/>
      <c r="E91" s="99"/>
      <c r="F91" s="100"/>
      <c r="G91" s="99">
        <f>D91/I91</f>
        <v>0</v>
      </c>
      <c r="H91" s="100">
        <f>G91/12</f>
        <v>0</v>
      </c>
      <c r="I91" s="9">
        <v>10111.9</v>
      </c>
      <c r="J91" s="66"/>
    </row>
    <row r="92" spans="1:11" s="9" customFormat="1" ht="38.25" thickBot="1">
      <c r="A92" s="147" t="s">
        <v>145</v>
      </c>
      <c r="B92" s="148" t="s">
        <v>13</v>
      </c>
      <c r="C92" s="105">
        <f>F92*12</f>
        <v>0</v>
      </c>
      <c r="D92" s="105">
        <f>G92*I92</f>
        <v>88580.24</v>
      </c>
      <c r="E92" s="105">
        <f>H92*12</f>
        <v>8.76</v>
      </c>
      <c r="F92" s="106"/>
      <c r="G92" s="105">
        <f>H92*12</f>
        <v>8.76</v>
      </c>
      <c r="H92" s="106">
        <f>0.5+0.11+0.12</f>
        <v>0.73</v>
      </c>
      <c r="I92" s="9">
        <v>10111.9</v>
      </c>
      <c r="J92" s="9">
        <v>1.07</v>
      </c>
      <c r="K92" s="66">
        <v>0.3</v>
      </c>
    </row>
    <row r="93" spans="1:11" s="9" customFormat="1" ht="19.5" hidden="1" thickBot="1">
      <c r="A93" s="149" t="s">
        <v>39</v>
      </c>
      <c r="B93" s="150"/>
      <c r="C93" s="151">
        <f>F93*12</f>
        <v>0</v>
      </c>
      <c r="D93" s="151"/>
      <c r="E93" s="151"/>
      <c r="F93" s="115"/>
      <c r="G93" s="151"/>
      <c r="H93" s="115"/>
      <c r="I93" s="9">
        <v>10111.9</v>
      </c>
      <c r="K93" s="66"/>
    </row>
    <row r="94" spans="1:11" s="13" customFormat="1" ht="15.75" hidden="1" thickBot="1">
      <c r="A94" s="125" t="s">
        <v>85</v>
      </c>
      <c r="B94" s="126"/>
      <c r="C94" s="81"/>
      <c r="D94" s="82"/>
      <c r="E94" s="81"/>
      <c r="F94" s="83"/>
      <c r="G94" s="81"/>
      <c r="H94" s="83"/>
      <c r="I94" s="9">
        <v>10111.9</v>
      </c>
      <c r="K94" s="67"/>
    </row>
    <row r="95" spans="1:11" s="13" customFormat="1" ht="15.75" hidden="1" thickBot="1">
      <c r="A95" s="125" t="s">
        <v>88</v>
      </c>
      <c r="B95" s="126"/>
      <c r="C95" s="81"/>
      <c r="D95" s="82"/>
      <c r="E95" s="81"/>
      <c r="F95" s="83"/>
      <c r="G95" s="81"/>
      <c r="H95" s="83"/>
      <c r="I95" s="9">
        <v>10111.9</v>
      </c>
      <c r="K95" s="67"/>
    </row>
    <row r="96" spans="1:11" s="13" customFormat="1" ht="15.75" hidden="1" thickBot="1">
      <c r="A96" s="125" t="s">
        <v>87</v>
      </c>
      <c r="B96" s="126"/>
      <c r="C96" s="81"/>
      <c r="D96" s="82"/>
      <c r="E96" s="81"/>
      <c r="F96" s="83"/>
      <c r="G96" s="81"/>
      <c r="H96" s="83"/>
      <c r="I96" s="9">
        <v>10111.9</v>
      </c>
      <c r="K96" s="67"/>
    </row>
    <row r="97" spans="1:11" s="13" customFormat="1" ht="15.75" hidden="1" thickBot="1">
      <c r="A97" s="133" t="s">
        <v>89</v>
      </c>
      <c r="B97" s="134"/>
      <c r="C97" s="86"/>
      <c r="D97" s="87"/>
      <c r="E97" s="86"/>
      <c r="F97" s="88"/>
      <c r="G97" s="86"/>
      <c r="H97" s="88"/>
      <c r="I97" s="9">
        <v>10111.9</v>
      </c>
      <c r="K97" s="67"/>
    </row>
    <row r="98" spans="1:11" s="13" customFormat="1" ht="19.5" thickBot="1">
      <c r="A98" s="152" t="s">
        <v>30</v>
      </c>
      <c r="B98" s="153" t="s">
        <v>12</v>
      </c>
      <c r="C98" s="154"/>
      <c r="D98" s="105">
        <f>G98*I98</f>
        <v>209923.04</v>
      </c>
      <c r="E98" s="105"/>
      <c r="F98" s="105"/>
      <c r="G98" s="105">
        <f>12*H98</f>
        <v>20.76</v>
      </c>
      <c r="H98" s="106">
        <v>1.73</v>
      </c>
      <c r="I98" s="9">
        <v>10111.9</v>
      </c>
      <c r="K98" s="67"/>
    </row>
    <row r="99" spans="1:11" s="9" customFormat="1" ht="19.5" thickBot="1">
      <c r="A99" s="155" t="s">
        <v>40</v>
      </c>
      <c r="B99" s="156"/>
      <c r="C99" s="157">
        <f>F99*12</f>
        <v>0</v>
      </c>
      <c r="D99" s="158">
        <f>D98+D92+D89+D87+D85+D77+D75+D73+D46+D45+D44+D43+D42+D39+D38+D37+D36+D35+D34+D33+D32+D31+D22+D14</f>
        <v>2384524.27</v>
      </c>
      <c r="E99" s="158">
        <f>E98+E92+E89+E87+E85+E77+E75+E73+E46+E45+E44+E43+E42+E39+E38+E37+E36+E35+E34+E33+E32+E31+E22+E14</f>
        <v>192.84</v>
      </c>
      <c r="F99" s="158">
        <f>F98+F92+F89+F87+F85+F77+F75+F73+F46+F45+F44+F43+F42+F39+F38+F37+F36+F35+F34+F33+F32+F31+F22+F14</f>
        <v>0</v>
      </c>
      <c r="G99" s="158">
        <f>G98+G92+G89+G87+G85+G77+G75+G73+G46+G45+G44+G43+G42+G39+G38+G37+G36+G35+G34+G33+G32+G31+G22+G14</f>
        <v>235.8</v>
      </c>
      <c r="H99" s="158">
        <f>H98+H92+H89+H87+H85+H77+H75+H73+H46+H45+H44+H43+H42+H39+H38+H37+H36+H35+H34+H33+H32+H31+H22+H14</f>
        <v>19.66</v>
      </c>
      <c r="I99" s="9">
        <v>10111.9</v>
      </c>
      <c r="K99" s="66"/>
    </row>
    <row r="100" spans="1:11" s="9" customFormat="1" ht="19.5" hidden="1" thickBot="1">
      <c r="A100" s="44" t="s">
        <v>83</v>
      </c>
      <c r="B100" s="7"/>
      <c r="C100" s="27"/>
      <c r="D100" s="55"/>
      <c r="E100" s="27"/>
      <c r="F100" s="28"/>
      <c r="G100" s="27"/>
      <c r="H100" s="28"/>
      <c r="I100" s="9">
        <v>10111.7</v>
      </c>
      <c r="K100" s="66"/>
    </row>
    <row r="101" spans="1:11" s="9" customFormat="1" ht="19.5" hidden="1" thickBot="1">
      <c r="A101" s="44" t="s">
        <v>84</v>
      </c>
      <c r="B101" s="7"/>
      <c r="C101" s="27"/>
      <c r="D101" s="55">
        <f>D99+D100</f>
        <v>2384524.27</v>
      </c>
      <c r="E101" s="27"/>
      <c r="F101" s="28"/>
      <c r="G101" s="55">
        <f>G99+G100</f>
        <v>235.8</v>
      </c>
      <c r="H101" s="28">
        <f>H99+H100</f>
        <v>19.66</v>
      </c>
      <c r="I101" s="9">
        <v>10111.7</v>
      </c>
      <c r="K101" s="66"/>
    </row>
    <row r="102" spans="1:11" s="30" customFormat="1" ht="20.25" hidden="1" thickBot="1">
      <c r="A102" s="45" t="s">
        <v>30</v>
      </c>
      <c r="B102" s="46" t="s">
        <v>12</v>
      </c>
      <c r="C102" s="46" t="s">
        <v>31</v>
      </c>
      <c r="D102" s="50"/>
      <c r="E102" s="46" t="s">
        <v>31</v>
      </c>
      <c r="F102" s="47"/>
      <c r="G102" s="46" t="s">
        <v>31</v>
      </c>
      <c r="H102" s="47"/>
      <c r="K102" s="69"/>
    </row>
    <row r="103" spans="1:11" s="32" customFormat="1" ht="12.75">
      <c r="A103" s="31"/>
      <c r="F103" s="33"/>
      <c r="H103" s="33"/>
      <c r="K103" s="70"/>
    </row>
    <row r="104" spans="1:11" s="29" customFormat="1" ht="18.75">
      <c r="A104" s="34"/>
      <c r="B104" s="35"/>
      <c r="C104" s="36"/>
      <c r="D104" s="36"/>
      <c r="E104" s="36"/>
      <c r="F104" s="37"/>
      <c r="G104" s="36"/>
      <c r="H104" s="37"/>
      <c r="K104" s="71"/>
    </row>
    <row r="105" spans="1:11" s="29" customFormat="1" ht="19.5" thickBot="1">
      <c r="A105" s="34"/>
      <c r="B105" s="35"/>
      <c r="C105" s="36"/>
      <c r="D105" s="36"/>
      <c r="E105" s="36"/>
      <c r="F105" s="37"/>
      <c r="G105" s="36"/>
      <c r="H105" s="37"/>
      <c r="K105" s="71"/>
    </row>
    <row r="106" spans="1:11" s="9" customFormat="1" ht="19.5" thickBot="1">
      <c r="A106" s="56" t="s">
        <v>90</v>
      </c>
      <c r="B106" s="7"/>
      <c r="C106" s="27">
        <f>F106*12</f>
        <v>0</v>
      </c>
      <c r="D106" s="27">
        <f>D107+D108+D109+D110+D111+D112+D113+D114</f>
        <v>471072.86</v>
      </c>
      <c r="E106" s="27">
        <f>E107+E108+E109+E110+E111+E112+E113+E114</f>
        <v>0</v>
      </c>
      <c r="F106" s="27">
        <f>F107+F108+F109+F110+F111+F112+F113+F114</f>
        <v>0</v>
      </c>
      <c r="G106" s="27">
        <f>G107+G108+G109+G110+G111+G112+G113+G114</f>
        <v>46.6</v>
      </c>
      <c r="H106" s="27">
        <f>H107+H108+H109+H110+H111+H112+H113+H114</f>
        <v>3.9</v>
      </c>
      <c r="I106" s="9">
        <v>10111.9</v>
      </c>
      <c r="K106" s="66"/>
    </row>
    <row r="107" spans="1:13" s="127" customFormat="1" ht="15">
      <c r="A107" s="125" t="s">
        <v>127</v>
      </c>
      <c r="B107" s="126"/>
      <c r="C107" s="81"/>
      <c r="D107" s="82">
        <v>90538.21</v>
      </c>
      <c r="E107" s="81"/>
      <c r="F107" s="83"/>
      <c r="G107" s="84">
        <f aca="true" t="shared" si="4" ref="G107:G114">D107/I107</f>
        <v>8.95</v>
      </c>
      <c r="H107" s="85">
        <f aca="true" t="shared" si="5" ref="H107:H114">G107/12</f>
        <v>0.75</v>
      </c>
      <c r="I107" s="75">
        <v>10111.9</v>
      </c>
      <c r="K107" s="128"/>
      <c r="M107" s="9"/>
    </row>
    <row r="108" spans="1:13" s="127" customFormat="1" ht="19.5" customHeight="1">
      <c r="A108" s="125" t="s">
        <v>153</v>
      </c>
      <c r="B108" s="126"/>
      <c r="C108" s="81"/>
      <c r="D108" s="82">
        <v>202528.76</v>
      </c>
      <c r="E108" s="81"/>
      <c r="F108" s="83"/>
      <c r="G108" s="84">
        <f t="shared" si="4"/>
        <v>20.03</v>
      </c>
      <c r="H108" s="85">
        <f t="shared" si="5"/>
        <v>1.67</v>
      </c>
      <c r="I108" s="75">
        <v>10111.9</v>
      </c>
      <c r="K108" s="128"/>
      <c r="M108" s="9"/>
    </row>
    <row r="109" spans="1:13" s="127" customFormat="1" ht="15">
      <c r="A109" s="125" t="s">
        <v>134</v>
      </c>
      <c r="B109" s="126"/>
      <c r="C109" s="81"/>
      <c r="D109" s="82">
        <v>12197.27</v>
      </c>
      <c r="E109" s="81"/>
      <c r="F109" s="83"/>
      <c r="G109" s="84">
        <f t="shared" si="4"/>
        <v>1.21</v>
      </c>
      <c r="H109" s="85">
        <f t="shared" si="5"/>
        <v>0.1</v>
      </c>
      <c r="I109" s="75">
        <v>10111.9</v>
      </c>
      <c r="K109" s="128"/>
      <c r="M109" s="9"/>
    </row>
    <row r="110" spans="1:13" s="131" customFormat="1" ht="15">
      <c r="A110" s="125" t="s">
        <v>154</v>
      </c>
      <c r="B110" s="129"/>
      <c r="C110" s="116"/>
      <c r="D110" s="130">
        <f>6929.33*I110/L110</f>
        <v>6737.83</v>
      </c>
      <c r="E110" s="116"/>
      <c r="F110" s="117"/>
      <c r="G110" s="84">
        <f t="shared" si="4"/>
        <v>0.67</v>
      </c>
      <c r="H110" s="118">
        <f t="shared" si="5"/>
        <v>0.06</v>
      </c>
      <c r="I110" s="75">
        <v>10111.9</v>
      </c>
      <c r="K110" s="132"/>
      <c r="L110" s="131">
        <v>10399.3</v>
      </c>
      <c r="M110" s="9"/>
    </row>
    <row r="111" spans="1:13" s="131" customFormat="1" ht="25.5">
      <c r="A111" s="125" t="s">
        <v>152</v>
      </c>
      <c r="B111" s="129"/>
      <c r="C111" s="116"/>
      <c r="D111" s="130">
        <f>29649.29*I111/L111</f>
        <v>28829.89</v>
      </c>
      <c r="E111" s="116"/>
      <c r="F111" s="117"/>
      <c r="G111" s="84">
        <f t="shared" si="4"/>
        <v>2.85</v>
      </c>
      <c r="H111" s="118">
        <f t="shared" si="5"/>
        <v>0.24</v>
      </c>
      <c r="I111" s="75">
        <v>10111.9</v>
      </c>
      <c r="K111" s="132"/>
      <c r="L111" s="131">
        <v>10399.3</v>
      </c>
      <c r="M111" s="9"/>
    </row>
    <row r="112" spans="1:13" s="127" customFormat="1" ht="15">
      <c r="A112" s="125" t="s">
        <v>137</v>
      </c>
      <c r="B112" s="126"/>
      <c r="C112" s="81"/>
      <c r="D112" s="82">
        <f>722.42*I112/L112</f>
        <v>702.45</v>
      </c>
      <c r="E112" s="81"/>
      <c r="F112" s="83"/>
      <c r="G112" s="84">
        <f t="shared" si="4"/>
        <v>0.07</v>
      </c>
      <c r="H112" s="85">
        <f t="shared" si="5"/>
        <v>0.01</v>
      </c>
      <c r="I112" s="75">
        <v>10111.9</v>
      </c>
      <c r="K112" s="128"/>
      <c r="L112" s="127">
        <v>10399.3</v>
      </c>
      <c r="M112" s="9"/>
    </row>
    <row r="113" spans="1:13" s="127" customFormat="1" ht="15">
      <c r="A113" s="133" t="s">
        <v>139</v>
      </c>
      <c r="B113" s="134"/>
      <c r="C113" s="86"/>
      <c r="D113" s="87">
        <f>103321.52*I113/L113</f>
        <v>100466.08</v>
      </c>
      <c r="E113" s="86"/>
      <c r="F113" s="87"/>
      <c r="G113" s="84">
        <f t="shared" si="4"/>
        <v>9.94</v>
      </c>
      <c r="H113" s="85">
        <f t="shared" si="5"/>
        <v>0.83</v>
      </c>
      <c r="I113" s="75">
        <v>10111.9</v>
      </c>
      <c r="K113" s="128"/>
      <c r="L113" s="127">
        <v>10399.3</v>
      </c>
      <c r="M113" s="9"/>
    </row>
    <row r="114" spans="1:13" s="127" customFormat="1" ht="15">
      <c r="A114" s="125" t="s">
        <v>130</v>
      </c>
      <c r="B114" s="129"/>
      <c r="C114" s="81"/>
      <c r="D114" s="82">
        <f>29898.66*I114/L114</f>
        <v>29072.37</v>
      </c>
      <c r="E114" s="86"/>
      <c r="F114" s="87"/>
      <c r="G114" s="84">
        <f t="shared" si="4"/>
        <v>2.88</v>
      </c>
      <c r="H114" s="85">
        <f t="shared" si="5"/>
        <v>0.24</v>
      </c>
      <c r="I114" s="75">
        <v>10111.9</v>
      </c>
      <c r="K114" s="128"/>
      <c r="L114" s="127">
        <v>10399.3</v>
      </c>
      <c r="M114" s="9"/>
    </row>
    <row r="115" spans="1:11" s="29" customFormat="1" ht="18.75">
      <c r="A115" s="34"/>
      <c r="B115" s="35"/>
      <c r="C115" s="36"/>
      <c r="D115" s="36"/>
      <c r="E115" s="36"/>
      <c r="F115" s="37"/>
      <c r="G115" s="36"/>
      <c r="H115" s="37"/>
      <c r="K115" s="71"/>
    </row>
    <row r="116" spans="1:11" s="29" customFormat="1" ht="19.5" thickBot="1">
      <c r="A116" s="34"/>
      <c r="B116" s="35"/>
      <c r="C116" s="36"/>
      <c r="D116" s="36"/>
      <c r="E116" s="36"/>
      <c r="F116" s="37"/>
      <c r="G116" s="36"/>
      <c r="H116" s="37"/>
      <c r="K116" s="71"/>
    </row>
    <row r="117" spans="1:11" s="29" customFormat="1" ht="19.5" thickBot="1">
      <c r="A117" s="44" t="s">
        <v>91</v>
      </c>
      <c r="B117" s="57"/>
      <c r="C117" s="58"/>
      <c r="D117" s="58">
        <f>D99+D106</f>
        <v>2855597.13</v>
      </c>
      <c r="E117" s="58">
        <f>E99+E106</f>
        <v>192.84</v>
      </c>
      <c r="F117" s="58">
        <f>F99+F106</f>
        <v>0</v>
      </c>
      <c r="G117" s="58">
        <f>G99+G106</f>
        <v>282.4</v>
      </c>
      <c r="H117" s="58">
        <f>H99+H106</f>
        <v>23.56</v>
      </c>
      <c r="K117" s="71"/>
    </row>
    <row r="118" spans="1:11" s="29" customFormat="1" ht="18.75">
      <c r="A118" s="34"/>
      <c r="B118" s="35"/>
      <c r="C118" s="36"/>
      <c r="D118" s="36"/>
      <c r="E118" s="36"/>
      <c r="F118" s="37"/>
      <c r="G118" s="36"/>
      <c r="H118" s="37"/>
      <c r="K118" s="71"/>
    </row>
    <row r="119" spans="1:11" s="29" customFormat="1" ht="18.75">
      <c r="A119" s="34"/>
      <c r="B119" s="35"/>
      <c r="C119" s="36"/>
      <c r="D119" s="36"/>
      <c r="E119" s="36"/>
      <c r="F119" s="37"/>
      <c r="G119" s="36"/>
      <c r="H119" s="37"/>
      <c r="K119" s="71"/>
    </row>
    <row r="120" spans="1:11" s="29" customFormat="1" ht="18.75">
      <c r="A120" s="34"/>
      <c r="B120" s="35"/>
      <c r="C120" s="36"/>
      <c r="D120" s="36"/>
      <c r="E120" s="36"/>
      <c r="F120" s="37"/>
      <c r="G120" s="36"/>
      <c r="H120" s="37"/>
      <c r="K120" s="71"/>
    </row>
    <row r="121" spans="1:11" s="30" customFormat="1" ht="19.5">
      <c r="A121" s="38"/>
      <c r="B121" s="39"/>
      <c r="C121" s="40"/>
      <c r="D121" s="40"/>
      <c r="E121" s="40"/>
      <c r="F121" s="41"/>
      <c r="G121" s="40"/>
      <c r="H121" s="41"/>
      <c r="K121" s="69"/>
    </row>
    <row r="122" spans="1:11" s="32" customFormat="1" ht="14.25">
      <c r="A122" s="174" t="s">
        <v>32</v>
      </c>
      <c r="B122" s="174"/>
      <c r="C122" s="174"/>
      <c r="D122" s="174"/>
      <c r="E122" s="174"/>
      <c r="F122" s="174"/>
      <c r="K122" s="70"/>
    </row>
    <row r="123" spans="1:11" s="32" customFormat="1" ht="12.75">
      <c r="A123" s="31" t="s">
        <v>33</v>
      </c>
      <c r="F123" s="33"/>
      <c r="H123" s="33"/>
      <c r="K123" s="70"/>
    </row>
    <row r="124" spans="6:11" s="32" customFormat="1" ht="12.75">
      <c r="F124" s="33"/>
      <c r="H124" s="33"/>
      <c r="K124" s="70"/>
    </row>
    <row r="125" spans="6:11" s="32" customFormat="1" ht="12.75">
      <c r="F125" s="33"/>
      <c r="H125" s="33"/>
      <c r="K125" s="70"/>
    </row>
    <row r="126" spans="6:11" s="32" customFormat="1" ht="12.75">
      <c r="F126" s="33"/>
      <c r="H126" s="33"/>
      <c r="K126" s="70"/>
    </row>
    <row r="127" spans="6:11" s="32" customFormat="1" ht="12.75">
      <c r="F127" s="33"/>
      <c r="H127" s="33"/>
      <c r="K127" s="70"/>
    </row>
    <row r="128" spans="6:11" s="32" customFormat="1" ht="12.75">
      <c r="F128" s="33"/>
      <c r="H128" s="33"/>
      <c r="K128" s="70"/>
    </row>
    <row r="129" spans="6:11" s="32" customFormat="1" ht="12.75">
      <c r="F129" s="33"/>
      <c r="H129" s="33"/>
      <c r="K129" s="70"/>
    </row>
    <row r="130" spans="6:11" s="32" customFormat="1" ht="12.75">
      <c r="F130" s="33"/>
      <c r="H130" s="33"/>
      <c r="K130" s="70"/>
    </row>
    <row r="131" spans="6:11" s="32" customFormat="1" ht="12.75">
      <c r="F131" s="33"/>
      <c r="H131" s="33"/>
      <c r="K131" s="70"/>
    </row>
    <row r="132" spans="6:11" s="32" customFormat="1" ht="12.75">
      <c r="F132" s="33"/>
      <c r="H132" s="33"/>
      <c r="K132" s="70"/>
    </row>
    <row r="133" spans="6:11" s="32" customFormat="1" ht="12.75">
      <c r="F133" s="33"/>
      <c r="H133" s="33"/>
      <c r="K133" s="70"/>
    </row>
    <row r="134" spans="6:11" s="32" customFormat="1" ht="12.75">
      <c r="F134" s="33"/>
      <c r="H134" s="33"/>
      <c r="K134" s="70"/>
    </row>
    <row r="135" spans="6:11" s="32" customFormat="1" ht="12.75">
      <c r="F135" s="33"/>
      <c r="H135" s="33"/>
      <c r="K135" s="70"/>
    </row>
    <row r="136" spans="6:11" s="32" customFormat="1" ht="12.75">
      <c r="F136" s="33"/>
      <c r="H136" s="33"/>
      <c r="K136" s="70"/>
    </row>
    <row r="137" spans="6:11" s="32" customFormat="1" ht="12.75">
      <c r="F137" s="33"/>
      <c r="H137" s="33"/>
      <c r="K137" s="70"/>
    </row>
    <row r="138" spans="6:11" s="32" customFormat="1" ht="12.75">
      <c r="F138" s="33"/>
      <c r="H138" s="33"/>
      <c r="K138" s="70"/>
    </row>
    <row r="139" spans="6:11" s="32" customFormat="1" ht="12.75">
      <c r="F139" s="33"/>
      <c r="H139" s="33"/>
      <c r="K139" s="70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2:F12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zoomScale="75" zoomScaleNormal="75" zoomScalePageLayoutView="0" workbookViewId="0" topLeftCell="A1">
      <selection activeCell="L84" sqref="L8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42" hidden="1" customWidth="1"/>
    <col min="7" max="7" width="13.875" style="1" customWidth="1"/>
    <col min="8" max="8" width="20.875" style="42" customWidth="1"/>
    <col min="9" max="9" width="15.375" style="1" customWidth="1"/>
    <col min="10" max="10" width="15.375" style="1" hidden="1" customWidth="1"/>
    <col min="11" max="11" width="15.375" style="64" hidden="1" customWidth="1"/>
    <col min="12" max="14" width="15.375" style="1" customWidth="1"/>
    <col min="15" max="16384" width="9.125" style="1" customWidth="1"/>
  </cols>
  <sheetData>
    <row r="1" spans="1:8" ht="16.5" customHeight="1">
      <c r="A1" s="175" t="s">
        <v>0</v>
      </c>
      <c r="B1" s="176"/>
      <c r="C1" s="176"/>
      <c r="D1" s="176"/>
      <c r="E1" s="176"/>
      <c r="F1" s="176"/>
      <c r="G1" s="176"/>
      <c r="H1" s="176"/>
    </row>
    <row r="2" spans="2:8" ht="12.75" customHeight="1">
      <c r="B2" s="177" t="s">
        <v>1</v>
      </c>
      <c r="C2" s="177"/>
      <c r="D2" s="177"/>
      <c r="E2" s="177"/>
      <c r="F2" s="177"/>
      <c r="G2" s="176"/>
      <c r="H2" s="176"/>
    </row>
    <row r="3" spans="1:8" ht="23.25" customHeight="1">
      <c r="A3" s="89" t="s">
        <v>141</v>
      </c>
      <c r="B3" s="177" t="s">
        <v>2</v>
      </c>
      <c r="C3" s="177"/>
      <c r="D3" s="177"/>
      <c r="E3" s="177"/>
      <c r="F3" s="177"/>
      <c r="G3" s="176"/>
      <c r="H3" s="176"/>
    </row>
    <row r="4" spans="2:8" ht="14.25" customHeight="1">
      <c r="B4" s="177" t="s">
        <v>41</v>
      </c>
      <c r="C4" s="177"/>
      <c r="D4" s="177"/>
      <c r="E4" s="177"/>
      <c r="F4" s="177"/>
      <c r="G4" s="176"/>
      <c r="H4" s="176"/>
    </row>
    <row r="5" spans="1:11" ht="39.75" customHeight="1">
      <c r="A5" s="180"/>
      <c r="B5" s="181"/>
      <c r="C5" s="181"/>
      <c r="D5" s="181"/>
      <c r="E5" s="181"/>
      <c r="F5" s="181"/>
      <c r="G5" s="181"/>
      <c r="H5" s="181"/>
      <c r="K5" s="1"/>
    </row>
    <row r="6" spans="1:11" ht="33" customHeight="1">
      <c r="A6" s="182" t="s">
        <v>140</v>
      </c>
      <c r="B6" s="183"/>
      <c r="C6" s="183"/>
      <c r="D6" s="183"/>
      <c r="E6" s="183"/>
      <c r="F6" s="183"/>
      <c r="G6" s="183"/>
      <c r="H6" s="183"/>
      <c r="K6" s="1"/>
    </row>
    <row r="7" spans="1:11" s="2" customFormat="1" ht="33" customHeight="1">
      <c r="A7" s="178" t="s">
        <v>3</v>
      </c>
      <c r="B7" s="178"/>
      <c r="C7" s="178"/>
      <c r="D7" s="178"/>
      <c r="E7" s="178"/>
      <c r="F7" s="178"/>
      <c r="G7" s="178"/>
      <c r="H7" s="178"/>
      <c r="K7" s="65"/>
    </row>
    <row r="8" spans="1:8" s="3" customFormat="1" ht="18.75" customHeight="1">
      <c r="A8" s="178" t="s">
        <v>125</v>
      </c>
      <c r="B8" s="178"/>
      <c r="C8" s="178"/>
      <c r="D8" s="178"/>
      <c r="E8" s="179"/>
      <c r="F8" s="179"/>
      <c r="G8" s="179"/>
      <c r="H8" s="179"/>
    </row>
    <row r="9" spans="1:8" s="4" customFormat="1" ht="17.25" customHeight="1">
      <c r="A9" s="166" t="s">
        <v>34</v>
      </c>
      <c r="B9" s="166"/>
      <c r="C9" s="166"/>
      <c r="D9" s="166"/>
      <c r="E9" s="167"/>
      <c r="F9" s="167"/>
      <c r="G9" s="167"/>
      <c r="H9" s="167"/>
    </row>
    <row r="10" spans="1:8" s="4" customFormat="1" ht="17.25" customHeight="1">
      <c r="A10" s="178" t="s">
        <v>126</v>
      </c>
      <c r="B10" s="178"/>
      <c r="C10" s="178"/>
      <c r="D10" s="178"/>
      <c r="E10" s="178"/>
      <c r="F10" s="178"/>
      <c r="G10" s="178"/>
      <c r="H10" s="178"/>
    </row>
    <row r="11" spans="1:8" s="3" customFormat="1" ht="30" customHeight="1" thickBot="1">
      <c r="A11" s="168" t="s">
        <v>86</v>
      </c>
      <c r="B11" s="168"/>
      <c r="C11" s="168"/>
      <c r="D11" s="168"/>
      <c r="E11" s="169"/>
      <c r="F11" s="169"/>
      <c r="G11" s="169"/>
      <c r="H11" s="169"/>
    </row>
    <row r="12" spans="1:11" s="9" customFormat="1" ht="139.5" customHeight="1" thickBot="1">
      <c r="A12" s="5" t="s">
        <v>4</v>
      </c>
      <c r="B12" s="6" t="s">
        <v>5</v>
      </c>
      <c r="C12" s="7" t="s">
        <v>6</v>
      </c>
      <c r="D12" s="7" t="s">
        <v>42</v>
      </c>
      <c r="E12" s="7" t="s">
        <v>6</v>
      </c>
      <c r="F12" s="8" t="s">
        <v>7</v>
      </c>
      <c r="G12" s="7" t="s">
        <v>6</v>
      </c>
      <c r="H12" s="8" t="s">
        <v>7</v>
      </c>
      <c r="K12" s="66"/>
    </row>
    <row r="13" spans="1:11" s="13" customFormat="1" ht="12.75">
      <c r="A13" s="10">
        <v>1</v>
      </c>
      <c r="B13" s="11">
        <v>2</v>
      </c>
      <c r="C13" s="11">
        <v>3</v>
      </c>
      <c r="D13" s="48"/>
      <c r="E13" s="11">
        <v>3</v>
      </c>
      <c r="F13" s="12">
        <v>4</v>
      </c>
      <c r="G13" s="51">
        <v>3</v>
      </c>
      <c r="H13" s="54">
        <v>4</v>
      </c>
      <c r="K13" s="67"/>
    </row>
    <row r="14" spans="1:11" s="13" customFormat="1" ht="49.5" customHeight="1">
      <c r="A14" s="170" t="s">
        <v>8</v>
      </c>
      <c r="B14" s="171"/>
      <c r="C14" s="171"/>
      <c r="D14" s="171"/>
      <c r="E14" s="171"/>
      <c r="F14" s="171"/>
      <c r="G14" s="172"/>
      <c r="H14" s="173"/>
      <c r="K14" s="67"/>
    </row>
    <row r="15" spans="1:12" s="9" customFormat="1" ht="24" customHeight="1">
      <c r="A15" s="119" t="s">
        <v>9</v>
      </c>
      <c r="B15" s="77" t="s">
        <v>10</v>
      </c>
      <c r="C15" s="93">
        <f>F15*12</f>
        <v>0</v>
      </c>
      <c r="D15" s="92">
        <f>G15*I15</f>
        <v>10173.96</v>
      </c>
      <c r="E15" s="93">
        <f>H15*12</f>
        <v>35.4</v>
      </c>
      <c r="F15" s="94"/>
      <c r="G15" s="93">
        <f>H15*12</f>
        <v>35.4</v>
      </c>
      <c r="H15" s="94">
        <f>H20+H22</f>
        <v>2.95</v>
      </c>
      <c r="I15" s="9">
        <v>287.4</v>
      </c>
      <c r="J15" s="9">
        <v>1.07</v>
      </c>
      <c r="K15" s="66">
        <v>2.24</v>
      </c>
      <c r="L15" s="9">
        <v>10399.3</v>
      </c>
    </row>
    <row r="16" spans="1:11" s="60" customFormat="1" ht="27" customHeight="1">
      <c r="A16" s="141" t="s">
        <v>92</v>
      </c>
      <c r="B16" s="142" t="s">
        <v>93</v>
      </c>
      <c r="C16" s="96"/>
      <c r="D16" s="95"/>
      <c r="E16" s="96"/>
      <c r="F16" s="97"/>
      <c r="G16" s="96"/>
      <c r="H16" s="97"/>
      <c r="K16" s="68"/>
    </row>
    <row r="17" spans="1:11" s="60" customFormat="1" ht="12.75">
      <c r="A17" s="141" t="s">
        <v>94</v>
      </c>
      <c r="B17" s="142" t="s">
        <v>93</v>
      </c>
      <c r="C17" s="96"/>
      <c r="D17" s="95"/>
      <c r="E17" s="96"/>
      <c r="F17" s="97"/>
      <c r="G17" s="96"/>
      <c r="H17" s="97"/>
      <c r="K17" s="68"/>
    </row>
    <row r="18" spans="1:11" s="60" customFormat="1" ht="12.75">
      <c r="A18" s="141" t="s">
        <v>95</v>
      </c>
      <c r="B18" s="142" t="s">
        <v>96</v>
      </c>
      <c r="C18" s="96"/>
      <c r="D18" s="95"/>
      <c r="E18" s="96"/>
      <c r="F18" s="97"/>
      <c r="G18" s="96"/>
      <c r="H18" s="97"/>
      <c r="K18" s="68"/>
    </row>
    <row r="19" spans="1:11" s="60" customFormat="1" ht="12.75">
      <c r="A19" s="141" t="s">
        <v>97</v>
      </c>
      <c r="B19" s="142" t="s">
        <v>93</v>
      </c>
      <c r="C19" s="96"/>
      <c r="D19" s="95"/>
      <c r="E19" s="96"/>
      <c r="F19" s="97"/>
      <c r="G19" s="96"/>
      <c r="H19" s="97"/>
      <c r="K19" s="68"/>
    </row>
    <row r="20" spans="1:11" s="60" customFormat="1" ht="15">
      <c r="A20" s="119" t="s">
        <v>123</v>
      </c>
      <c r="B20" s="120"/>
      <c r="C20" s="96"/>
      <c r="D20" s="95"/>
      <c r="E20" s="96"/>
      <c r="F20" s="97"/>
      <c r="G20" s="96"/>
      <c r="H20" s="94">
        <v>2.83</v>
      </c>
      <c r="K20" s="68"/>
    </row>
    <row r="21" spans="1:11" s="60" customFormat="1" ht="12.75">
      <c r="A21" s="121" t="s">
        <v>120</v>
      </c>
      <c r="B21" s="120" t="s">
        <v>93</v>
      </c>
      <c r="C21" s="96"/>
      <c r="D21" s="95"/>
      <c r="E21" s="96"/>
      <c r="F21" s="97"/>
      <c r="G21" s="96"/>
      <c r="H21" s="97">
        <v>0.12</v>
      </c>
      <c r="K21" s="68"/>
    </row>
    <row r="22" spans="1:11" s="60" customFormat="1" ht="15">
      <c r="A22" s="119" t="s">
        <v>123</v>
      </c>
      <c r="B22" s="120"/>
      <c r="C22" s="96"/>
      <c r="D22" s="95"/>
      <c r="E22" s="96"/>
      <c r="F22" s="97"/>
      <c r="G22" s="96"/>
      <c r="H22" s="94">
        <f>H21</f>
        <v>0.12</v>
      </c>
      <c r="K22" s="68"/>
    </row>
    <row r="23" spans="1:12" s="21" customFormat="1" ht="15">
      <c r="A23" s="78" t="s">
        <v>14</v>
      </c>
      <c r="B23" s="77" t="s">
        <v>15</v>
      </c>
      <c r="C23" s="93">
        <f>F23*12</f>
        <v>0</v>
      </c>
      <c r="D23" s="92">
        <f>G23*I23</f>
        <v>2586.6</v>
      </c>
      <c r="E23" s="93">
        <f>H23*12</f>
        <v>9</v>
      </c>
      <c r="F23" s="98"/>
      <c r="G23" s="93">
        <f>H23*12</f>
        <v>9</v>
      </c>
      <c r="H23" s="94">
        <v>0.75</v>
      </c>
      <c r="I23" s="9">
        <v>287.4</v>
      </c>
      <c r="J23" s="9">
        <v>1.07</v>
      </c>
      <c r="K23" s="66">
        <v>0.6</v>
      </c>
      <c r="L23" s="21">
        <v>10399.3</v>
      </c>
    </row>
    <row r="24" spans="1:12" s="9" customFormat="1" ht="17.25" customHeight="1">
      <c r="A24" s="78" t="s">
        <v>16</v>
      </c>
      <c r="B24" s="77" t="s">
        <v>17</v>
      </c>
      <c r="C24" s="93">
        <f>F24*12</f>
        <v>0</v>
      </c>
      <c r="D24" s="92">
        <f>G24*I24</f>
        <v>8449.56</v>
      </c>
      <c r="E24" s="93">
        <f>H24*12</f>
        <v>29.4</v>
      </c>
      <c r="F24" s="98"/>
      <c r="G24" s="93">
        <f>H24*12</f>
        <v>29.4</v>
      </c>
      <c r="H24" s="94">
        <v>2.45</v>
      </c>
      <c r="I24" s="9">
        <v>287.4</v>
      </c>
      <c r="J24" s="9">
        <v>1.07</v>
      </c>
      <c r="K24" s="66">
        <v>1.94</v>
      </c>
      <c r="L24" s="9">
        <v>10399.3</v>
      </c>
    </row>
    <row r="25" spans="1:12" s="13" customFormat="1" ht="30" customHeight="1">
      <c r="A25" s="78" t="s">
        <v>81</v>
      </c>
      <c r="B25" s="77" t="s">
        <v>10</v>
      </c>
      <c r="C25" s="80"/>
      <c r="D25" s="92">
        <f>4084.42*I25/L25</f>
        <v>112.88</v>
      </c>
      <c r="E25" s="80"/>
      <c r="F25" s="98"/>
      <c r="G25" s="93">
        <f>D25/I25</f>
        <v>0.39</v>
      </c>
      <c r="H25" s="94">
        <f>G25/12</f>
        <v>0.03</v>
      </c>
      <c r="I25" s="9">
        <v>287.4</v>
      </c>
      <c r="J25" s="9">
        <v>1.07</v>
      </c>
      <c r="K25" s="66">
        <v>0.02</v>
      </c>
      <c r="L25" s="13">
        <v>10399.3</v>
      </c>
    </row>
    <row r="26" spans="1:12" s="13" customFormat="1" ht="20.25" customHeight="1">
      <c r="A26" s="78" t="s">
        <v>60</v>
      </c>
      <c r="B26" s="77" t="s">
        <v>10</v>
      </c>
      <c r="C26" s="80"/>
      <c r="D26" s="92">
        <f>12896.1*I26/L26</f>
        <v>356.4</v>
      </c>
      <c r="E26" s="80"/>
      <c r="F26" s="98"/>
      <c r="G26" s="93">
        <f>D26/I26</f>
        <v>1.24</v>
      </c>
      <c r="H26" s="94">
        <f>G26/12</f>
        <v>0.1</v>
      </c>
      <c r="I26" s="9">
        <v>287.4</v>
      </c>
      <c r="J26" s="9">
        <v>1.07</v>
      </c>
      <c r="K26" s="66">
        <v>0.09</v>
      </c>
      <c r="L26" s="13">
        <v>10399.3</v>
      </c>
    </row>
    <row r="27" spans="1:11" s="13" customFormat="1" ht="30" hidden="1">
      <c r="A27" s="78" t="s">
        <v>61</v>
      </c>
      <c r="B27" s="77" t="s">
        <v>13</v>
      </c>
      <c r="C27" s="80"/>
      <c r="D27" s="92">
        <f>G27*I27</f>
        <v>0</v>
      </c>
      <c r="E27" s="80"/>
      <c r="F27" s="98"/>
      <c r="G27" s="93">
        <f>H27*12</f>
        <v>0</v>
      </c>
      <c r="H27" s="94"/>
      <c r="I27" s="9">
        <v>287.4</v>
      </c>
      <c r="J27" s="9">
        <v>1.07</v>
      </c>
      <c r="K27" s="66">
        <v>0.02</v>
      </c>
    </row>
    <row r="28" spans="1:11" s="13" customFormat="1" ht="30" hidden="1">
      <c r="A28" s="78" t="s">
        <v>62</v>
      </c>
      <c r="B28" s="77" t="s">
        <v>13</v>
      </c>
      <c r="C28" s="80"/>
      <c r="D28" s="92">
        <f>G28*I28</f>
        <v>0</v>
      </c>
      <c r="E28" s="80"/>
      <c r="F28" s="98"/>
      <c r="G28" s="93">
        <f>H28*12</f>
        <v>0</v>
      </c>
      <c r="H28" s="94">
        <v>0</v>
      </c>
      <c r="I28" s="9">
        <v>287.4</v>
      </c>
      <c r="J28" s="9">
        <v>1.07</v>
      </c>
      <c r="K28" s="66">
        <v>0</v>
      </c>
    </row>
    <row r="29" spans="1:12" s="9" customFormat="1" ht="15">
      <c r="A29" s="78" t="s">
        <v>26</v>
      </c>
      <c r="B29" s="77" t="s">
        <v>27</v>
      </c>
      <c r="C29" s="80">
        <f>F29*12</f>
        <v>0</v>
      </c>
      <c r="D29" s="92">
        <f>G29*I29</f>
        <v>206.93</v>
      </c>
      <c r="E29" s="80">
        <f>H29*12</f>
        <v>0.72</v>
      </c>
      <c r="F29" s="98"/>
      <c r="G29" s="93">
        <f>H29*12</f>
        <v>0.72</v>
      </c>
      <c r="H29" s="94">
        <v>0.06</v>
      </c>
      <c r="I29" s="9">
        <v>287.4</v>
      </c>
      <c r="J29" s="9">
        <v>1.07</v>
      </c>
      <c r="K29" s="66">
        <v>0.03</v>
      </c>
      <c r="L29" s="9">
        <v>10399.9</v>
      </c>
    </row>
    <row r="30" spans="1:12" s="9" customFormat="1" ht="15">
      <c r="A30" s="78" t="s">
        <v>28</v>
      </c>
      <c r="B30" s="145" t="s">
        <v>29</v>
      </c>
      <c r="C30" s="99">
        <f>F30*12</f>
        <v>0</v>
      </c>
      <c r="D30" s="92">
        <f>G30*I30</f>
        <v>137.95</v>
      </c>
      <c r="E30" s="80">
        <f>H30*12</f>
        <v>0.48</v>
      </c>
      <c r="F30" s="98"/>
      <c r="G30" s="93">
        <f>H30*12</f>
        <v>0.48</v>
      </c>
      <c r="H30" s="94">
        <v>0.04</v>
      </c>
      <c r="I30" s="9">
        <v>287.4</v>
      </c>
      <c r="J30" s="9">
        <v>1.07</v>
      </c>
      <c r="K30" s="66">
        <v>0.02</v>
      </c>
      <c r="L30" s="9">
        <v>10399.9</v>
      </c>
    </row>
    <row r="31" spans="1:12" s="79" customFormat="1" ht="30">
      <c r="A31" s="78" t="s">
        <v>25</v>
      </c>
      <c r="B31" s="77"/>
      <c r="C31" s="80">
        <f>F31*12</f>
        <v>0</v>
      </c>
      <c r="D31" s="92">
        <f>G31*I31</f>
        <v>172.44</v>
      </c>
      <c r="E31" s="80">
        <f>H31*12</f>
        <v>0.6</v>
      </c>
      <c r="F31" s="98"/>
      <c r="G31" s="93">
        <f>H31*12</f>
        <v>0.6</v>
      </c>
      <c r="H31" s="94">
        <v>0.05</v>
      </c>
      <c r="I31" s="9">
        <v>287.4</v>
      </c>
      <c r="J31" s="75">
        <v>1.07</v>
      </c>
      <c r="K31" s="76">
        <v>0.03</v>
      </c>
      <c r="L31" s="79">
        <v>10399.3</v>
      </c>
    </row>
    <row r="32" spans="1:11" s="21" customFormat="1" ht="15">
      <c r="A32" s="78" t="s">
        <v>43</v>
      </c>
      <c r="B32" s="77"/>
      <c r="C32" s="93"/>
      <c r="D32" s="93">
        <f>D34+D35+D36+D37+D38+D39+D53</f>
        <v>1181.89</v>
      </c>
      <c r="E32" s="93"/>
      <c r="F32" s="98"/>
      <c r="G32" s="93">
        <f>D32/I32</f>
        <v>4.11</v>
      </c>
      <c r="H32" s="94">
        <f>G32/12</f>
        <v>0.34</v>
      </c>
      <c r="I32" s="9">
        <v>287.4</v>
      </c>
      <c r="J32" s="9">
        <v>1.07</v>
      </c>
      <c r="K32" s="66">
        <v>0.55</v>
      </c>
    </row>
    <row r="33" spans="1:11" s="13" customFormat="1" ht="15" hidden="1">
      <c r="A33" s="125"/>
      <c r="B33" s="126"/>
      <c r="C33" s="81"/>
      <c r="D33" s="82"/>
      <c r="E33" s="81"/>
      <c r="F33" s="83"/>
      <c r="G33" s="81"/>
      <c r="H33" s="83"/>
      <c r="I33" s="9">
        <v>287.4</v>
      </c>
      <c r="J33" s="9"/>
      <c r="K33" s="66"/>
    </row>
    <row r="34" spans="1:12" s="13" customFormat="1" ht="15">
      <c r="A34" s="125" t="s">
        <v>53</v>
      </c>
      <c r="B34" s="126" t="s">
        <v>18</v>
      </c>
      <c r="C34" s="81"/>
      <c r="D34" s="82">
        <f>542.82*I34/L34</f>
        <v>15</v>
      </c>
      <c r="E34" s="81"/>
      <c r="F34" s="83"/>
      <c r="G34" s="81"/>
      <c r="H34" s="83"/>
      <c r="I34" s="9">
        <v>287.4</v>
      </c>
      <c r="J34" s="9">
        <v>1.07</v>
      </c>
      <c r="K34" s="66">
        <v>0.01</v>
      </c>
      <c r="L34" s="13">
        <v>10399.3</v>
      </c>
    </row>
    <row r="35" spans="1:12" s="13" customFormat="1" ht="15">
      <c r="A35" s="125" t="s">
        <v>19</v>
      </c>
      <c r="B35" s="126" t="s">
        <v>23</v>
      </c>
      <c r="C35" s="81">
        <f>F35*12</f>
        <v>0</v>
      </c>
      <c r="D35" s="82">
        <f>1837.92*I35/L35</f>
        <v>50.79</v>
      </c>
      <c r="E35" s="81">
        <f>H35*12</f>
        <v>0</v>
      </c>
      <c r="F35" s="83"/>
      <c r="G35" s="81"/>
      <c r="H35" s="83"/>
      <c r="I35" s="9">
        <v>287.4</v>
      </c>
      <c r="J35" s="9">
        <v>1.07</v>
      </c>
      <c r="K35" s="66">
        <v>0.01</v>
      </c>
      <c r="L35" s="13">
        <v>10399.3</v>
      </c>
    </row>
    <row r="36" spans="1:12" s="13" customFormat="1" ht="15">
      <c r="A36" s="125" t="s">
        <v>150</v>
      </c>
      <c r="B36" s="129" t="s">
        <v>18</v>
      </c>
      <c r="C36" s="81"/>
      <c r="D36" s="82">
        <f>3366.12*I36/L36</f>
        <v>93.03</v>
      </c>
      <c r="E36" s="81">
        <f>H36*12</f>
        <v>0</v>
      </c>
      <c r="F36" s="83"/>
      <c r="G36" s="81"/>
      <c r="H36" s="83"/>
      <c r="I36" s="9">
        <v>287.4</v>
      </c>
      <c r="J36" s="9">
        <v>1.07</v>
      </c>
      <c r="K36" s="66">
        <v>0.15</v>
      </c>
      <c r="L36" s="13">
        <v>10399.3</v>
      </c>
    </row>
    <row r="37" spans="1:12" s="13" customFormat="1" ht="15">
      <c r="A37" s="125" t="s">
        <v>65</v>
      </c>
      <c r="B37" s="126" t="s">
        <v>18</v>
      </c>
      <c r="C37" s="81"/>
      <c r="D37" s="82">
        <f>1751.16*I37/L37</f>
        <v>48.4</v>
      </c>
      <c r="E37" s="81"/>
      <c r="F37" s="83"/>
      <c r="G37" s="81"/>
      <c r="H37" s="83"/>
      <c r="I37" s="9">
        <v>287.4</v>
      </c>
      <c r="J37" s="9">
        <v>1.07</v>
      </c>
      <c r="K37" s="66">
        <v>0.01</v>
      </c>
      <c r="L37" s="13">
        <v>10399.3</v>
      </c>
    </row>
    <row r="38" spans="1:12" s="13" customFormat="1" ht="25.5">
      <c r="A38" s="125" t="s">
        <v>22</v>
      </c>
      <c r="B38" s="126" t="s">
        <v>18</v>
      </c>
      <c r="C38" s="81">
        <f>F38*12</f>
        <v>0</v>
      </c>
      <c r="D38" s="82">
        <f>9218.36*I38/L38</f>
        <v>254.76</v>
      </c>
      <c r="E38" s="81">
        <f>H38*12</f>
        <v>0</v>
      </c>
      <c r="F38" s="83"/>
      <c r="G38" s="81"/>
      <c r="H38" s="83"/>
      <c r="I38" s="9">
        <v>287.4</v>
      </c>
      <c r="J38" s="9">
        <v>1.07</v>
      </c>
      <c r="K38" s="66">
        <v>0.05</v>
      </c>
      <c r="L38" s="13">
        <v>10399.3</v>
      </c>
    </row>
    <row r="39" spans="1:12" s="13" customFormat="1" ht="15">
      <c r="A39" s="125" t="s">
        <v>111</v>
      </c>
      <c r="B39" s="126" t="s">
        <v>18</v>
      </c>
      <c r="C39" s="81"/>
      <c r="D39" s="82">
        <f>12006.3*I39/L39</f>
        <v>331.81</v>
      </c>
      <c r="E39" s="81"/>
      <c r="F39" s="83"/>
      <c r="G39" s="81"/>
      <c r="H39" s="83"/>
      <c r="I39" s="9">
        <v>287.4</v>
      </c>
      <c r="J39" s="9">
        <v>1.07</v>
      </c>
      <c r="K39" s="66">
        <v>0.01</v>
      </c>
      <c r="L39" s="13">
        <v>10399.3</v>
      </c>
    </row>
    <row r="40" spans="1:11" s="13" customFormat="1" ht="15" hidden="1">
      <c r="A40" s="125"/>
      <c r="B40" s="126"/>
      <c r="C40" s="84"/>
      <c r="D40" s="82"/>
      <c r="E40" s="84"/>
      <c r="F40" s="83"/>
      <c r="G40" s="81"/>
      <c r="H40" s="83"/>
      <c r="I40" s="9">
        <v>287.4</v>
      </c>
      <c r="J40" s="9"/>
      <c r="K40" s="66"/>
    </row>
    <row r="41" spans="1:11" s="21" customFormat="1" ht="30" hidden="1">
      <c r="A41" s="78" t="s">
        <v>49</v>
      </c>
      <c r="B41" s="77"/>
      <c r="C41" s="93"/>
      <c r="D41" s="93">
        <f>D50</f>
        <v>0</v>
      </c>
      <c r="E41" s="93"/>
      <c r="F41" s="98"/>
      <c r="G41" s="93">
        <f>D41/I41</f>
        <v>0</v>
      </c>
      <c r="H41" s="94">
        <f>G41/12</f>
        <v>0</v>
      </c>
      <c r="I41" s="9">
        <v>287.4</v>
      </c>
      <c r="J41" s="9">
        <v>1.07</v>
      </c>
      <c r="K41" s="66">
        <v>0.03</v>
      </c>
    </row>
    <row r="42" spans="1:11" s="13" customFormat="1" ht="15" hidden="1">
      <c r="A42" s="125" t="s">
        <v>44</v>
      </c>
      <c r="B42" s="126" t="s">
        <v>71</v>
      </c>
      <c r="C42" s="81"/>
      <c r="D42" s="82">
        <f aca="true" t="shared" si="0" ref="D42:D52">G42*I42</f>
        <v>0</v>
      </c>
      <c r="E42" s="81"/>
      <c r="F42" s="83"/>
      <c r="G42" s="81">
        <f aca="true" t="shared" si="1" ref="G42:G52">H42*12</f>
        <v>0</v>
      </c>
      <c r="H42" s="83">
        <v>0</v>
      </c>
      <c r="I42" s="9">
        <v>287.4</v>
      </c>
      <c r="J42" s="9">
        <v>1.07</v>
      </c>
      <c r="K42" s="66">
        <v>0</v>
      </c>
    </row>
    <row r="43" spans="1:11" s="13" customFormat="1" ht="25.5" hidden="1">
      <c r="A43" s="125" t="s">
        <v>45</v>
      </c>
      <c r="B43" s="126" t="s">
        <v>54</v>
      </c>
      <c r="C43" s="81"/>
      <c r="D43" s="82">
        <f t="shared" si="0"/>
        <v>0</v>
      </c>
      <c r="E43" s="81"/>
      <c r="F43" s="83"/>
      <c r="G43" s="81">
        <f t="shared" si="1"/>
        <v>0</v>
      </c>
      <c r="H43" s="83">
        <v>0</v>
      </c>
      <c r="I43" s="9">
        <v>287.4</v>
      </c>
      <c r="J43" s="9">
        <v>1.07</v>
      </c>
      <c r="K43" s="66">
        <v>0</v>
      </c>
    </row>
    <row r="44" spans="1:11" s="13" customFormat="1" ht="15" hidden="1">
      <c r="A44" s="125" t="s">
        <v>76</v>
      </c>
      <c r="B44" s="126" t="s">
        <v>75</v>
      </c>
      <c r="C44" s="81"/>
      <c r="D44" s="82">
        <f t="shared" si="0"/>
        <v>0</v>
      </c>
      <c r="E44" s="81"/>
      <c r="F44" s="83"/>
      <c r="G44" s="81">
        <f t="shared" si="1"/>
        <v>0</v>
      </c>
      <c r="H44" s="83">
        <v>0</v>
      </c>
      <c r="I44" s="9">
        <v>287.4</v>
      </c>
      <c r="J44" s="9">
        <v>1.07</v>
      </c>
      <c r="K44" s="66">
        <v>0</v>
      </c>
    </row>
    <row r="45" spans="1:11" s="13" customFormat="1" ht="25.5" hidden="1">
      <c r="A45" s="125" t="s">
        <v>72</v>
      </c>
      <c r="B45" s="126" t="s">
        <v>73</v>
      </c>
      <c r="C45" s="81"/>
      <c r="D45" s="82">
        <f t="shared" si="0"/>
        <v>0</v>
      </c>
      <c r="E45" s="81"/>
      <c r="F45" s="83"/>
      <c r="G45" s="81">
        <f t="shared" si="1"/>
        <v>0</v>
      </c>
      <c r="H45" s="83">
        <v>0</v>
      </c>
      <c r="I45" s="9">
        <v>287.4</v>
      </c>
      <c r="J45" s="9">
        <v>1.07</v>
      </c>
      <c r="K45" s="66">
        <v>0</v>
      </c>
    </row>
    <row r="46" spans="1:11" s="13" customFormat="1" ht="15" hidden="1">
      <c r="A46" s="125" t="s">
        <v>46</v>
      </c>
      <c r="B46" s="126" t="s">
        <v>74</v>
      </c>
      <c r="C46" s="81"/>
      <c r="D46" s="82">
        <f t="shared" si="0"/>
        <v>0</v>
      </c>
      <c r="E46" s="81"/>
      <c r="F46" s="83"/>
      <c r="G46" s="81">
        <f t="shared" si="1"/>
        <v>0</v>
      </c>
      <c r="H46" s="83">
        <v>0</v>
      </c>
      <c r="I46" s="9">
        <v>287.4</v>
      </c>
      <c r="J46" s="9">
        <v>1.07</v>
      </c>
      <c r="K46" s="66">
        <v>0</v>
      </c>
    </row>
    <row r="47" spans="1:11" s="13" customFormat="1" ht="15" hidden="1">
      <c r="A47" s="125" t="s">
        <v>57</v>
      </c>
      <c r="B47" s="126" t="s">
        <v>75</v>
      </c>
      <c r="C47" s="81"/>
      <c r="D47" s="82">
        <f t="shared" si="0"/>
        <v>0</v>
      </c>
      <c r="E47" s="81"/>
      <c r="F47" s="83"/>
      <c r="G47" s="81">
        <f t="shared" si="1"/>
        <v>0</v>
      </c>
      <c r="H47" s="83">
        <v>0</v>
      </c>
      <c r="I47" s="9">
        <v>287.4</v>
      </c>
      <c r="J47" s="9">
        <v>1.07</v>
      </c>
      <c r="K47" s="66">
        <v>0</v>
      </c>
    </row>
    <row r="48" spans="1:11" s="13" customFormat="1" ht="15" hidden="1">
      <c r="A48" s="125" t="s">
        <v>58</v>
      </c>
      <c r="B48" s="126" t="s">
        <v>18</v>
      </c>
      <c r="C48" s="81"/>
      <c r="D48" s="82">
        <f t="shared" si="0"/>
        <v>0</v>
      </c>
      <c r="E48" s="81"/>
      <c r="F48" s="83"/>
      <c r="G48" s="81">
        <f t="shared" si="1"/>
        <v>0</v>
      </c>
      <c r="H48" s="83">
        <v>0</v>
      </c>
      <c r="I48" s="9">
        <v>287.4</v>
      </c>
      <c r="J48" s="9">
        <v>1.07</v>
      </c>
      <c r="K48" s="66">
        <v>0</v>
      </c>
    </row>
    <row r="49" spans="1:11" s="13" customFormat="1" ht="25.5" hidden="1">
      <c r="A49" s="125" t="s">
        <v>55</v>
      </c>
      <c r="B49" s="126" t="s">
        <v>18</v>
      </c>
      <c r="C49" s="81"/>
      <c r="D49" s="82">
        <f t="shared" si="0"/>
        <v>0</v>
      </c>
      <c r="E49" s="81"/>
      <c r="F49" s="83"/>
      <c r="G49" s="81">
        <f t="shared" si="1"/>
        <v>0</v>
      </c>
      <c r="H49" s="83">
        <v>0</v>
      </c>
      <c r="I49" s="9">
        <v>287.4</v>
      </c>
      <c r="J49" s="9">
        <v>1.07</v>
      </c>
      <c r="K49" s="66">
        <v>0</v>
      </c>
    </row>
    <row r="50" spans="1:11" s="13" customFormat="1" ht="15" hidden="1">
      <c r="A50" s="125" t="s">
        <v>107</v>
      </c>
      <c r="B50" s="129" t="s">
        <v>18</v>
      </c>
      <c r="C50" s="81"/>
      <c r="D50" s="82"/>
      <c r="E50" s="81"/>
      <c r="F50" s="83"/>
      <c r="G50" s="81"/>
      <c r="H50" s="83"/>
      <c r="I50" s="9">
        <v>287.4</v>
      </c>
      <c r="J50" s="9">
        <v>1.07</v>
      </c>
      <c r="K50" s="66">
        <v>0.01</v>
      </c>
    </row>
    <row r="51" spans="1:11" s="13" customFormat="1" ht="15" hidden="1">
      <c r="A51" s="125" t="s">
        <v>68</v>
      </c>
      <c r="B51" s="126" t="s">
        <v>10</v>
      </c>
      <c r="C51" s="81"/>
      <c r="D51" s="82">
        <f t="shared" si="0"/>
        <v>0</v>
      </c>
      <c r="E51" s="81"/>
      <c r="F51" s="83"/>
      <c r="G51" s="81">
        <f t="shared" si="1"/>
        <v>0</v>
      </c>
      <c r="H51" s="83">
        <v>0</v>
      </c>
      <c r="I51" s="9">
        <v>287.4</v>
      </c>
      <c r="J51" s="9">
        <v>1.07</v>
      </c>
      <c r="K51" s="66">
        <v>0</v>
      </c>
    </row>
    <row r="52" spans="1:11" s="13" customFormat="1" ht="15" hidden="1">
      <c r="A52" s="125" t="s">
        <v>67</v>
      </c>
      <c r="B52" s="126" t="s">
        <v>10</v>
      </c>
      <c r="C52" s="84"/>
      <c r="D52" s="82">
        <f t="shared" si="0"/>
        <v>0</v>
      </c>
      <c r="E52" s="84"/>
      <c r="F52" s="83"/>
      <c r="G52" s="81">
        <f t="shared" si="1"/>
        <v>0</v>
      </c>
      <c r="H52" s="83">
        <v>0</v>
      </c>
      <c r="I52" s="9">
        <v>287.4</v>
      </c>
      <c r="J52" s="9">
        <v>1.07</v>
      </c>
      <c r="K52" s="66">
        <v>0</v>
      </c>
    </row>
    <row r="53" spans="1:12" s="13" customFormat="1" ht="15">
      <c r="A53" s="125" t="s">
        <v>148</v>
      </c>
      <c r="B53" s="129" t="s">
        <v>75</v>
      </c>
      <c r="C53" s="81"/>
      <c r="D53" s="82">
        <f>14043.07*I53/L53</f>
        <v>388.1</v>
      </c>
      <c r="E53" s="84"/>
      <c r="F53" s="83"/>
      <c r="G53" s="84"/>
      <c r="H53" s="85"/>
      <c r="I53" s="9">
        <v>287.4</v>
      </c>
      <c r="J53" s="9"/>
      <c r="K53" s="66"/>
      <c r="L53" s="13">
        <v>10399.3</v>
      </c>
    </row>
    <row r="54" spans="1:12" s="13" customFormat="1" ht="30">
      <c r="A54" s="78" t="s">
        <v>49</v>
      </c>
      <c r="B54" s="126"/>
      <c r="C54" s="81"/>
      <c r="D54" s="92">
        <f>D55</f>
        <v>23.26</v>
      </c>
      <c r="E54" s="93"/>
      <c r="F54" s="98"/>
      <c r="G54" s="93">
        <f>D54/I54</f>
        <v>0.08</v>
      </c>
      <c r="H54" s="94">
        <f>G54/12</f>
        <v>0.01</v>
      </c>
      <c r="I54" s="9">
        <v>287.4</v>
      </c>
      <c r="J54" s="9"/>
      <c r="K54" s="66"/>
      <c r="L54" s="13">
        <v>10399.3</v>
      </c>
    </row>
    <row r="55" spans="1:12" s="13" customFormat="1" ht="15">
      <c r="A55" s="125" t="s">
        <v>143</v>
      </c>
      <c r="B55" s="129" t="s">
        <v>18</v>
      </c>
      <c r="C55" s="81"/>
      <c r="D55" s="122">
        <f>841.53*I55/L55</f>
        <v>23.26</v>
      </c>
      <c r="E55" s="84"/>
      <c r="F55" s="83"/>
      <c r="G55" s="84"/>
      <c r="H55" s="85"/>
      <c r="I55" s="9">
        <v>287.4</v>
      </c>
      <c r="J55" s="9"/>
      <c r="K55" s="66"/>
      <c r="L55" s="13">
        <v>10399.3</v>
      </c>
    </row>
    <row r="56" spans="1:11" s="13" customFormat="1" ht="15" hidden="1">
      <c r="A56" s="125" t="s">
        <v>69</v>
      </c>
      <c r="B56" s="126" t="s">
        <v>10</v>
      </c>
      <c r="C56" s="81"/>
      <c r="D56" s="82">
        <f>G56*I56</f>
        <v>0</v>
      </c>
      <c r="E56" s="81"/>
      <c r="F56" s="83"/>
      <c r="G56" s="81">
        <f>H56*12</f>
        <v>0</v>
      </c>
      <c r="H56" s="83">
        <v>0</v>
      </c>
      <c r="I56" s="9">
        <v>287.4</v>
      </c>
      <c r="J56" s="9">
        <v>1.07</v>
      </c>
      <c r="K56" s="66">
        <v>0</v>
      </c>
    </row>
    <row r="57" spans="1:11" s="13" customFormat="1" ht="15">
      <c r="A57" s="78" t="s">
        <v>51</v>
      </c>
      <c r="B57" s="126"/>
      <c r="C57" s="81"/>
      <c r="D57" s="93">
        <f>D58</f>
        <v>50.59</v>
      </c>
      <c r="E57" s="81"/>
      <c r="F57" s="83"/>
      <c r="G57" s="93">
        <f>D57/I57</f>
        <v>0.18</v>
      </c>
      <c r="H57" s="94">
        <f>G57/12</f>
        <v>0.02</v>
      </c>
      <c r="I57" s="9">
        <v>287.4</v>
      </c>
      <c r="J57" s="9">
        <v>1.07</v>
      </c>
      <c r="K57" s="66">
        <v>0.28</v>
      </c>
    </row>
    <row r="58" spans="1:12" s="13" customFormat="1" ht="15">
      <c r="A58" s="125" t="s">
        <v>47</v>
      </c>
      <c r="B58" s="126" t="s">
        <v>18</v>
      </c>
      <c r="C58" s="81"/>
      <c r="D58" s="82">
        <f>1830.56*I58/L58</f>
        <v>50.59</v>
      </c>
      <c r="E58" s="81"/>
      <c r="F58" s="83"/>
      <c r="G58" s="81"/>
      <c r="H58" s="83"/>
      <c r="I58" s="9">
        <v>287.4</v>
      </c>
      <c r="J58" s="9">
        <v>1.07</v>
      </c>
      <c r="K58" s="66">
        <v>0.01</v>
      </c>
      <c r="L58" s="13">
        <v>10399.3</v>
      </c>
    </row>
    <row r="59" spans="1:11" s="13" customFormat="1" ht="27.75" customHeight="1" hidden="1">
      <c r="A59" s="125" t="s">
        <v>56</v>
      </c>
      <c r="B59" s="126" t="s">
        <v>13</v>
      </c>
      <c r="C59" s="81"/>
      <c r="D59" s="82">
        <f>G59*I59</f>
        <v>0</v>
      </c>
      <c r="E59" s="81"/>
      <c r="F59" s="83"/>
      <c r="G59" s="81"/>
      <c r="H59" s="83"/>
      <c r="I59" s="9">
        <v>287.4</v>
      </c>
      <c r="J59" s="9">
        <v>1.07</v>
      </c>
      <c r="K59" s="66">
        <v>0.05</v>
      </c>
    </row>
    <row r="60" spans="1:11" s="13" customFormat="1" ht="25.5" hidden="1">
      <c r="A60" s="125" t="s">
        <v>77</v>
      </c>
      <c r="B60" s="126" t="s">
        <v>13</v>
      </c>
      <c r="C60" s="81"/>
      <c r="D60" s="82">
        <f>G60*I60</f>
        <v>0</v>
      </c>
      <c r="E60" s="81"/>
      <c r="F60" s="83"/>
      <c r="G60" s="81"/>
      <c r="H60" s="83"/>
      <c r="I60" s="9">
        <v>287.4</v>
      </c>
      <c r="J60" s="9">
        <v>1.07</v>
      </c>
      <c r="K60" s="66">
        <v>0</v>
      </c>
    </row>
    <row r="61" spans="1:11" s="13" customFormat="1" ht="25.5" hidden="1">
      <c r="A61" s="125" t="s">
        <v>80</v>
      </c>
      <c r="B61" s="126" t="s">
        <v>13</v>
      </c>
      <c r="C61" s="81"/>
      <c r="D61" s="82">
        <f>G61*I61</f>
        <v>0</v>
      </c>
      <c r="E61" s="81"/>
      <c r="F61" s="83"/>
      <c r="G61" s="81"/>
      <c r="H61" s="83"/>
      <c r="I61" s="9">
        <v>287.4</v>
      </c>
      <c r="J61" s="9">
        <v>1.07</v>
      </c>
      <c r="K61" s="66">
        <v>0</v>
      </c>
    </row>
    <row r="62" spans="1:11" s="13" customFormat="1" ht="15">
      <c r="A62" s="78" t="s">
        <v>52</v>
      </c>
      <c r="B62" s="126"/>
      <c r="C62" s="81"/>
      <c r="D62" s="93">
        <f>D63</f>
        <v>30.35</v>
      </c>
      <c r="E62" s="81"/>
      <c r="F62" s="83"/>
      <c r="G62" s="93">
        <f>D62/I62</f>
        <v>0.11</v>
      </c>
      <c r="H62" s="94">
        <f>G62/12</f>
        <v>0.01</v>
      </c>
      <c r="I62" s="9">
        <v>287.4</v>
      </c>
      <c r="J62" s="9">
        <v>1.07</v>
      </c>
      <c r="K62" s="66">
        <v>0.1</v>
      </c>
    </row>
    <row r="63" spans="1:12" s="13" customFormat="1" ht="15.75" thickBot="1">
      <c r="A63" s="125" t="s">
        <v>48</v>
      </c>
      <c r="B63" s="126" t="s">
        <v>18</v>
      </c>
      <c r="C63" s="81"/>
      <c r="D63" s="82">
        <f>1098.16*I63/L63</f>
        <v>30.35</v>
      </c>
      <c r="E63" s="81"/>
      <c r="F63" s="83"/>
      <c r="G63" s="81"/>
      <c r="H63" s="83"/>
      <c r="I63" s="9">
        <v>287.4</v>
      </c>
      <c r="J63" s="9">
        <v>1.07</v>
      </c>
      <c r="K63" s="66">
        <v>0.01</v>
      </c>
      <c r="L63" s="13">
        <v>10399.3</v>
      </c>
    </row>
    <row r="64" spans="1:11" s="13" customFormat="1" ht="38.25" thickBot="1">
      <c r="A64" s="147" t="s">
        <v>145</v>
      </c>
      <c r="B64" s="126"/>
      <c r="C64" s="81"/>
      <c r="D64" s="80">
        <f>G64*I64</f>
        <v>793.22</v>
      </c>
      <c r="E64" s="80"/>
      <c r="F64" s="80"/>
      <c r="G64" s="80">
        <f>12*H64</f>
        <v>2.76</v>
      </c>
      <c r="H64" s="80">
        <v>0.23</v>
      </c>
      <c r="I64" s="9">
        <v>287.4</v>
      </c>
      <c r="J64" s="9"/>
      <c r="K64" s="66"/>
    </row>
    <row r="65" spans="1:11" s="9" customFormat="1" ht="19.5" thickBot="1">
      <c r="A65" s="155" t="s">
        <v>40</v>
      </c>
      <c r="B65" s="156"/>
      <c r="C65" s="157">
        <f>F65*12</f>
        <v>0</v>
      </c>
      <c r="D65" s="158">
        <f>D62+D57+D54+D32+D31+D30+D29+D26+D25+D24+D23+D15+D64</f>
        <v>24276.03</v>
      </c>
      <c r="E65" s="158">
        <f>E62+E57+E54+E32+E31+E30+E29+E26+E25+E24+E23+E15+E64</f>
        <v>75.6</v>
      </c>
      <c r="F65" s="158">
        <f>F62+F57+F54+F32+F31+F30+F29+F26+F25+F24+F23+F15+F64</f>
        <v>0</v>
      </c>
      <c r="G65" s="158">
        <f>G62+G57+G54+G32+G31+G30+G29+G26+G25+G24+G23+G15+G64</f>
        <v>84.47</v>
      </c>
      <c r="H65" s="158">
        <f>H62+H57+H54+H32+H31+H30+H29+H26+H25+H24+H23+H15+H64</f>
        <v>7.04</v>
      </c>
      <c r="I65" s="9">
        <v>287.4</v>
      </c>
      <c r="K65" s="66"/>
    </row>
    <row r="66" spans="1:11" s="9" customFormat="1" ht="19.5" hidden="1" thickBot="1">
      <c r="A66" s="44" t="s">
        <v>83</v>
      </c>
      <c r="B66" s="7"/>
      <c r="C66" s="27"/>
      <c r="D66" s="55"/>
      <c r="E66" s="27"/>
      <c r="F66" s="28"/>
      <c r="G66" s="27"/>
      <c r="H66" s="28"/>
      <c r="I66" s="9">
        <v>10111.7</v>
      </c>
      <c r="K66" s="66"/>
    </row>
    <row r="67" spans="1:11" s="9" customFormat="1" ht="19.5" hidden="1" thickBot="1">
      <c r="A67" s="44" t="s">
        <v>84</v>
      </c>
      <c r="B67" s="7"/>
      <c r="C67" s="27"/>
      <c r="D67" s="55">
        <f>D65+D66</f>
        <v>24276.03</v>
      </c>
      <c r="E67" s="27"/>
      <c r="F67" s="28"/>
      <c r="G67" s="55">
        <f>G65+G66</f>
        <v>84.47</v>
      </c>
      <c r="H67" s="28">
        <f>H65+H66</f>
        <v>7.04</v>
      </c>
      <c r="I67" s="9">
        <v>10111.7</v>
      </c>
      <c r="K67" s="66"/>
    </row>
    <row r="68" spans="1:11" s="30" customFormat="1" ht="20.25" hidden="1" thickBot="1">
      <c r="A68" s="45" t="s">
        <v>30</v>
      </c>
      <c r="B68" s="46" t="s">
        <v>12</v>
      </c>
      <c r="C68" s="46" t="s">
        <v>31</v>
      </c>
      <c r="D68" s="50"/>
      <c r="E68" s="46" t="s">
        <v>31</v>
      </c>
      <c r="F68" s="47"/>
      <c r="G68" s="46" t="s">
        <v>31</v>
      </c>
      <c r="H68" s="47"/>
      <c r="K68" s="69"/>
    </row>
    <row r="69" spans="1:11" s="32" customFormat="1" ht="12.75">
      <c r="A69" s="31"/>
      <c r="F69" s="33"/>
      <c r="H69" s="33"/>
      <c r="K69" s="70"/>
    </row>
    <row r="70" spans="1:11" s="29" customFormat="1" ht="18.75">
      <c r="A70" s="34"/>
      <c r="B70" s="35"/>
      <c r="C70" s="36"/>
      <c r="D70" s="36"/>
      <c r="E70" s="36"/>
      <c r="F70" s="37"/>
      <c r="G70" s="36"/>
      <c r="H70" s="37"/>
      <c r="K70" s="71"/>
    </row>
    <row r="71" spans="1:11" s="29" customFormat="1" ht="19.5" thickBot="1">
      <c r="A71" s="34"/>
      <c r="B71" s="35"/>
      <c r="C71" s="36"/>
      <c r="D71" s="36"/>
      <c r="E71" s="36"/>
      <c r="F71" s="37"/>
      <c r="G71" s="36"/>
      <c r="H71" s="37"/>
      <c r="K71" s="71"/>
    </row>
    <row r="72" spans="1:11" s="9" customFormat="1" ht="19.5" thickBot="1">
      <c r="A72" s="56" t="s">
        <v>90</v>
      </c>
      <c r="B72" s="7"/>
      <c r="C72" s="27">
        <f>F72*12</f>
        <v>0</v>
      </c>
      <c r="D72" s="27">
        <f>D74+D75+D76+D77+D73</f>
        <v>4712.6</v>
      </c>
      <c r="E72" s="27">
        <f>E74+E75+E76+E77+E73</f>
        <v>0</v>
      </c>
      <c r="F72" s="27">
        <f>F74+F75+F76+F77+F73</f>
        <v>0</v>
      </c>
      <c r="G72" s="27">
        <f>G74+G75+G76+G77+G73</f>
        <v>16.41</v>
      </c>
      <c r="H72" s="27">
        <f>H74+H75+H76+H77+H73</f>
        <v>1.38</v>
      </c>
      <c r="I72" s="9">
        <v>287.4</v>
      </c>
      <c r="K72" s="66"/>
    </row>
    <row r="73" spans="1:12" s="9" customFormat="1" ht="15">
      <c r="A73" s="125" t="s">
        <v>154</v>
      </c>
      <c r="B73" s="129"/>
      <c r="C73" s="116"/>
      <c r="D73" s="130">
        <f>6929.33*I73/L73</f>
        <v>191.5</v>
      </c>
      <c r="E73" s="111"/>
      <c r="F73" s="163"/>
      <c r="G73" s="165">
        <f>D73/I73</f>
        <v>0.67</v>
      </c>
      <c r="H73" s="165">
        <f>G73/12</f>
        <v>0.06</v>
      </c>
      <c r="I73" s="9">
        <v>287.4</v>
      </c>
      <c r="K73" s="66"/>
      <c r="L73" s="9">
        <v>10399.3</v>
      </c>
    </row>
    <row r="74" spans="1:13" s="131" customFormat="1" ht="25.5">
      <c r="A74" s="125" t="s">
        <v>152</v>
      </c>
      <c r="B74" s="129"/>
      <c r="C74" s="116"/>
      <c r="D74" s="130">
        <f>29649.29*I74/L74</f>
        <v>819.4</v>
      </c>
      <c r="E74" s="116"/>
      <c r="F74" s="130"/>
      <c r="G74" s="81">
        <f>D74/I74</f>
        <v>2.85</v>
      </c>
      <c r="H74" s="116">
        <f>G74/12</f>
        <v>0.24</v>
      </c>
      <c r="I74" s="9">
        <v>287.4</v>
      </c>
      <c r="K74" s="132"/>
      <c r="L74" s="131">
        <v>10399.3</v>
      </c>
      <c r="M74" s="9"/>
    </row>
    <row r="75" spans="1:13" s="127" customFormat="1" ht="15">
      <c r="A75" s="125" t="s">
        <v>137</v>
      </c>
      <c r="B75" s="126"/>
      <c r="C75" s="81"/>
      <c r="D75" s="82">
        <f>722.42*I75/L75</f>
        <v>19.97</v>
      </c>
      <c r="E75" s="81"/>
      <c r="F75" s="83"/>
      <c r="G75" s="84">
        <f>D75/I75</f>
        <v>0.07</v>
      </c>
      <c r="H75" s="85">
        <f>G75/12</f>
        <v>0.01</v>
      </c>
      <c r="I75" s="9">
        <v>287.4</v>
      </c>
      <c r="K75" s="128"/>
      <c r="L75" s="127">
        <v>10399.3</v>
      </c>
      <c r="M75" s="9"/>
    </row>
    <row r="76" spans="1:13" s="127" customFormat="1" ht="15">
      <c r="A76" s="164" t="s">
        <v>139</v>
      </c>
      <c r="B76" s="134"/>
      <c r="C76" s="86"/>
      <c r="D76" s="86">
        <f>103321.52*I76/L76</f>
        <v>2855.44</v>
      </c>
      <c r="E76" s="86"/>
      <c r="F76" s="87"/>
      <c r="G76" s="81">
        <f>D76/I76</f>
        <v>9.94</v>
      </c>
      <c r="H76" s="81">
        <f>G76/12</f>
        <v>0.83</v>
      </c>
      <c r="I76" s="9">
        <v>287.4</v>
      </c>
      <c r="K76" s="128"/>
      <c r="L76" s="127">
        <v>10399.3</v>
      </c>
      <c r="M76" s="9"/>
    </row>
    <row r="77" spans="1:13" s="127" customFormat="1" ht="15">
      <c r="A77" s="125" t="s">
        <v>130</v>
      </c>
      <c r="B77" s="129"/>
      <c r="C77" s="81"/>
      <c r="D77" s="82">
        <f>29898.66*I77/L77</f>
        <v>826.29</v>
      </c>
      <c r="E77" s="81"/>
      <c r="F77" s="81"/>
      <c r="G77" s="81">
        <f>D77/I77</f>
        <v>2.88</v>
      </c>
      <c r="H77" s="81">
        <f>G77/12</f>
        <v>0.24</v>
      </c>
      <c r="I77" s="9">
        <v>287.4</v>
      </c>
      <c r="K77" s="128"/>
      <c r="L77" s="127">
        <v>10399.3</v>
      </c>
      <c r="M77" s="9"/>
    </row>
    <row r="78" spans="1:11" s="29" customFormat="1" ht="18.75">
      <c r="A78" s="34"/>
      <c r="B78" s="35"/>
      <c r="C78" s="36"/>
      <c r="D78" s="162"/>
      <c r="E78" s="36"/>
      <c r="F78" s="37"/>
      <c r="G78" s="36"/>
      <c r="H78" s="37"/>
      <c r="K78" s="71"/>
    </row>
    <row r="79" spans="1:11" s="29" customFormat="1" ht="19.5" thickBot="1">
      <c r="A79" s="34"/>
      <c r="B79" s="35"/>
      <c r="C79" s="36"/>
      <c r="D79" s="36"/>
      <c r="E79" s="36"/>
      <c r="F79" s="37"/>
      <c r="G79" s="36"/>
      <c r="H79" s="37"/>
      <c r="K79" s="71"/>
    </row>
    <row r="80" spans="1:11" s="29" customFormat="1" ht="19.5" thickBot="1">
      <c r="A80" s="44" t="s">
        <v>91</v>
      </c>
      <c r="B80" s="57"/>
      <c r="C80" s="58"/>
      <c r="D80" s="58">
        <f>D65+D72</f>
        <v>28988.63</v>
      </c>
      <c r="E80" s="58">
        <f>E65+E72</f>
        <v>75.6</v>
      </c>
      <c r="F80" s="58">
        <f>F65+F72</f>
        <v>0</v>
      </c>
      <c r="G80" s="58">
        <f>G65+G72</f>
        <v>100.88</v>
      </c>
      <c r="H80" s="58">
        <f>H65+H72</f>
        <v>8.42</v>
      </c>
      <c r="K80" s="71"/>
    </row>
    <row r="81" spans="1:11" s="29" customFormat="1" ht="18.75">
      <c r="A81" s="34"/>
      <c r="B81" s="35"/>
      <c r="C81" s="36"/>
      <c r="D81" s="36"/>
      <c r="E81" s="36"/>
      <c r="F81" s="37"/>
      <c r="G81" s="36"/>
      <c r="H81" s="37"/>
      <c r="K81" s="71"/>
    </row>
    <row r="82" spans="1:11" s="29" customFormat="1" ht="18.75">
      <c r="A82" s="34"/>
      <c r="B82" s="35"/>
      <c r="C82" s="36"/>
      <c r="D82" s="36"/>
      <c r="E82" s="36"/>
      <c r="F82" s="37"/>
      <c r="G82" s="36"/>
      <c r="H82" s="37"/>
      <c r="K82" s="71"/>
    </row>
    <row r="83" spans="1:11" s="29" customFormat="1" ht="18.75">
      <c r="A83" s="34"/>
      <c r="B83" s="35"/>
      <c r="C83" s="36"/>
      <c r="D83" s="36"/>
      <c r="E83" s="36"/>
      <c r="F83" s="37"/>
      <c r="G83" s="36"/>
      <c r="H83" s="37"/>
      <c r="K83" s="71"/>
    </row>
    <row r="84" spans="1:11" s="30" customFormat="1" ht="19.5">
      <c r="A84" s="38"/>
      <c r="B84" s="39"/>
      <c r="C84" s="40"/>
      <c r="D84" s="40"/>
      <c r="E84" s="40"/>
      <c r="F84" s="41"/>
      <c r="G84" s="40"/>
      <c r="H84" s="41"/>
      <c r="K84" s="69"/>
    </row>
    <row r="85" spans="1:11" s="32" customFormat="1" ht="14.25">
      <c r="A85" s="174" t="s">
        <v>32</v>
      </c>
      <c r="B85" s="174"/>
      <c r="C85" s="174"/>
      <c r="D85" s="174"/>
      <c r="E85" s="174"/>
      <c r="F85" s="174"/>
      <c r="K85" s="70"/>
    </row>
    <row r="86" spans="6:11" s="32" customFormat="1" ht="12.75">
      <c r="F86" s="33"/>
      <c r="H86" s="33"/>
      <c r="K86" s="70"/>
    </row>
    <row r="87" spans="1:11" s="32" customFormat="1" ht="12.75">
      <c r="A87" s="31" t="s">
        <v>33</v>
      </c>
      <c r="F87" s="33"/>
      <c r="H87" s="33"/>
      <c r="K87" s="70"/>
    </row>
    <row r="88" spans="6:11" s="32" customFormat="1" ht="12.75">
      <c r="F88" s="33"/>
      <c r="H88" s="33"/>
      <c r="K88" s="70"/>
    </row>
    <row r="89" spans="6:11" s="32" customFormat="1" ht="12.75">
      <c r="F89" s="33"/>
      <c r="H89" s="33"/>
      <c r="K89" s="70"/>
    </row>
    <row r="90" spans="6:11" s="32" customFormat="1" ht="12.75">
      <c r="F90" s="33"/>
      <c r="H90" s="33"/>
      <c r="K90" s="70"/>
    </row>
    <row r="91" spans="6:11" s="32" customFormat="1" ht="12.75">
      <c r="F91" s="33"/>
      <c r="H91" s="33"/>
      <c r="K91" s="70"/>
    </row>
    <row r="92" spans="6:11" s="32" customFormat="1" ht="12.75">
      <c r="F92" s="33"/>
      <c r="H92" s="33"/>
      <c r="K92" s="70"/>
    </row>
    <row r="93" spans="6:11" s="32" customFormat="1" ht="12.75">
      <c r="F93" s="33"/>
      <c r="H93" s="33"/>
      <c r="K93" s="70"/>
    </row>
    <row r="94" spans="6:11" s="32" customFormat="1" ht="12.75">
      <c r="F94" s="33"/>
      <c r="H94" s="33"/>
      <c r="K94" s="70"/>
    </row>
    <row r="95" spans="6:11" s="32" customFormat="1" ht="12.75">
      <c r="F95" s="33"/>
      <c r="H95" s="33"/>
      <c r="K95" s="70"/>
    </row>
    <row r="96" spans="6:11" s="32" customFormat="1" ht="12.75">
      <c r="F96" s="33"/>
      <c r="H96" s="33"/>
      <c r="K96" s="70"/>
    </row>
    <row r="97" spans="6:11" s="32" customFormat="1" ht="12.75">
      <c r="F97" s="33"/>
      <c r="H97" s="33"/>
      <c r="K97" s="70"/>
    </row>
    <row r="98" spans="6:11" s="32" customFormat="1" ht="12.75">
      <c r="F98" s="33"/>
      <c r="H98" s="33"/>
      <c r="K98" s="70"/>
    </row>
    <row r="99" spans="6:11" s="32" customFormat="1" ht="409.5">
      <c r="F99" s="33"/>
      <c r="H99" s="33"/>
      <c r="K99" s="70"/>
    </row>
    <row r="100" spans="6:11" s="32" customFormat="1" ht="12.75">
      <c r="F100" s="33"/>
      <c r="H100" s="33"/>
      <c r="K100" s="70"/>
    </row>
    <row r="101" spans="6:11" s="32" customFormat="1" ht="12.75">
      <c r="F101" s="33"/>
      <c r="H101" s="33"/>
      <c r="K101" s="70"/>
    </row>
    <row r="102" spans="6:11" s="32" customFormat="1" ht="12.75">
      <c r="F102" s="33"/>
      <c r="H102" s="33"/>
      <c r="K102" s="70"/>
    </row>
    <row r="103" spans="6:11" s="32" customFormat="1" ht="12.75">
      <c r="F103" s="33"/>
      <c r="H103" s="33"/>
      <c r="K103" s="70"/>
    </row>
    <row r="104" spans="6:11" s="32" customFormat="1" ht="12.75">
      <c r="F104" s="33"/>
      <c r="H104" s="33"/>
      <c r="K104" s="70"/>
    </row>
    <row r="105" spans="6:11" s="32" customFormat="1" ht="12.75">
      <c r="F105" s="33"/>
      <c r="H105" s="33"/>
      <c r="K105" s="70"/>
    </row>
  </sheetData>
  <sheetProtection/>
  <mergeCells count="13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1:H11"/>
    <mergeCell ref="A14:H14"/>
    <mergeCell ref="A85:F85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2015-05-22T06:35:16Z</cp:lastPrinted>
  <dcterms:created xsi:type="dcterms:W3CDTF">2010-04-02T14:46:04Z</dcterms:created>
  <dcterms:modified xsi:type="dcterms:W3CDTF">2015-05-22T06:38:04Z</dcterms:modified>
  <cp:category/>
  <cp:version/>
  <cp:contentType/>
  <cp:contentStatus/>
</cp:coreProperties>
</file>