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1325" windowHeight="858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0">'Лист1'!$EL$1:$EP$86</definedName>
  </definedNames>
  <calcPr fullCalcOnLoad="1"/>
</workbook>
</file>

<file path=xl/sharedStrings.xml><?xml version="1.0" encoding="utf-8"?>
<sst xmlns="http://schemas.openxmlformats.org/spreadsheetml/2006/main" count="1664" uniqueCount="617">
  <si>
    <t>Наименование работ</t>
  </si>
  <si>
    <t>Объем выполненных работ</t>
  </si>
  <si>
    <t>Услуги по содержанию общего имущества собственников помещений</t>
  </si>
  <si>
    <t xml:space="preserve"> Аварийное обслуживание</t>
  </si>
  <si>
    <t>Дератизация</t>
  </si>
  <si>
    <t xml:space="preserve"> Учет и расчет платежей</t>
  </si>
  <si>
    <t>Консервация, промывка, испытание системы центрального отопления</t>
  </si>
  <si>
    <t>ИТОГО:</t>
  </si>
  <si>
    <t>Прочистка вентиляционных каналов</t>
  </si>
  <si>
    <t>май</t>
  </si>
  <si>
    <t>июнь</t>
  </si>
  <si>
    <t>июль</t>
  </si>
  <si>
    <t>август</t>
  </si>
  <si>
    <t>сентябрь</t>
  </si>
  <si>
    <t>Регулировка системы центрального отопления</t>
  </si>
  <si>
    <t>Расконсервация системы центрального отопления (промывка системы, заполнение водой)</t>
  </si>
  <si>
    <t>Уборка мусоропроводов</t>
  </si>
  <si>
    <t>6614,3 м2</t>
  </si>
  <si>
    <t>296 чел.</t>
  </si>
  <si>
    <t>299 чел.</t>
  </si>
  <si>
    <t>309 чел.</t>
  </si>
  <si>
    <t>311 чел.</t>
  </si>
  <si>
    <t>304 чел.</t>
  </si>
  <si>
    <t>октябрь</t>
  </si>
  <si>
    <t>298 чел.</t>
  </si>
  <si>
    <t>303 чел.</t>
  </si>
  <si>
    <t>ноябрь</t>
  </si>
  <si>
    <t>х</t>
  </si>
  <si>
    <t>301 чел.</t>
  </si>
  <si>
    <t>декабрь</t>
  </si>
  <si>
    <t>Стоимость выполненных работ с НДС, руб.</t>
  </si>
  <si>
    <t>Замена разбитых стекол в окнах и дверях (помещений общего пользования)</t>
  </si>
  <si>
    <t>Уборка земельного участка, входящего в состав общего имущества (3240 м2)</t>
  </si>
  <si>
    <t>испытание трубопроводов системы центрального отопления</t>
  </si>
  <si>
    <t>Проверка исправности канализационных вытяжек</t>
  </si>
  <si>
    <t>Проверка заземления оболочки э/кабеля, замеры сопротивления изоляции</t>
  </si>
  <si>
    <t>Осмотр водопровода, канализации и ГВС с проверкой исправности</t>
  </si>
  <si>
    <t>Осмотр системы центрального отопления в местах общего пользования</t>
  </si>
  <si>
    <t>Обслуживание насосов (1 шт.)</t>
  </si>
  <si>
    <t>Обслуживание и ремонт общедомовых приборов учета (6 шт.)</t>
  </si>
  <si>
    <t>Организация и проведение микробиологического и санитарно-химического контроля горячего водоснабжения</t>
  </si>
  <si>
    <t>Обслуживание водоподогревателей (2 шт.)</t>
  </si>
  <si>
    <t>Обслуживание регуляторов тепла (2 шт.)</t>
  </si>
  <si>
    <t>Обслуживание вводных и внутренних газопроводов жилого фонда (73 м)</t>
  </si>
  <si>
    <t>Задолженность на 01.05.08 г.</t>
  </si>
  <si>
    <t>Задолженность на 01.01.09 г.</t>
  </si>
  <si>
    <t>Затраты по содержанию и текущему ремонту</t>
  </si>
  <si>
    <t>Начислено за содержание и тек.ремонт</t>
  </si>
  <si>
    <t xml:space="preserve">Оплачено </t>
  </si>
  <si>
    <t xml:space="preserve">Задолженность (+) , переплата (-) </t>
  </si>
  <si>
    <t>В том числе перед ООО " Коммунальщик " с 01.05.2008 г.</t>
  </si>
  <si>
    <t>Экономия (+) , перерасход (-) (оплата минус затраты)</t>
  </si>
  <si>
    <t>Затраты по уборке лестничных клеток</t>
  </si>
  <si>
    <t>Затраты по содержанию лифта</t>
  </si>
  <si>
    <t>Затраты по вывозу мусора</t>
  </si>
  <si>
    <t xml:space="preserve">Начислено </t>
  </si>
  <si>
    <t>в том числе перед ООО " Коммунальщик " с 01.05.2008 г.</t>
  </si>
  <si>
    <t>Итого: задолженность (+), переплата (-)</t>
  </si>
  <si>
    <t>Итого : экономия (+) , перерасход ( - ) средств ( оплата минус затраты)</t>
  </si>
  <si>
    <t>Лицевой счет ул.Ленинского Комсомола , 61</t>
  </si>
  <si>
    <t>февраль 2009 г.</t>
  </si>
  <si>
    <t>№ акта , дата</t>
  </si>
  <si>
    <t>Сумма</t>
  </si>
  <si>
    <t xml:space="preserve">Уборка земельного участка, входящего в состав общего имущества </t>
  </si>
  <si>
    <t>№ 39 от 10.02.09г.</t>
  </si>
  <si>
    <t>Замена лампочек в подъезде -1шт.</t>
  </si>
  <si>
    <t>Прочистка подвальной канализации (1 подъезд)</t>
  </si>
  <si>
    <t>№65 от 22.02.09г.</t>
  </si>
  <si>
    <t>Прочистка общего канализационного стояка</t>
  </si>
  <si>
    <t>№66 от 23.02.09г.</t>
  </si>
  <si>
    <t>Ремонт подъездного освещения</t>
  </si>
  <si>
    <t>№134 от 26.02.09г.</t>
  </si>
  <si>
    <t>апрель 2009г.</t>
  </si>
  <si>
    <t>март 2009г.</t>
  </si>
  <si>
    <t>Прочистка подвальной канализации</t>
  </si>
  <si>
    <t>№ 59 от 12.3.09г.</t>
  </si>
  <si>
    <t>Ремонт подвального окна</t>
  </si>
  <si>
    <t>№ 54 от 19.03.09г.</t>
  </si>
  <si>
    <t>Замена автомата</t>
  </si>
  <si>
    <t>№ 84 от 13.03.09г.</t>
  </si>
  <si>
    <t>Вставка стекла</t>
  </si>
  <si>
    <t>№ 91 от 27.04.09г.</t>
  </si>
  <si>
    <t>Ревизия вентиля на отопление</t>
  </si>
  <si>
    <t>№ 227 от 30.04.09г.</t>
  </si>
  <si>
    <t>Врезка спускника на ГВС</t>
  </si>
  <si>
    <t>№ 137 от 16.04.09г.</t>
  </si>
  <si>
    <t>Устранение неисправности по отоплению ( перепаковка батареи - 2 шт.</t>
  </si>
  <si>
    <t>№ 131 от 16.04.09г.</t>
  </si>
  <si>
    <t>Демонтаж скамейки для воссиановления новой</t>
  </si>
  <si>
    <t>№ 7 от 02.04.09г.</t>
  </si>
  <si>
    <t>Замена лампочки в подъезхде, замена патрона настенного</t>
  </si>
  <si>
    <t>№ 23/1 от 06.04.09г.</t>
  </si>
  <si>
    <t>№ 40 от 13.04.09г.</t>
  </si>
  <si>
    <t>Закрашивание надписей на фасадах</t>
  </si>
  <si>
    <t>№ 46 от 14.04.09г.</t>
  </si>
  <si>
    <t>маи 2009*г.</t>
  </si>
  <si>
    <t>июнь 2009г.</t>
  </si>
  <si>
    <t>Отключение отопления</t>
  </si>
  <si>
    <t>№ 11 от 04.05.09г.</t>
  </si>
  <si>
    <t>Устранение течи в подвале</t>
  </si>
  <si>
    <t>№ 18 ОТ 04.05.09Г.</t>
  </si>
  <si>
    <t>Замена патрона, лампы</t>
  </si>
  <si>
    <t>№ 60 от 14.05.09г.</t>
  </si>
  <si>
    <t>Проведение тепловых испытаний</t>
  </si>
  <si>
    <t>№ 102 от 15.05.09г.</t>
  </si>
  <si>
    <t>Устранение течи канализации в подвале</t>
  </si>
  <si>
    <t>№ 114 от 18.05.09г.</t>
  </si>
  <si>
    <t>Проверка на плотность СТС / опрессовка /</t>
  </si>
  <si>
    <t>№ 134 от 20.05.09г.</t>
  </si>
  <si>
    <t>№ 190 от 28.05.09г.</t>
  </si>
  <si>
    <t>Дератизация в строениях</t>
  </si>
  <si>
    <t>№ 4 от 30.04.09г.</t>
  </si>
  <si>
    <t>№144 от 31.05.09г</t>
  </si>
  <si>
    <t>Дезинсекция</t>
  </si>
  <si>
    <t>Ремонт приборов учета</t>
  </si>
  <si>
    <t>№ 26 от 06.02.09г.</t>
  </si>
  <si>
    <t>Техническое освидетельствование лифтов</t>
  </si>
  <si>
    <t>№ 200-2 от 19.02.09г.</t>
  </si>
  <si>
    <t>Аварийная обслуживание</t>
  </si>
  <si>
    <t>Учет и расчет платежей</t>
  </si>
  <si>
    <t>Управление МКД</t>
  </si>
  <si>
    <t>январь 2009г.</t>
  </si>
  <si>
    <t>№ 20 от 30.01.09г.</t>
  </si>
  <si>
    <t>Ремонт подъезхдного освещения</t>
  </si>
  <si>
    <t>№ 20/эл от 03.06.09г.</t>
  </si>
  <si>
    <t>Акт б/н</t>
  </si>
  <si>
    <t>Обслуживание приборов учета</t>
  </si>
  <si>
    <t>Услуги автотранспорта</t>
  </si>
  <si>
    <t>№ 615 от 28.02.09г.</t>
  </si>
  <si>
    <t>Вывоз мусора</t>
  </si>
  <si>
    <t>№ 883 от 31.03.09г.</t>
  </si>
  <si>
    <t>№ 818 от 31.03.09г.</t>
  </si>
  <si>
    <t>Услуги по учету расхода коммунальных ресурсов</t>
  </si>
  <si>
    <t>№ 1146 от 31.03.09г.</t>
  </si>
  <si>
    <t>№ 1272 от 30.04.09г.</t>
  </si>
  <si>
    <t>№ 1530,1531 от 30.04.09г.</t>
  </si>
  <si>
    <t>№ 1934 от 31.05.09г.</t>
  </si>
  <si>
    <t>Типография</t>
  </si>
  <si>
    <t>№ 413 от 07.04.09г.</t>
  </si>
  <si>
    <t>Замена канализационной трубы в подвале</t>
  </si>
  <si>
    <t>№ 218/сл от 24.06.09г.</t>
  </si>
  <si>
    <t>№ 274 ОТ 31.05.09Г.</t>
  </si>
  <si>
    <t>№ 154 от 30.04.09г.</t>
  </si>
  <si>
    <t>врезка вентилей под промывку</t>
  </si>
  <si>
    <t>№ 41 от 03.07.09</t>
  </si>
  <si>
    <t>Устранение течи на кровле</t>
  </si>
  <si>
    <t>№ 19 от 08.07.09.</t>
  </si>
  <si>
    <t>ревизия входного вентиля</t>
  </si>
  <si>
    <t>№ 138 от 13.07.09.</t>
  </si>
  <si>
    <t>№ 49 от 15.07.09.</t>
  </si>
  <si>
    <t>ремонт канализационной системы</t>
  </si>
  <si>
    <t>№ 213 от 22.07.09.</t>
  </si>
  <si>
    <t>замена стекол</t>
  </si>
  <si>
    <t>№ 68 от 23.07.09.</t>
  </si>
  <si>
    <t>ремонт освещения в подъезде</t>
  </si>
  <si>
    <t>№ 161 от 24.07.09.</t>
  </si>
  <si>
    <t>№ 229 от 24.07.09.</t>
  </si>
  <si>
    <t>Замена трансформатора тока</t>
  </si>
  <si>
    <t>№ 170 от 27.07.09.</t>
  </si>
  <si>
    <t>герметизация панельных швов</t>
  </si>
  <si>
    <t>№ 77 от 28.07.09.</t>
  </si>
  <si>
    <t>№ 29.07.09.</t>
  </si>
  <si>
    <t xml:space="preserve">ремонт освещения </t>
  </si>
  <si>
    <t>№ 196 от 30.07.09.</t>
  </si>
  <si>
    <t>замена лампочек</t>
  </si>
  <si>
    <t>№ 198 от 30.07.09.</t>
  </si>
  <si>
    <t>№ 277 от 31.07.09.</t>
  </si>
  <si>
    <t>август 2009г.</t>
  </si>
  <si>
    <t>замена выключателя</t>
  </si>
  <si>
    <t>№ 21 от 04.08.09.</t>
  </si>
  <si>
    <t>ремонт вентиля</t>
  </si>
  <si>
    <t>№ 94 от 13.08.09.</t>
  </si>
  <si>
    <t>№ 132 от 18.08.09.</t>
  </si>
  <si>
    <t>№ 137 от 18.08.09.</t>
  </si>
  <si>
    <t>смена стекол</t>
  </si>
  <si>
    <t>№ 38 от 18.08.09.</t>
  </si>
  <si>
    <t>замена автомата</t>
  </si>
  <si>
    <t>№ 143 от 19.08.09.</t>
  </si>
  <si>
    <t>ревизия вентиля</t>
  </si>
  <si>
    <t>№ 147 от 20.08.09.</t>
  </si>
  <si>
    <t>№ 156 от 21.08.09.</t>
  </si>
  <si>
    <t>отключение системы теплоснабжения на ВВП</t>
  </si>
  <si>
    <t>№ 176 от 25.08.09.</t>
  </si>
  <si>
    <t>№ 207 от 28.08.09.</t>
  </si>
  <si>
    <t>замена вентиля</t>
  </si>
  <si>
    <t>№ 201 от 31.08.09.</t>
  </si>
  <si>
    <t>сентябрь 2009 г.</t>
  </si>
  <si>
    <t>замена лампочек в подъезде</t>
  </si>
  <si>
    <t>№ 35 от 07.09.09.</t>
  </si>
  <si>
    <t>проведение испытаний на плотность, прочность системы теплоснабжения</t>
  </si>
  <si>
    <t>№ 25 от 08.09.09.</t>
  </si>
  <si>
    <t>замена входных вентилей</t>
  </si>
  <si>
    <t>№ 39 от 10.09.09.</t>
  </si>
  <si>
    <t>ремонт канализационного стояка</t>
  </si>
  <si>
    <t>№ 51 от 11.09.09.</t>
  </si>
  <si>
    <t>№ 89 от 14.09.09.</t>
  </si>
  <si>
    <t>ревизия вентиля на отопление</t>
  </si>
  <si>
    <t>№ 85 от 21.09.09.</t>
  </si>
  <si>
    <t xml:space="preserve">устранение течи </t>
  </si>
  <si>
    <t>№ 125 от 28.09.09.</t>
  </si>
  <si>
    <t>дератизация в строениях</t>
  </si>
  <si>
    <t>№ 217 от 31.07.09.</t>
  </si>
  <si>
    <t>дезинсекция в строениях</t>
  </si>
  <si>
    <t>обслуживание приборов учета</t>
  </si>
  <si>
    <t>№ 338 от 31.07.09.</t>
  </si>
  <si>
    <t>№ 521 от 30.09.09.</t>
  </si>
  <si>
    <t>№ 264 от 30.09.09.</t>
  </si>
  <si>
    <t>№ 239 от 31.08.09.</t>
  </si>
  <si>
    <t>№ 452 от 31.08.09.</t>
  </si>
  <si>
    <t>техническое обслуживание вводных и внутренних газопроводов жилого дома</t>
  </si>
  <si>
    <t>№ 9125 от 31.08.09.</t>
  </si>
  <si>
    <t>июль 2009 г.</t>
  </si>
  <si>
    <t>дополнительные работы: по вывозу покош. травы, мусора на субботниках, стрижки кустарников, затраты на проведение голосования</t>
  </si>
  <si>
    <t>октябрь 2009 г.</t>
  </si>
  <si>
    <t>№ 572 от 31.10.09.</t>
  </si>
  <si>
    <t>№ 279 от 31.10.09.</t>
  </si>
  <si>
    <t>замена лампочек и автомата в подъезде</t>
  </si>
  <si>
    <t>№ 902 от 06.10.09г.</t>
  </si>
  <si>
    <t>замена автомата АЕ 16 а</t>
  </si>
  <si>
    <t>№ 905 от 07.10.09г.</t>
  </si>
  <si>
    <t>устранение течи батареи под контргайкой</t>
  </si>
  <si>
    <t>№ 910 от 0.10.09г.</t>
  </si>
  <si>
    <t>16 от 15.10.09г.</t>
  </si>
  <si>
    <t>937 от 19.10.09г.</t>
  </si>
  <si>
    <t>замена выключателей</t>
  </si>
  <si>
    <t>946 от 21.10.09г.</t>
  </si>
  <si>
    <t>замена лампочек 40 Вт в подъезде</t>
  </si>
  <si>
    <t>замена входных вентилей ф 15</t>
  </si>
  <si>
    <t>950 от 22.10.09г.</t>
  </si>
  <si>
    <t>977 от 30.10.09г.</t>
  </si>
  <si>
    <t>ревизия вентилей ф 15-ф 40</t>
  </si>
  <si>
    <t>979 от 30.10.09г.</t>
  </si>
  <si>
    <t>гермитизация панельных швов</t>
  </si>
  <si>
    <t>25 от 29.10.09г.</t>
  </si>
  <si>
    <t>ноябрь2009г.</t>
  </si>
  <si>
    <t>декабрь 2009г.</t>
  </si>
  <si>
    <t>замена лампочек 40Вт в подъезде - 1 шт.</t>
  </si>
  <si>
    <t>1097/1 от 25.12.09г.</t>
  </si>
  <si>
    <t xml:space="preserve">ревизия эл.щитка </t>
  </si>
  <si>
    <t>замена вх.вентилей д.20 мм - 1шт.</t>
  </si>
  <si>
    <t>1086 от 04.12.09г.</t>
  </si>
  <si>
    <t>замена вх.вентилей д.15 мм - 1шт.</t>
  </si>
  <si>
    <t>замена лампочек 40Вт в подъезде - 5шт.</t>
  </si>
  <si>
    <t>1087 от 04.12.09г.</t>
  </si>
  <si>
    <t>1089 от 04.12.09г.</t>
  </si>
  <si>
    <t>1092 от 18.12.09г.</t>
  </si>
  <si>
    <t>1093 от 18.12.2009г.</t>
  </si>
  <si>
    <t>устранение дефектов на инженерныхсетях</t>
  </si>
  <si>
    <t>1023 от 13.11.09г.</t>
  </si>
  <si>
    <t>замена патрона настенного</t>
  </si>
  <si>
    <t>1042 от 18.11.09г.</t>
  </si>
  <si>
    <t>замена лампочек 40 вт в подъезде</t>
  </si>
  <si>
    <t>1054 от 23.11.09г.</t>
  </si>
  <si>
    <t>1059 от 24.11.09г.</t>
  </si>
  <si>
    <t>1064 от 25.11.09г.</t>
  </si>
  <si>
    <t>замена входных вентилей ф15</t>
  </si>
  <si>
    <t>1068 от 26.11.09г.</t>
  </si>
  <si>
    <t>325 от 31.12.09г.</t>
  </si>
  <si>
    <t>№ 817 от 31.12.09.</t>
  </si>
  <si>
    <t>анализ горячей воды</t>
  </si>
  <si>
    <t>315 от 30.11.09г.</t>
  </si>
  <si>
    <t>601 от 30.11.09г.</t>
  </si>
  <si>
    <t>январь 2010г.</t>
  </si>
  <si>
    <t>февраль 2010г.</t>
  </si>
  <si>
    <t>март 2010г.</t>
  </si>
  <si>
    <t>замена лампочек 100 Вт в подъезде</t>
  </si>
  <si>
    <t>5 от 15.01.10г.</t>
  </si>
  <si>
    <t>1 от 11.01.10</t>
  </si>
  <si>
    <t>21 от 31.01.10г.</t>
  </si>
  <si>
    <t>35 от 31.01.10</t>
  </si>
  <si>
    <t>ревизия ВРУ, замена деталей, протяжка контактов</t>
  </si>
  <si>
    <t>7 от 22.01.10</t>
  </si>
  <si>
    <t>10 от 29.01.10</t>
  </si>
  <si>
    <t>19 от 12.02.10г.</t>
  </si>
  <si>
    <t>ревизия эл.щитка</t>
  </si>
  <si>
    <t>монтаж эл.проводки и освещения в подвале</t>
  </si>
  <si>
    <t>восстановление освещения в подвале</t>
  </si>
  <si>
    <t>23 от 19.02.10</t>
  </si>
  <si>
    <t>25 от 26.02.10</t>
  </si>
  <si>
    <t>устранение свища на лежаке отопления</t>
  </si>
  <si>
    <t>4 от 15.01.10</t>
  </si>
  <si>
    <t>сиена вентиля ф 15 мм с САГ</t>
  </si>
  <si>
    <t>9 от 22.01.10г.</t>
  </si>
  <si>
    <t>смена вентиля ф 20 мм с аппаратом для газовой сварки и резки</t>
  </si>
  <si>
    <t>ревизия вентилей  Ф 15,20,25</t>
  </si>
  <si>
    <t>12 ОТ 29.01.10</t>
  </si>
  <si>
    <t>15 от 05.02.10</t>
  </si>
  <si>
    <t>устранение течи вентиля</t>
  </si>
  <si>
    <t>22 от 19.02.10</t>
  </si>
  <si>
    <t>ревизия вентилей ф 15,20,25</t>
  </si>
  <si>
    <t>25 от 27.02.10</t>
  </si>
  <si>
    <t>прочистка канализационной/вентиляционной/ вытяжки</t>
  </si>
  <si>
    <t>21 от 12.02.10</t>
  </si>
  <si>
    <t>установка пружины на входную дверь</t>
  </si>
  <si>
    <t>20 от 12.02.10</t>
  </si>
  <si>
    <t>прочистка канализационной /вентиляционной/ вытяжки</t>
  </si>
  <si>
    <t>42 от 12.03.10</t>
  </si>
  <si>
    <t>увеличение дроссельной шайбы ф 50</t>
  </si>
  <si>
    <t>50 от 31.03.10</t>
  </si>
  <si>
    <t>38 от 12.03.10</t>
  </si>
  <si>
    <t>31 от 5.03.10</t>
  </si>
  <si>
    <t>восстановление подъездного освещения</t>
  </si>
  <si>
    <t>46 от 26.03.10</t>
  </si>
  <si>
    <t>49 от 31.03.10</t>
  </si>
  <si>
    <t>смена вентиля ф 20 мм</t>
  </si>
  <si>
    <t>44 от 19.03.10</t>
  </si>
  <si>
    <t>32 от 05,03.10</t>
  </si>
  <si>
    <t>техническое освидетельствованеие лифтов</t>
  </si>
  <si>
    <t>0939-2 от 02.03.10</t>
  </si>
  <si>
    <t>60 от 09.04.10</t>
  </si>
  <si>
    <t>смена вентиля ф 15 мм</t>
  </si>
  <si>
    <t>отключение отопления</t>
  </si>
  <si>
    <t>63 от 16.04.10</t>
  </si>
  <si>
    <t>ревизия задвижек ф 501 мм</t>
  </si>
  <si>
    <t>553 от 02.07.09</t>
  </si>
  <si>
    <t>апрель 2010г.</t>
  </si>
  <si>
    <t>типография</t>
  </si>
  <si>
    <t>май 2010г</t>
  </si>
  <si>
    <t>82 от 31.05.10</t>
  </si>
  <si>
    <t>гидравлическое испытание вх.запорной арматуры</t>
  </si>
  <si>
    <t>77 от 14.05.10</t>
  </si>
  <si>
    <t>дератизация</t>
  </si>
  <si>
    <t>118 от 31.05.10</t>
  </si>
  <si>
    <t>дезинсекция</t>
  </si>
  <si>
    <t>Остаток на 01.05.09г.</t>
  </si>
  <si>
    <t>Обороты с мая 2009г. по апрель 2010г.</t>
  </si>
  <si>
    <t>Остаток на 01.05.2010г.</t>
  </si>
  <si>
    <t>Главный экономист :                                            Т.С.Цалко</t>
  </si>
  <si>
    <t>обслуживание РТДО</t>
  </si>
  <si>
    <t>обслуживание насосов</t>
  </si>
  <si>
    <t>обслуживание бойлеров</t>
  </si>
  <si>
    <t>уборка мусорокамер</t>
  </si>
  <si>
    <t>июнь 2010 г.</t>
  </si>
  <si>
    <t>90 от 11.06.10</t>
  </si>
  <si>
    <t>июль 2010г.</t>
  </si>
  <si>
    <t>промывка системы центрального отопления</t>
  </si>
  <si>
    <t>115 от 23.07.10</t>
  </si>
  <si>
    <t>ревизия и регулировка элеваторного узла</t>
  </si>
  <si>
    <t>опрессовка системы центрального отопления</t>
  </si>
  <si>
    <t>заполнение системы отопления технической водой</t>
  </si>
  <si>
    <t>ремонт системы водоотведения</t>
  </si>
  <si>
    <t>112 от 16.07.10</t>
  </si>
  <si>
    <t>замена лампочек 100 вт в подъезде</t>
  </si>
  <si>
    <t>111 от 16.07.10</t>
  </si>
  <si>
    <t>подключение и отключение компрессора</t>
  </si>
  <si>
    <t>114 от 23.07.10</t>
  </si>
  <si>
    <t>август 2010 г.</t>
  </si>
  <si>
    <t>124 от 06.08.10</t>
  </si>
  <si>
    <t>ревизия задвижек ф 50 мм</t>
  </si>
  <si>
    <t>134 от 20.08.10</t>
  </si>
  <si>
    <t>ревизия задвижек ф 80,100 мм</t>
  </si>
  <si>
    <t>сентябрь 2010 г.</t>
  </si>
  <si>
    <t>смена вентниля ф 20 мм</t>
  </si>
  <si>
    <t>157 от 17.09.10</t>
  </si>
  <si>
    <t>154 от 10.09.10</t>
  </si>
  <si>
    <t>устранение течи канализационного стояка</t>
  </si>
  <si>
    <t>установка розетки</t>
  </si>
  <si>
    <t>138 от 27.08.10</t>
  </si>
  <si>
    <t>160 от 24.09.10</t>
  </si>
  <si>
    <t>153 от 10.09.10</t>
  </si>
  <si>
    <t>герметизация межпанельных швов</t>
  </si>
  <si>
    <t>158 от 17.09.10</t>
  </si>
  <si>
    <t>октябрь 2010г.</t>
  </si>
  <si>
    <t>171 от 08.10.10</t>
  </si>
  <si>
    <t>подключение к отоплению лестничных клеток МКД с удалением воздушных пробок</t>
  </si>
  <si>
    <t>174 от 15.10.10</t>
  </si>
  <si>
    <t>170 от 08.10.10</t>
  </si>
  <si>
    <t>177 от 22.10.10</t>
  </si>
  <si>
    <t>замена лампочек 40 вт в подъезде 2 шт.</t>
  </si>
  <si>
    <t>180 от 29.10.10</t>
  </si>
  <si>
    <t>зхаделывание окон продуха в подвале</t>
  </si>
  <si>
    <t>175 от 15.10.10</t>
  </si>
  <si>
    <t>ремонт кровельного покрытия лоджий</t>
  </si>
  <si>
    <t>178 от 22.10.10</t>
  </si>
  <si>
    <t>182 от 29.10.10</t>
  </si>
  <si>
    <t>замена стекла</t>
  </si>
  <si>
    <t>173 от 15.10.10</t>
  </si>
  <si>
    <t>Аварийное обслуживание</t>
  </si>
  <si>
    <t>Расчетно-кассовое обслуживание</t>
  </si>
  <si>
    <t>ноябрь 2010г.</t>
  </si>
  <si>
    <t>195 от 26.11.10</t>
  </si>
  <si>
    <t>ревизия ШР, замена деталей</t>
  </si>
  <si>
    <t>189 от 13.11.10</t>
  </si>
  <si>
    <t>восстановление изоляции</t>
  </si>
  <si>
    <t>194 от 19.11.10</t>
  </si>
  <si>
    <t>ремонт кровли</t>
  </si>
  <si>
    <t>191 от 13.11.10</t>
  </si>
  <si>
    <t>193 от 19.11.10</t>
  </si>
  <si>
    <t>ревизия эл.щитка, замена деталей</t>
  </si>
  <si>
    <t>185 от 03.11.10</t>
  </si>
  <si>
    <t>декабрь 2010г.</t>
  </si>
  <si>
    <t>замена патрона настенного и лампочки</t>
  </si>
  <si>
    <t>209 от 10.12.10</t>
  </si>
  <si>
    <t>207 от 03.12.10</t>
  </si>
  <si>
    <t>219 от 24.12.10</t>
  </si>
  <si>
    <t>осмотр и ревизия ВРУ</t>
  </si>
  <si>
    <t>215 от 17.12.10</t>
  </si>
  <si>
    <t>определение в работе</t>
  </si>
  <si>
    <t>216 от 17.12.10</t>
  </si>
  <si>
    <t>кстранение течи батареи под контргайкой</t>
  </si>
  <si>
    <t>замена канализационного стояка</t>
  </si>
  <si>
    <t>смена запорной арматуры на системе ГВС,ХВС</t>
  </si>
  <si>
    <t>223 от 31.12.10</t>
  </si>
  <si>
    <t>224 от 31.12.10</t>
  </si>
  <si>
    <t>январь 2011г.</t>
  </si>
  <si>
    <t>февраль 2011 г.</t>
  </si>
  <si>
    <t>43 от 28.02.11</t>
  </si>
  <si>
    <t>34 от 11.02.11</t>
  </si>
  <si>
    <t>смена общедомового прибора учета тепловой энергии</t>
  </si>
  <si>
    <t>ревизия щр</t>
  </si>
  <si>
    <t>37 от 18.02.11</t>
  </si>
  <si>
    <t>ревизия шр</t>
  </si>
  <si>
    <t>март 2011г.</t>
  </si>
  <si>
    <t>67 от 31.03.11</t>
  </si>
  <si>
    <t>64 от 25.03.11</t>
  </si>
  <si>
    <t>смена вентиля ф 15 мм с САГ</t>
  </si>
  <si>
    <t>65 от 25.03.11</t>
  </si>
  <si>
    <t>апрель 2011г.</t>
  </si>
  <si>
    <t>73 от 08.04.11</t>
  </si>
  <si>
    <t>замена резьбы на батареи</t>
  </si>
  <si>
    <t>83 от 29.04.11</t>
  </si>
  <si>
    <t>отключение системы теплоснабжения</t>
  </si>
  <si>
    <t>Обороты с мая 2010г. по апрель 2011г.</t>
  </si>
  <si>
    <t>Остаток на 01.05.2011г.</t>
  </si>
  <si>
    <t>май 2011г.</t>
  </si>
  <si>
    <t>ревизия задвижек отопления ф 80,100 мм</t>
  </si>
  <si>
    <t>97 от 20.05.11</t>
  </si>
  <si>
    <t>ревизия задвижек хвс ф 50 мм</t>
  </si>
  <si>
    <t>ревизия задвижек гвс ф 50 мм</t>
  </si>
  <si>
    <t>ревизия задвижек гвс ф 80,100</t>
  </si>
  <si>
    <t>ревизия элеваторного узла</t>
  </si>
  <si>
    <t>промывка фильтров в тепловом пункте</t>
  </si>
  <si>
    <t>100 от 27.05.11</t>
  </si>
  <si>
    <t>гидравлические испытания вх.запорной арматуры</t>
  </si>
  <si>
    <t>94 от 13.05.11</t>
  </si>
  <si>
    <t>ревизия эл.щитка, замена автомата АЕ 25А</t>
  </si>
  <si>
    <t>93 от 13.05.11</t>
  </si>
  <si>
    <t>99 от 27.05.11</t>
  </si>
  <si>
    <t>июнь 2011г.</t>
  </si>
  <si>
    <t>112 от 10.06.11</t>
  </si>
  <si>
    <t>замена лампочек 40 мвт в подъезде</t>
  </si>
  <si>
    <t>109 от 03.06.11</t>
  </si>
  <si>
    <t>июль 2011г.</t>
  </si>
  <si>
    <t>отключение и подключение эл.енергии после промочки</t>
  </si>
  <si>
    <t>135 от 29.07.11</t>
  </si>
  <si>
    <t>ремонт панельных швов</t>
  </si>
  <si>
    <t>137 от 29.07.11</t>
  </si>
  <si>
    <t>поверка водосчетчика холодной воды</t>
  </si>
  <si>
    <t>131 от 15.07.11</t>
  </si>
  <si>
    <t>134 от 22.07.11</t>
  </si>
  <si>
    <t>август 2011г.</t>
  </si>
  <si>
    <t>155 от 31.08.11</t>
  </si>
  <si>
    <t>отключение системы отопления</t>
  </si>
  <si>
    <t>152 от 26.08.11</t>
  </si>
  <si>
    <t>подключение системы отопления</t>
  </si>
  <si>
    <t>сентябрь 2011г.</t>
  </si>
  <si>
    <t>гидравлическое испытание вх.заполрной арматуры</t>
  </si>
  <si>
    <t>172 от 16.09.11</t>
  </si>
  <si>
    <t>смена запорной арматуры</t>
  </si>
  <si>
    <t>171 от 16.09.11</t>
  </si>
  <si>
    <t>ремонт отмостки</t>
  </si>
  <si>
    <t>168 от 09.09.11</t>
  </si>
  <si>
    <t>166 от 09.09.11</t>
  </si>
  <si>
    <t>178 от 30.09.11</t>
  </si>
  <si>
    <t>октябрь 2011г.</t>
  </si>
  <si>
    <t>186 от 07.10.11</t>
  </si>
  <si>
    <t>ноябрь 2011г.</t>
  </si>
  <si>
    <t>214 от 25.11.11</t>
  </si>
  <si>
    <t>декабрь  2011г.</t>
  </si>
  <si>
    <t>ревизия эл щитка</t>
  </si>
  <si>
    <t>230 от 09.12.11</t>
  </si>
  <si>
    <t>Замена лампочек 40 Вт  в подъезде (в подвале)</t>
  </si>
  <si>
    <t>234 от 16.12.11</t>
  </si>
  <si>
    <t>Ревизия ВРУ</t>
  </si>
  <si>
    <t>420 от 01.12.11</t>
  </si>
  <si>
    <t>Подключение циркуляционного насоса, удаление воздушных пробок</t>
  </si>
  <si>
    <t>244 от 30.12.11</t>
  </si>
  <si>
    <t>Ревизия вентилей  ф 32,40 (Локальная смета № 48)</t>
  </si>
  <si>
    <t>Январь 2012 г.</t>
  </si>
  <si>
    <t>Ревизия распаечной коробки (Калькуляция №10/эл)</t>
  </si>
  <si>
    <t>7 от 20.01.12</t>
  </si>
  <si>
    <t>Ревизия ЩЭ (Калькуляция № 4ЭЛ/ТСС/11)</t>
  </si>
  <si>
    <t>4 от 13.01.12</t>
  </si>
  <si>
    <t>Ревизия ШР  (Калькуляция № 5ЭЛ/ТСС/11)</t>
  </si>
  <si>
    <t>Ревизия ЩЭ и ШР (мат-лы)</t>
  </si>
  <si>
    <t>Февраль 2012 г.</t>
  </si>
  <si>
    <t>Замена патрона подвесного (Калькуляция №32/эл)</t>
  </si>
  <si>
    <t>29 от 17.02.12</t>
  </si>
  <si>
    <t>Оценка соответствия лифтов</t>
  </si>
  <si>
    <t>№ГАЦ/11-1326-2 от 24,02.12</t>
  </si>
  <si>
    <t>Март  2012 г.</t>
  </si>
  <si>
    <t>смена вентиля ф 15 мм с аппаратом для газовой сварки и резки</t>
  </si>
  <si>
    <t>26 от 10.02.12</t>
  </si>
  <si>
    <t>Прочистка вентеляционных каналов и канализационных вытяжек (Локальная смета №38)</t>
  </si>
  <si>
    <t>82 от 30.03.12</t>
  </si>
  <si>
    <t>Апрель   2012 г.</t>
  </si>
  <si>
    <t>Ремонт узла ГВС, ревизия задвижки</t>
  </si>
  <si>
    <t>90 от 06.04.12 (акт № 5 от 03.04.12)</t>
  </si>
  <si>
    <t>Отключение системы отопления</t>
  </si>
  <si>
    <t>105 от 28.04.12</t>
  </si>
  <si>
    <t>Исследование горячей воды</t>
  </si>
  <si>
    <t>5/00457 от 21.03.12 (протокол № 1884-1887)</t>
  </si>
  <si>
    <t>Ростелеком</t>
  </si>
  <si>
    <t>Обороты с мая 2011г. по апрель 2012г.</t>
  </si>
  <si>
    <t>Остаток на 01.05.2012г.</t>
  </si>
  <si>
    <t>ремонт панельного шва</t>
  </si>
  <si>
    <t>194 от 21.10.11</t>
  </si>
  <si>
    <t xml:space="preserve">Генеральный директор </t>
  </si>
  <si>
    <t>А. В. Митрофанов</t>
  </si>
  <si>
    <t>Экономист 2-ой категории по учету лицевых счетов МКД</t>
  </si>
  <si>
    <t>Май   2012 г.</t>
  </si>
  <si>
    <t>Июнь  2012 г.</t>
  </si>
  <si>
    <t>Июль  2012 г.</t>
  </si>
  <si>
    <t>Август  2012 г.</t>
  </si>
  <si>
    <t>Обслуживание общедомовых приборов учета холодного водоснабжения</t>
  </si>
  <si>
    <t>Обслуживание общедомовых приборов учета горячего  водоснабжения</t>
  </si>
  <si>
    <t>Обслуживание общедомовых приборов учета теплоэнергии</t>
  </si>
  <si>
    <t>Гидравлические испытания вх.запорной арматуры</t>
  </si>
  <si>
    <t>118 от 18.05.12</t>
  </si>
  <si>
    <t>Ревизия эл.щитка, замена деталей</t>
  </si>
  <si>
    <t>117 от 18.05.12 (акт № 6 от 18.05.12)</t>
  </si>
  <si>
    <t>Заполнение системы отопления технической водой с у далением воздушных пробок</t>
  </si>
  <si>
    <t>147 от 02.07.12</t>
  </si>
  <si>
    <t>Ревизия задвижек отопления  ф 80,100 мм</t>
  </si>
  <si>
    <t>146 от 02.07.12</t>
  </si>
  <si>
    <t>Ревизия задвижек ХВС  ф 50 мм</t>
  </si>
  <si>
    <t>Ревизия задвижек ГВС  ф 50 мм</t>
  </si>
  <si>
    <t>Ревизия задвижек ГВС  ф 80,100  мм</t>
  </si>
  <si>
    <t>Ревизия элеваторного узла (сопло)</t>
  </si>
  <si>
    <t>Промывка фильтров в тепловом пункте</t>
  </si>
  <si>
    <t>Промывка системы центрального отопления</t>
  </si>
  <si>
    <t>Опрессовка системы центрального отопления</t>
  </si>
  <si>
    <t>Подключение и отключение компрессора</t>
  </si>
  <si>
    <t>141 от 02.07.12</t>
  </si>
  <si>
    <t>Изготовление и установка сопла</t>
  </si>
  <si>
    <t>170 от 03.08.12</t>
  </si>
  <si>
    <t>Смена задвижки на элеваторном узле</t>
  </si>
  <si>
    <t>Отключение ситемы теплоснабжения</t>
  </si>
  <si>
    <t>183 от 24.08.12</t>
  </si>
  <si>
    <t>Включение системы теплоснабжения</t>
  </si>
  <si>
    <t>Сентябрь  2012 г.</t>
  </si>
  <si>
    <t>199 от 21.09.12</t>
  </si>
  <si>
    <t>Смена шарового крана с аппаратом для газовой сварки и резки</t>
  </si>
  <si>
    <t>203 от 28.09.12</t>
  </si>
  <si>
    <t>Подключение системы отопления</t>
  </si>
  <si>
    <t>203 от28.09.12</t>
  </si>
  <si>
    <t>Демонтаж радиаторов</t>
  </si>
  <si>
    <t>191 от 07.09.12 (акт № 1 от 04.09.12)</t>
  </si>
  <si>
    <t>Замена лампочек 95 Вт в подъезде (в подвале)</t>
  </si>
  <si>
    <t>202 от 28.09.12</t>
  </si>
  <si>
    <t>Замена лампочек 60 Вт в подъезде (в подвале)</t>
  </si>
  <si>
    <t>Смена шарового крана ф 25 мм</t>
  </si>
  <si>
    <t>208 от 30.09.12</t>
  </si>
  <si>
    <t>Устранение течи в перекрытии</t>
  </si>
  <si>
    <t>208 от 30.09.12 (акт № 8 от 30.09.12)</t>
  </si>
  <si>
    <t>Смена шарового крана ф 15 мм</t>
  </si>
  <si>
    <t>Замена патрона настенного и лампочки</t>
  </si>
  <si>
    <t>207 от 30.09.12</t>
  </si>
  <si>
    <t>210 от 30.09.12</t>
  </si>
  <si>
    <t>Октябрь  2012 г.</t>
  </si>
  <si>
    <t>Ноябрь  2012 г.</t>
  </si>
  <si>
    <t>231 от 30.11.12</t>
  </si>
  <si>
    <t>Декабрь  2012 г.</t>
  </si>
  <si>
    <t>Опрессовка элеваторного узла</t>
  </si>
  <si>
    <t>148 от 02.07.12</t>
  </si>
  <si>
    <t>Январь 2013 г.</t>
  </si>
  <si>
    <t>5 от 11.01.13</t>
  </si>
  <si>
    <t>20 от 25.01.13</t>
  </si>
  <si>
    <t>Ревизия эл.щитка</t>
  </si>
  <si>
    <t>23 от 31.01.13</t>
  </si>
  <si>
    <t>Обслуживание вводных и внутренних газопроводов жилого дома</t>
  </si>
  <si>
    <t>Февраль 2013 г.</t>
  </si>
  <si>
    <t>Ревизия ЩЭ</t>
  </si>
  <si>
    <t>Ревизия ШР</t>
  </si>
  <si>
    <t xml:space="preserve">34 от 08.02.13 </t>
  </si>
  <si>
    <t>34 от 08.02.13</t>
  </si>
  <si>
    <t>47 от 22.02.13</t>
  </si>
  <si>
    <t>Замена светильника</t>
  </si>
  <si>
    <t>47 от 22.02.13 (акт № 21 от 20.02.13)</t>
  </si>
  <si>
    <t>Замена стекла</t>
  </si>
  <si>
    <t>52 от 28.02.13</t>
  </si>
  <si>
    <t>Диагностика приборов учета тепловой энергии и теплоносителя</t>
  </si>
  <si>
    <t>54/5 от 19.02.13 (акт № 1 от 19.02.13)</t>
  </si>
  <si>
    <t>Смена задвижек</t>
  </si>
  <si>
    <t>214 от 30.09.12</t>
  </si>
  <si>
    <t>Март 2013 г.</t>
  </si>
  <si>
    <t>215 от 30.09.12 (акт от 26.10.12)</t>
  </si>
  <si>
    <t>Поверка прибора учета тепловой энергии и теплоносителя, 2-х водосчетчиков холодной воды</t>
  </si>
  <si>
    <t>215 от 30.09.12 (акт от 26.12.12)</t>
  </si>
  <si>
    <t>Апрель 2013 г.</t>
  </si>
  <si>
    <t xml:space="preserve"> </t>
  </si>
  <si>
    <t>Обороты с мая 2012г. по апрель 2013г.</t>
  </si>
  <si>
    <t>Начислено за год</t>
  </si>
  <si>
    <t>Оплачено жителями за год</t>
  </si>
  <si>
    <t>Выполнено работ на сумму</t>
  </si>
  <si>
    <t>Отчет по выполненным работам ул. Ленинского Комсомола , 61 с мая 2012 г. по апрель 2013 г.</t>
  </si>
  <si>
    <t>Переплата(+) / Долг(-) жителей по оплате за год</t>
  </si>
  <si>
    <t>Экономия(+) / Перерасход(-) из-за невыполненных работ</t>
  </si>
  <si>
    <t>Остаток(+) / Долг(-) на 1.05.12г.</t>
  </si>
  <si>
    <t>Регулировка элеваторного узла</t>
  </si>
  <si>
    <t>Выполнено работ заявочного характера</t>
  </si>
  <si>
    <t>Установка расчетной шайбы</t>
  </si>
  <si>
    <t>95 от 19.04.13 (акт № 36 от 17.04.13)</t>
  </si>
  <si>
    <t>Текущий ремонт жилого дома (двери выхода на кровлю)</t>
  </si>
  <si>
    <t>95 от 19.04.13 (акт от 15.03.13)</t>
  </si>
  <si>
    <t>Ремонт подъездов</t>
  </si>
  <si>
    <t>71 от 22.03.13 (акт от 20.03.13)</t>
  </si>
  <si>
    <t>158745,60 (по тарифу)</t>
  </si>
  <si>
    <t>акт от 28.09.12</t>
  </si>
  <si>
    <t>акт от 03.08.12</t>
  </si>
  <si>
    <t>Е. П. Калинина</t>
  </si>
  <si>
    <t>Итого: прогноз Экономия(+) / Долг(-) на 1.05.2013</t>
  </si>
  <si>
    <t>Экономия(+) / Перерасход(-) по Р.Р.</t>
  </si>
  <si>
    <t>Экономия(+) / Перерасход(-) по Т.Р.</t>
  </si>
  <si>
    <t xml:space="preserve">Общая Экономия(+) / Перерасход(-) по Р.Р. + Т.Р. </t>
  </si>
  <si>
    <t xml:space="preserve"> (Общая экономия минус Работы заяв.хар-ра)</t>
  </si>
  <si>
    <t>Сальдо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</si>
</sst>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63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b/>
      <sz val="8"/>
      <name val="Arial Cyr"/>
      <family val="0"/>
    </font>
    <font>
      <b/>
      <i/>
      <sz val="8"/>
      <name val="Arial Cyr"/>
      <family val="0"/>
    </font>
    <font>
      <b/>
      <i/>
      <sz val="11"/>
      <name val="Arial Cyr"/>
      <family val="0"/>
    </font>
    <font>
      <i/>
      <sz val="8"/>
      <name val="Arial Cyr"/>
      <family val="2"/>
    </font>
    <font>
      <i/>
      <sz val="72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8"/>
      <name val="Arial"/>
      <family val="2"/>
    </font>
    <font>
      <sz val="11"/>
      <name val="Arial Cyr"/>
      <family val="0"/>
    </font>
    <font>
      <b/>
      <sz val="10"/>
      <name val="Arial Cyr"/>
      <family val="0"/>
    </font>
    <font>
      <b/>
      <u val="single"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2"/>
    </font>
    <font>
      <b/>
      <sz val="9"/>
      <color indexed="10"/>
      <name val="Arial Cyr"/>
      <family val="0"/>
    </font>
    <font>
      <sz val="8"/>
      <color indexed="10"/>
      <name val="Arial"/>
      <family val="2"/>
    </font>
    <font>
      <b/>
      <sz val="11"/>
      <color indexed="10"/>
      <name val="Arial Cyr"/>
      <family val="0"/>
    </font>
    <font>
      <b/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2"/>
    </font>
    <font>
      <b/>
      <sz val="9"/>
      <color rgb="FFFF0000"/>
      <name val="Arial Cyr"/>
      <family val="0"/>
    </font>
    <font>
      <sz val="8"/>
      <color rgb="FFFF0000"/>
      <name val="Arial"/>
      <family val="2"/>
    </font>
    <font>
      <b/>
      <sz val="11"/>
      <color rgb="FFFF0000"/>
      <name val="Arial Cyr"/>
      <family val="0"/>
    </font>
    <font>
      <b/>
      <sz val="10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33" borderId="0" xfId="0" applyFill="1" applyAlignment="1">
      <alignment/>
    </xf>
    <xf numFmtId="0" fontId="6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9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1" fillId="35" borderId="0" xfId="0" applyFont="1" applyFill="1" applyAlignment="1">
      <alignment/>
    </xf>
    <xf numFmtId="0" fontId="1" fillId="35" borderId="0" xfId="0" applyFont="1" applyFill="1" applyAlignment="1">
      <alignment horizontal="center" vertical="center" wrapText="1"/>
    </xf>
    <xf numFmtId="0" fontId="0" fillId="35" borderId="0" xfId="0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 wrapText="1"/>
    </xf>
    <xf numFmtId="2" fontId="3" fillId="35" borderId="11" xfId="0" applyNumberFormat="1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2" fontId="1" fillId="35" borderId="12" xfId="0" applyNumberFormat="1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 horizontal="center" vertical="center" wrapText="1"/>
    </xf>
    <xf numFmtId="2" fontId="2" fillId="35" borderId="11" xfId="0" applyNumberFormat="1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/>
    </xf>
    <xf numFmtId="2" fontId="1" fillId="35" borderId="10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/>
    </xf>
    <xf numFmtId="2" fontId="2" fillId="35" borderId="10" xfId="0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wrapText="1"/>
    </xf>
    <xf numFmtId="0" fontId="0" fillId="35" borderId="0" xfId="0" applyFill="1" applyAlignment="1">
      <alignment horizontal="center" wrapText="1"/>
    </xf>
    <xf numFmtId="2" fontId="0" fillId="35" borderId="0" xfId="0" applyNumberFormat="1" applyFill="1" applyAlignment="1">
      <alignment/>
    </xf>
    <xf numFmtId="0" fontId="5" fillId="35" borderId="11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2" fontId="6" fillId="35" borderId="11" xfId="0" applyNumberFormat="1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2" fontId="6" fillId="35" borderId="10" xfId="0" applyNumberFormat="1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2" fontId="9" fillId="35" borderId="11" xfId="0" applyNumberFormat="1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/>
    </xf>
    <xf numFmtId="0" fontId="9" fillId="35" borderId="11" xfId="0" applyFont="1" applyFill="1" applyBorder="1" applyAlignment="1">
      <alignment horizontal="center"/>
    </xf>
    <xf numFmtId="0" fontId="0" fillId="35" borderId="0" xfId="0" applyFill="1" applyAlignment="1">
      <alignment horizontal="center" vertical="center" wrapText="1"/>
    </xf>
    <xf numFmtId="2" fontId="1" fillId="35" borderId="0" xfId="0" applyNumberFormat="1" applyFont="1" applyFill="1" applyAlignment="1">
      <alignment/>
    </xf>
    <xf numFmtId="0" fontId="11" fillId="35" borderId="0" xfId="0" applyFont="1" applyFill="1" applyAlignment="1">
      <alignment horizontal="left" vertical="center" wrapText="1"/>
    </xf>
    <xf numFmtId="0" fontId="11" fillId="35" borderId="0" xfId="0" applyFont="1" applyFill="1" applyAlignment="1">
      <alignment horizontal="left"/>
    </xf>
    <xf numFmtId="0" fontId="0" fillId="35" borderId="0" xfId="0" applyFont="1" applyFill="1" applyAlignment="1">
      <alignment horizontal="right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right" wrapText="1"/>
    </xf>
    <xf numFmtId="0" fontId="0" fillId="35" borderId="11" xfId="0" applyFill="1" applyBorder="1" applyAlignment="1">
      <alignment horizontal="center" wrapText="1"/>
    </xf>
    <xf numFmtId="0" fontId="3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 horizontal="center" vertical="center" wrapText="1"/>
    </xf>
    <xf numFmtId="2" fontId="3" fillId="35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6" fillId="34" borderId="11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/>
    </xf>
    <xf numFmtId="2" fontId="3" fillId="36" borderId="11" xfId="0" applyNumberFormat="1" applyFont="1" applyFill="1" applyBorder="1" applyAlignment="1">
      <alignment horizontal="center" vertical="center"/>
    </xf>
    <xf numFmtId="2" fontId="2" fillId="36" borderId="11" xfId="0" applyNumberFormat="1" applyFont="1" applyFill="1" applyBorder="1" applyAlignment="1">
      <alignment horizontal="center" vertical="center" wrapText="1"/>
    </xf>
    <xf numFmtId="2" fontId="2" fillId="36" borderId="10" xfId="0" applyNumberFormat="1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2" fontId="0" fillId="36" borderId="0" xfId="0" applyNumberFormat="1" applyFill="1" applyAlignment="1">
      <alignment/>
    </xf>
    <xf numFmtId="0" fontId="1" fillId="36" borderId="11" xfId="0" applyFont="1" applyFill="1" applyBorder="1" applyAlignment="1">
      <alignment horizontal="center"/>
    </xf>
    <xf numFmtId="0" fontId="1" fillId="36" borderId="0" xfId="0" applyFont="1" applyFill="1" applyAlignment="1">
      <alignment horizontal="center"/>
    </xf>
    <xf numFmtId="2" fontId="1" fillId="36" borderId="10" xfId="0" applyNumberFormat="1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36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10" fillId="36" borderId="11" xfId="0" applyFont="1" applyFill="1" applyBorder="1" applyAlignment="1">
      <alignment horizontal="center" vertical="center" wrapText="1"/>
    </xf>
    <xf numFmtId="2" fontId="3" fillId="36" borderId="11" xfId="0" applyNumberFormat="1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2" fontId="3" fillId="36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2" fontId="58" fillId="35" borderId="11" xfId="0" applyNumberFormat="1" applyFont="1" applyFill="1" applyBorder="1" applyAlignment="1">
      <alignment horizontal="center" vertical="center"/>
    </xf>
    <xf numFmtId="2" fontId="3" fillId="35" borderId="11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2" fontId="1" fillId="36" borderId="11" xfId="0" applyNumberFormat="1" applyFont="1" applyFill="1" applyBorder="1" applyAlignment="1">
      <alignment horizontal="center" vertical="center" wrapText="1"/>
    </xf>
    <xf numFmtId="2" fontId="1" fillId="37" borderId="11" xfId="0" applyNumberFormat="1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 wrapText="1"/>
    </xf>
    <xf numFmtId="2" fontId="1" fillId="37" borderId="11" xfId="0" applyNumberFormat="1" applyFont="1" applyFill="1" applyBorder="1" applyAlignment="1">
      <alignment horizontal="center" vertical="center" wrapText="1"/>
    </xf>
    <xf numFmtId="2" fontId="1" fillId="36" borderId="10" xfId="0" applyNumberFormat="1" applyFont="1" applyFill="1" applyBorder="1" applyAlignment="1">
      <alignment horizontal="center" vertical="center" wrapText="1"/>
    </xf>
    <xf numFmtId="2" fontId="1" fillId="37" borderId="10" xfId="0" applyNumberFormat="1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/>
    </xf>
    <xf numFmtId="0" fontId="1" fillId="37" borderId="11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2" fontId="59" fillId="35" borderId="0" xfId="0" applyNumberFormat="1" applyFont="1" applyFill="1" applyAlignment="1">
      <alignment/>
    </xf>
    <xf numFmtId="2" fontId="0" fillId="0" borderId="11" xfId="0" applyNumberFormat="1" applyBorder="1" applyAlignment="1">
      <alignment horizontal="center" vertical="center"/>
    </xf>
    <xf numFmtId="2" fontId="60" fillId="35" borderId="11" xfId="0" applyNumberFormat="1" applyFont="1" applyFill="1" applyBorder="1" applyAlignment="1">
      <alignment horizontal="center" vertical="center" wrapText="1"/>
    </xf>
    <xf numFmtId="2" fontId="61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1" fillId="35" borderId="11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11" fillId="35" borderId="0" xfId="0" applyFont="1" applyFill="1" applyAlignment="1">
      <alignment horizontal="right"/>
    </xf>
    <xf numFmtId="0" fontId="11" fillId="35" borderId="0" xfId="0" applyFont="1" applyFill="1" applyAlignment="1">
      <alignment/>
    </xf>
    <xf numFmtId="0" fontId="11" fillId="35" borderId="0" xfId="0" applyFont="1" applyFill="1" applyAlignment="1">
      <alignment horizontal="right" wrapText="1"/>
    </xf>
    <xf numFmtId="0" fontId="0" fillId="0" borderId="0" xfId="0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62" fillId="0" borderId="11" xfId="0" applyNumberFormat="1" applyFont="1" applyBorder="1" applyAlignment="1">
      <alignment horizontal="center" vertical="center"/>
    </xf>
    <xf numFmtId="2" fontId="62" fillId="0" borderId="0" xfId="0" applyNumberFormat="1" applyFont="1" applyAlignment="1">
      <alignment/>
    </xf>
    <xf numFmtId="2" fontId="0" fillId="0" borderId="11" xfId="0" applyNumberFormat="1" applyBorder="1" applyAlignment="1">
      <alignment horizontal="center"/>
    </xf>
    <xf numFmtId="2" fontId="12" fillId="0" borderId="11" xfId="0" applyNumberFormat="1" applyFont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4" fillId="35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/>
    </xf>
    <xf numFmtId="0" fontId="4" fillId="35" borderId="10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0" fillId="35" borderId="13" xfId="0" applyFill="1" applyBorder="1" applyAlignment="1">
      <alignment/>
    </xf>
    <xf numFmtId="0" fontId="3" fillId="35" borderId="14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/>
    </xf>
    <xf numFmtId="0" fontId="1" fillId="35" borderId="11" xfId="0" applyFont="1" applyFill="1" applyBorder="1" applyAlignment="1">
      <alignment horizontal="center" vertical="center" wrapText="1"/>
    </xf>
    <xf numFmtId="0" fontId="11" fillId="35" borderId="0" xfId="0" applyFont="1" applyFill="1" applyAlignment="1">
      <alignment horizontal="left" vertical="center" wrapText="1"/>
    </xf>
    <xf numFmtId="0" fontId="11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3" fillId="35" borderId="11" xfId="0" applyFont="1" applyFill="1" applyBorder="1" applyAlignment="1">
      <alignment horizontal="center"/>
    </xf>
    <xf numFmtId="0" fontId="13" fillId="35" borderId="0" xfId="0" applyFont="1" applyFill="1" applyAlignment="1">
      <alignment horizontal="center" vertical="center" wrapText="1"/>
    </xf>
    <xf numFmtId="0" fontId="14" fillId="35" borderId="0" xfId="0" applyFont="1" applyFill="1" applyAlignment="1">
      <alignment horizontal="center" vertical="center" wrapText="1"/>
    </xf>
    <xf numFmtId="0" fontId="14" fillId="35" borderId="15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zer\Desktop\&#1056;&#1072;&#1079;&#1085;&#1086;&#1089;&#1082;&#1072;%20&#1089;%20&#1087;&#1088;&#1086;&#1074;&#1077;&#1088;&#1082;&#1086;&#1081;\&#1056;&#1072;&#1079;&#1085;&#1086;&#1089;&#1082;&#1072;%20&#1087;&#1086;%20&#1083;&#1080;&#1094;&#1077;&#1074;&#1099;&#1084;%20&#1089;&#1095;&#1077;&#1090;&#1072;&#1084;%20&#1077;&#1078;&#1077;&#1084;&#1077;&#1089;&#1103;&#1095;&#1085;&#1072;&#1103;%20&#1080;%20&#1086;&#1089;&#1090;&#1072;&#1090;&#1082;&#1080;%20&#1085;&#1072;%20&#1083;&#1089;&#1095;&#1077;&#1090;&#1072;&#1093;%20&#1080;&#1088;&#1072;%20&#1089;%202009%20&#1075;&#1086;&#1076;&#1072;\&#1051;&#1077;&#1085;&#1080;&#1085;&#1089;&#1082;&#1086;&#1075;&#1086;%20&#1050;&#1086;&#1084;&#1089;&#1086;&#1084;&#1086;&#1083;&#1072;\&#1051;&#1050;61%20&#1087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80">
          <cell r="EP80">
            <v>380712.18828571425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D415"/>
  <sheetViews>
    <sheetView tabSelected="1" zoomScalePageLayoutView="0" workbookViewId="0" topLeftCell="A68">
      <pane xSplit="106" topLeftCell="FV1" activePane="topRight" state="frozen"/>
      <selection pane="topLeft" activeCell="A1" sqref="A1"/>
      <selection pane="topRight" activeCell="FX104" sqref="FX104"/>
    </sheetView>
  </sheetViews>
  <sheetFormatPr defaultColWidth="9.00390625" defaultRowHeight="12.75"/>
  <cols>
    <col min="1" max="1" width="39.125" style="10" customWidth="1"/>
    <col min="2" max="19" width="12.125" style="10" hidden="1" customWidth="1"/>
    <col min="20" max="20" width="33.625" style="10" hidden="1" customWidth="1"/>
    <col min="21" max="22" width="12.125" style="10" hidden="1" customWidth="1"/>
    <col min="23" max="23" width="33.625" style="10" hidden="1" customWidth="1"/>
    <col min="24" max="25" width="12.125" style="10" hidden="1" customWidth="1"/>
    <col min="26" max="26" width="33.625" style="10" hidden="1" customWidth="1"/>
    <col min="27" max="28" width="12.125" style="10" hidden="1" customWidth="1"/>
    <col min="29" max="29" width="31.125" style="9" hidden="1" customWidth="1"/>
    <col min="30" max="32" width="0" style="9" hidden="1" customWidth="1"/>
    <col min="33" max="33" width="33.625" style="10" hidden="1" customWidth="1"/>
    <col min="34" max="34" width="12.125" style="10" hidden="1" customWidth="1"/>
    <col min="35" max="35" width="11.75390625" style="10" hidden="1" customWidth="1"/>
    <col min="36" max="36" width="33.625" style="10" hidden="1" customWidth="1"/>
    <col min="37" max="38" width="12.125" style="10" hidden="1" customWidth="1"/>
    <col min="39" max="39" width="33.625" style="10" hidden="1" customWidth="1"/>
    <col min="40" max="41" width="12.125" style="10" hidden="1" customWidth="1"/>
    <col min="42" max="42" width="33.625" style="10" hidden="1" customWidth="1"/>
    <col min="43" max="44" width="12.125" style="10" hidden="1" customWidth="1"/>
    <col min="45" max="45" width="33.625" style="10" hidden="1" customWidth="1"/>
    <col min="46" max="47" width="12.125" style="10" hidden="1" customWidth="1"/>
    <col min="48" max="48" width="33.625" style="10" hidden="1" customWidth="1"/>
    <col min="49" max="50" width="12.125" style="10" hidden="1" customWidth="1"/>
    <col min="51" max="51" width="33.625" style="10" hidden="1" customWidth="1"/>
    <col min="52" max="53" width="12.125" style="10" hidden="1" customWidth="1"/>
    <col min="54" max="54" width="33.625" style="10" hidden="1" customWidth="1"/>
    <col min="55" max="56" width="12.125" style="10" hidden="1" customWidth="1"/>
    <col min="57" max="57" width="33.625" style="10" hidden="1" customWidth="1"/>
    <col min="58" max="59" width="12.125" style="10" hidden="1" customWidth="1"/>
    <col min="60" max="60" width="33.625" style="10" hidden="1" customWidth="1"/>
    <col min="61" max="62" width="12.125" style="10" hidden="1" customWidth="1"/>
    <col min="63" max="63" width="33.625" style="10" hidden="1" customWidth="1"/>
    <col min="64" max="65" width="12.125" style="10" hidden="1" customWidth="1"/>
    <col min="66" max="66" width="33.625" style="10" hidden="1" customWidth="1"/>
    <col min="67" max="68" width="12.125" style="10" hidden="1" customWidth="1"/>
    <col min="69" max="69" width="10.625" style="10" hidden="1" customWidth="1"/>
    <col min="70" max="70" width="0" style="10" hidden="1" customWidth="1"/>
    <col min="71" max="71" width="33.625" style="10" hidden="1" customWidth="1"/>
    <col min="72" max="73" width="12.125" style="10" hidden="1" customWidth="1"/>
    <col min="74" max="74" width="33.625" style="10" hidden="1" customWidth="1"/>
    <col min="75" max="76" width="12.125" style="10" hidden="1" customWidth="1"/>
    <col min="77" max="77" width="33.625" style="10" hidden="1" customWidth="1"/>
    <col min="78" max="79" width="12.125" style="10" hidden="1" customWidth="1"/>
    <col min="80" max="80" width="33.625" style="10" hidden="1" customWidth="1"/>
    <col min="81" max="82" width="12.125" style="10" hidden="1" customWidth="1"/>
    <col min="83" max="83" width="33.625" style="10" hidden="1" customWidth="1"/>
    <col min="84" max="85" width="12.125" style="10" hidden="1" customWidth="1"/>
    <col min="86" max="86" width="33.625" style="10" hidden="1" customWidth="1"/>
    <col min="87" max="88" width="12.125" style="10" hidden="1" customWidth="1"/>
    <col min="89" max="89" width="33.625" style="10" hidden="1" customWidth="1"/>
    <col min="90" max="91" width="12.125" style="10" hidden="1" customWidth="1"/>
    <col min="92" max="92" width="33.625" style="10" hidden="1" customWidth="1"/>
    <col min="93" max="94" width="12.125" style="10" hidden="1" customWidth="1"/>
    <col min="95" max="95" width="33.625" style="10" hidden="1" customWidth="1"/>
    <col min="96" max="97" width="12.125" style="10" hidden="1" customWidth="1"/>
    <col min="98" max="98" width="33.625" style="10" hidden="1" customWidth="1"/>
    <col min="99" max="100" width="12.125" style="10" hidden="1" customWidth="1"/>
    <col min="101" max="101" width="33.625" style="10" hidden="1" customWidth="1"/>
    <col min="102" max="103" width="12.125" style="10" hidden="1" customWidth="1"/>
    <col min="104" max="104" width="33.625" style="10" hidden="1" customWidth="1"/>
    <col min="105" max="106" width="12.125" style="10" hidden="1" customWidth="1"/>
    <col min="107" max="107" width="0" style="10" hidden="1" customWidth="1"/>
    <col min="108" max="108" width="12.00390625" style="10" hidden="1" customWidth="1"/>
    <col min="109" max="109" width="33.625" style="10" hidden="1" customWidth="1"/>
    <col min="110" max="111" width="12.125" style="10" hidden="1" customWidth="1"/>
    <col min="112" max="112" width="33.625" style="10" hidden="1" customWidth="1"/>
    <col min="113" max="114" width="12.125" style="10" hidden="1" customWidth="1"/>
    <col min="115" max="115" width="33.625" style="10" hidden="1" customWidth="1"/>
    <col min="116" max="117" width="12.125" style="10" hidden="1" customWidth="1"/>
    <col min="118" max="118" width="13.125" style="10" hidden="1" customWidth="1"/>
    <col min="119" max="119" width="12.25390625" style="10" hidden="1" customWidth="1"/>
    <col min="120" max="120" width="14.25390625" style="10" hidden="1" customWidth="1"/>
    <col min="121" max="121" width="11.875" style="10" hidden="1" customWidth="1"/>
    <col min="122" max="122" width="10.875" style="10" hidden="1" customWidth="1"/>
    <col min="123" max="123" width="14.00390625" style="10" hidden="1" customWidth="1"/>
    <col min="124" max="124" width="10.625" style="10" hidden="1" customWidth="1"/>
    <col min="125" max="125" width="10.375" style="10" hidden="1" customWidth="1"/>
    <col min="126" max="126" width="11.25390625" style="10" hidden="1" customWidth="1"/>
    <col min="127" max="127" width="11.125" style="10" hidden="1" customWidth="1"/>
    <col min="128" max="128" width="6.875" style="10" hidden="1" customWidth="1"/>
    <col min="129" max="129" width="9.25390625" style="10" hidden="1" customWidth="1"/>
    <col min="130" max="130" width="8.75390625" style="10" hidden="1" customWidth="1"/>
    <col min="131" max="131" width="12.75390625" style="10" hidden="1" customWidth="1"/>
    <col min="132" max="132" width="16.00390625" style="10" hidden="1" customWidth="1"/>
    <col min="133" max="133" width="33.625" style="10" hidden="1" customWidth="1"/>
    <col min="134" max="135" width="12.125" style="10" hidden="1" customWidth="1"/>
    <col min="136" max="136" width="10.625" style="10" hidden="1" customWidth="1"/>
    <col min="137" max="137" width="14.625" style="10" hidden="1" customWidth="1"/>
    <col min="138" max="138" width="18.625" style="10" hidden="1" customWidth="1"/>
    <col min="139" max="139" width="13.75390625" style="10" hidden="1" customWidth="1"/>
    <col min="140" max="140" width="12.25390625" style="10" hidden="1" customWidth="1"/>
    <col min="141" max="141" width="12.125" style="10" hidden="1" customWidth="1"/>
    <col min="142" max="142" width="33.625" style="10" hidden="1" customWidth="1"/>
    <col min="143" max="143" width="12.125" style="10" hidden="1" customWidth="1"/>
    <col min="144" max="144" width="0.2421875" style="10" hidden="1" customWidth="1"/>
    <col min="145" max="146" width="12.125" style="10" customWidth="1"/>
    <col min="147" max="147" width="33.625" style="10" customWidth="1"/>
    <col min="148" max="149" width="12.125" style="10" customWidth="1"/>
    <col min="150" max="150" width="33.625" style="10" customWidth="1"/>
    <col min="151" max="152" width="12.125" style="10" customWidth="1"/>
    <col min="153" max="153" width="33.625" style="10" customWidth="1"/>
    <col min="154" max="155" width="12.125" style="10" customWidth="1"/>
    <col min="156" max="156" width="33.625" style="10" customWidth="1"/>
    <col min="157" max="158" width="12.125" style="10" customWidth="1"/>
    <col min="159" max="159" width="33.625" style="10" customWidth="1"/>
    <col min="160" max="161" width="12.125" style="10" customWidth="1"/>
    <col min="162" max="162" width="33.625" style="10" customWidth="1"/>
    <col min="163" max="164" width="12.125" style="10" customWidth="1"/>
    <col min="165" max="165" width="33.625" style="10" customWidth="1"/>
    <col min="166" max="167" width="12.125" style="10" customWidth="1"/>
    <col min="168" max="168" width="33.625" style="10" customWidth="1"/>
    <col min="169" max="170" width="12.125" style="10" customWidth="1"/>
    <col min="171" max="171" width="33.625" style="10" customWidth="1"/>
    <col min="172" max="173" width="12.125" style="10" customWidth="1"/>
    <col min="174" max="174" width="34.25390625" style="0" customWidth="1"/>
    <col min="175" max="175" width="13.25390625" style="0" customWidth="1"/>
    <col min="176" max="176" width="11.625" style="0" customWidth="1"/>
    <col min="177" max="177" width="33.875" style="0" customWidth="1"/>
    <col min="178" max="178" width="13.25390625" style="0" customWidth="1"/>
    <col min="179" max="179" width="12.625" style="0" customWidth="1"/>
    <col min="180" max="180" width="36.125" style="0" customWidth="1"/>
    <col min="181" max="181" width="12.625" style="0" customWidth="1"/>
    <col min="182" max="182" width="12.375" style="0" customWidth="1"/>
    <col min="183" max="183" width="11.00390625" style="0" customWidth="1"/>
    <col min="184" max="184" width="10.375" style="0" customWidth="1"/>
    <col min="185" max="185" width="9.625" style="0" bestFit="1" customWidth="1"/>
  </cols>
  <sheetData>
    <row r="1" spans="1:173" s="7" customFormat="1" ht="13.5" customHeight="1">
      <c r="A1" s="169" t="s">
        <v>595</v>
      </c>
      <c r="B1" s="170"/>
      <c r="C1" s="170"/>
      <c r="D1" s="170"/>
      <c r="E1" s="170"/>
      <c r="F1" s="170"/>
      <c r="G1" s="170"/>
      <c r="H1" s="170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9"/>
      <c r="AD1" s="9"/>
      <c r="AE1" s="9"/>
      <c r="AF1" s="9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10"/>
      <c r="BR1" s="10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10"/>
      <c r="DD1" s="10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</row>
    <row r="2" spans="1:173" s="7" customFormat="1" ht="12.75" customHeight="1">
      <c r="A2" s="170"/>
      <c r="B2" s="170"/>
      <c r="C2" s="170"/>
      <c r="D2" s="170"/>
      <c r="E2" s="170"/>
      <c r="F2" s="170"/>
      <c r="G2" s="170"/>
      <c r="H2" s="170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9"/>
      <c r="AD2" s="9"/>
      <c r="AE2" s="9"/>
      <c r="AF2" s="9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10"/>
      <c r="BR2" s="10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10"/>
      <c r="DD2" s="10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</row>
    <row r="3" spans="1:173" s="7" customFormat="1" ht="30" customHeight="1">
      <c r="A3" s="171"/>
      <c r="B3" s="171"/>
      <c r="C3" s="171"/>
      <c r="D3" s="171"/>
      <c r="E3" s="171"/>
      <c r="F3" s="171"/>
      <c r="G3" s="171"/>
      <c r="H3" s="171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/>
      <c r="AD3" s="9"/>
      <c r="AE3" s="9"/>
      <c r="AF3" s="9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10"/>
      <c r="BR3" s="10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10"/>
      <c r="DD3" s="10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</row>
    <row r="4" spans="1:182" ht="12.75">
      <c r="A4" s="172"/>
      <c r="B4" s="174" t="s">
        <v>9</v>
      </c>
      <c r="C4" s="174"/>
      <c r="D4" s="174" t="s">
        <v>10</v>
      </c>
      <c r="E4" s="174"/>
      <c r="F4" s="168" t="s">
        <v>11</v>
      </c>
      <c r="G4" s="168"/>
      <c r="H4" s="168" t="s">
        <v>12</v>
      </c>
      <c r="I4" s="168"/>
      <c r="J4" s="168" t="s">
        <v>13</v>
      </c>
      <c r="K4" s="168"/>
      <c r="L4" s="153" t="s">
        <v>23</v>
      </c>
      <c r="M4" s="161"/>
      <c r="N4" s="153" t="s">
        <v>26</v>
      </c>
      <c r="O4" s="161"/>
      <c r="P4" s="153" t="s">
        <v>29</v>
      </c>
      <c r="Q4" s="161"/>
      <c r="R4" s="168" t="s">
        <v>7</v>
      </c>
      <c r="S4" s="168"/>
      <c r="T4" s="153" t="s">
        <v>121</v>
      </c>
      <c r="U4" s="154"/>
      <c r="V4" s="155"/>
      <c r="W4" s="153" t="s">
        <v>60</v>
      </c>
      <c r="X4" s="154"/>
      <c r="Y4" s="163"/>
      <c r="Z4" s="153" t="s">
        <v>73</v>
      </c>
      <c r="AA4" s="154"/>
      <c r="AB4" s="163"/>
      <c r="AC4" s="175" t="s">
        <v>72</v>
      </c>
      <c r="AD4" s="175"/>
      <c r="AE4" s="175"/>
      <c r="AF4" s="11"/>
      <c r="AG4" s="153" t="s">
        <v>95</v>
      </c>
      <c r="AH4" s="154"/>
      <c r="AI4" s="155"/>
      <c r="AJ4" s="153" t="s">
        <v>96</v>
      </c>
      <c r="AK4" s="154"/>
      <c r="AL4" s="155"/>
      <c r="AM4" s="153" t="s">
        <v>211</v>
      </c>
      <c r="AN4" s="154"/>
      <c r="AO4" s="155"/>
      <c r="AP4" s="153" t="s">
        <v>167</v>
      </c>
      <c r="AQ4" s="154"/>
      <c r="AR4" s="155"/>
      <c r="AS4" s="153" t="s">
        <v>186</v>
      </c>
      <c r="AT4" s="154"/>
      <c r="AU4" s="155"/>
      <c r="AV4" s="153" t="s">
        <v>213</v>
      </c>
      <c r="AW4" s="154"/>
      <c r="AX4" s="155"/>
      <c r="AY4" s="153" t="s">
        <v>234</v>
      </c>
      <c r="AZ4" s="154"/>
      <c r="BA4" s="155"/>
      <c r="BB4" s="153" t="s">
        <v>235</v>
      </c>
      <c r="BC4" s="154"/>
      <c r="BD4" s="155"/>
      <c r="BE4" s="153" t="s">
        <v>262</v>
      </c>
      <c r="BF4" s="154"/>
      <c r="BG4" s="155"/>
      <c r="BH4" s="153" t="s">
        <v>263</v>
      </c>
      <c r="BI4" s="154"/>
      <c r="BJ4" s="155"/>
      <c r="BK4" s="153" t="s">
        <v>264</v>
      </c>
      <c r="BL4" s="154"/>
      <c r="BM4" s="155"/>
      <c r="BN4" s="153" t="s">
        <v>315</v>
      </c>
      <c r="BO4" s="154"/>
      <c r="BP4" s="155"/>
      <c r="BS4" s="153" t="s">
        <v>317</v>
      </c>
      <c r="BT4" s="154"/>
      <c r="BU4" s="155"/>
      <c r="BV4" s="153" t="s">
        <v>332</v>
      </c>
      <c r="BW4" s="154"/>
      <c r="BX4" s="155"/>
      <c r="BY4" s="153" t="s">
        <v>334</v>
      </c>
      <c r="BZ4" s="154"/>
      <c r="CA4" s="155"/>
      <c r="CB4" s="153" t="s">
        <v>346</v>
      </c>
      <c r="CC4" s="154"/>
      <c r="CD4" s="155"/>
      <c r="CE4" s="153" t="s">
        <v>351</v>
      </c>
      <c r="CF4" s="154"/>
      <c r="CG4" s="155"/>
      <c r="CH4" s="153" t="s">
        <v>362</v>
      </c>
      <c r="CI4" s="154"/>
      <c r="CJ4" s="155"/>
      <c r="CK4" s="153" t="s">
        <v>379</v>
      </c>
      <c r="CL4" s="154"/>
      <c r="CM4" s="155"/>
      <c r="CN4" s="153" t="s">
        <v>390</v>
      </c>
      <c r="CO4" s="154"/>
      <c r="CP4" s="155"/>
      <c r="CQ4" s="153" t="s">
        <v>404</v>
      </c>
      <c r="CR4" s="154"/>
      <c r="CS4" s="155"/>
      <c r="CT4" s="153" t="s">
        <v>405</v>
      </c>
      <c r="CU4" s="154"/>
      <c r="CV4" s="155"/>
      <c r="CW4" s="153" t="s">
        <v>412</v>
      </c>
      <c r="CX4" s="154"/>
      <c r="CY4" s="155"/>
      <c r="CZ4" s="153" t="s">
        <v>417</v>
      </c>
      <c r="DA4" s="154"/>
      <c r="DB4" s="155"/>
      <c r="DE4" s="153" t="s">
        <v>424</v>
      </c>
      <c r="DF4" s="154"/>
      <c r="DG4" s="155"/>
      <c r="DH4" s="153" t="s">
        <v>438</v>
      </c>
      <c r="DI4" s="154"/>
      <c r="DJ4" s="161"/>
      <c r="DK4" s="153" t="s">
        <v>442</v>
      </c>
      <c r="DL4" s="154"/>
      <c r="DM4" s="161"/>
      <c r="DN4" s="153" t="s">
        <v>450</v>
      </c>
      <c r="DO4" s="154"/>
      <c r="DP4" s="161"/>
      <c r="DQ4" s="153" t="s">
        <v>455</v>
      </c>
      <c r="DR4" s="154"/>
      <c r="DS4" s="161"/>
      <c r="DT4" s="153" t="s">
        <v>464</v>
      </c>
      <c r="DU4" s="154"/>
      <c r="DV4" s="161"/>
      <c r="DW4" s="153" t="s">
        <v>466</v>
      </c>
      <c r="DX4" s="154"/>
      <c r="DY4" s="161"/>
      <c r="DZ4" s="153" t="s">
        <v>468</v>
      </c>
      <c r="EA4" s="154"/>
      <c r="EB4" s="161"/>
      <c r="EC4" s="153" t="s">
        <v>478</v>
      </c>
      <c r="ED4" s="154"/>
      <c r="EE4" s="161"/>
      <c r="EF4" s="153" t="s">
        <v>485</v>
      </c>
      <c r="EG4" s="154"/>
      <c r="EH4" s="161"/>
      <c r="EI4" s="153" t="s">
        <v>490</v>
      </c>
      <c r="EJ4" s="154"/>
      <c r="EK4" s="161"/>
      <c r="EL4" s="153" t="s">
        <v>495</v>
      </c>
      <c r="EM4" s="154"/>
      <c r="EN4" s="161"/>
      <c r="EQ4" s="153" t="s">
        <v>510</v>
      </c>
      <c r="ER4" s="154"/>
      <c r="ES4" s="155"/>
      <c r="ET4" s="153" t="s">
        <v>511</v>
      </c>
      <c r="EU4" s="154"/>
      <c r="EV4" s="155"/>
      <c r="EW4" s="153" t="s">
        <v>512</v>
      </c>
      <c r="EX4" s="154"/>
      <c r="EY4" s="155"/>
      <c r="EZ4" s="153" t="s">
        <v>513</v>
      </c>
      <c r="FA4" s="154"/>
      <c r="FB4" s="155"/>
      <c r="FC4" s="153" t="s">
        <v>540</v>
      </c>
      <c r="FD4" s="154"/>
      <c r="FE4" s="155"/>
      <c r="FF4" s="153" t="s">
        <v>559</v>
      </c>
      <c r="FG4" s="154"/>
      <c r="FH4" s="155"/>
      <c r="FI4" s="153" t="s">
        <v>560</v>
      </c>
      <c r="FJ4" s="154"/>
      <c r="FK4" s="155"/>
      <c r="FL4" s="153" t="s">
        <v>562</v>
      </c>
      <c r="FM4" s="154"/>
      <c r="FN4" s="155"/>
      <c r="FO4" s="153" t="s">
        <v>565</v>
      </c>
      <c r="FP4" s="154"/>
      <c r="FQ4" s="155"/>
      <c r="FR4" s="153" t="s">
        <v>571</v>
      </c>
      <c r="FS4" s="154"/>
      <c r="FT4" s="155"/>
      <c r="FU4" s="153" t="s">
        <v>585</v>
      </c>
      <c r="FV4" s="154"/>
      <c r="FW4" s="155"/>
      <c r="FX4" s="153" t="s">
        <v>589</v>
      </c>
      <c r="FY4" s="154"/>
      <c r="FZ4" s="155"/>
    </row>
    <row r="5" spans="1:182" ht="29.25" customHeight="1">
      <c r="A5" s="173"/>
      <c r="B5" s="12" t="s">
        <v>1</v>
      </c>
      <c r="C5" s="12" t="s">
        <v>30</v>
      </c>
      <c r="D5" s="12" t="s">
        <v>1</v>
      </c>
      <c r="E5" s="12" t="s">
        <v>30</v>
      </c>
      <c r="F5" s="12" t="s">
        <v>1</v>
      </c>
      <c r="G5" s="12" t="s">
        <v>30</v>
      </c>
      <c r="H5" s="12" t="s">
        <v>1</v>
      </c>
      <c r="I5" s="12" t="s">
        <v>30</v>
      </c>
      <c r="J5" s="12" t="s">
        <v>1</v>
      </c>
      <c r="K5" s="12" t="s">
        <v>30</v>
      </c>
      <c r="L5" s="12" t="s">
        <v>1</v>
      </c>
      <c r="M5" s="12" t="s">
        <v>30</v>
      </c>
      <c r="N5" s="12" t="s">
        <v>1</v>
      </c>
      <c r="O5" s="12" t="s">
        <v>30</v>
      </c>
      <c r="P5" s="12" t="s">
        <v>1</v>
      </c>
      <c r="Q5" s="12" t="s">
        <v>30</v>
      </c>
      <c r="R5" s="12" t="s">
        <v>1</v>
      </c>
      <c r="S5" s="12" t="s">
        <v>30</v>
      </c>
      <c r="T5" s="12" t="s">
        <v>0</v>
      </c>
      <c r="U5" s="12" t="s">
        <v>61</v>
      </c>
      <c r="V5" s="12" t="s">
        <v>62</v>
      </c>
      <c r="W5" s="12" t="s">
        <v>0</v>
      </c>
      <c r="X5" s="12" t="s">
        <v>61</v>
      </c>
      <c r="Y5" s="13" t="s">
        <v>62</v>
      </c>
      <c r="Z5" s="12" t="s">
        <v>0</v>
      </c>
      <c r="AA5" s="12" t="s">
        <v>61</v>
      </c>
      <c r="AB5" s="13" t="s">
        <v>62</v>
      </c>
      <c r="AC5" s="12" t="s">
        <v>0</v>
      </c>
      <c r="AD5" s="12" t="s">
        <v>61</v>
      </c>
      <c r="AE5" s="12" t="s">
        <v>62</v>
      </c>
      <c r="AF5" s="12"/>
      <c r="AG5" s="12" t="s">
        <v>0</v>
      </c>
      <c r="AH5" s="12" t="s">
        <v>61</v>
      </c>
      <c r="AI5" s="12" t="s">
        <v>62</v>
      </c>
      <c r="AJ5" s="12" t="s">
        <v>0</v>
      </c>
      <c r="AK5" s="12" t="s">
        <v>61</v>
      </c>
      <c r="AL5" s="12" t="s">
        <v>62</v>
      </c>
      <c r="AM5" s="12" t="s">
        <v>0</v>
      </c>
      <c r="AN5" s="12" t="s">
        <v>61</v>
      </c>
      <c r="AO5" s="12" t="s">
        <v>62</v>
      </c>
      <c r="AP5" s="12" t="s">
        <v>0</v>
      </c>
      <c r="AQ5" s="12" t="s">
        <v>61</v>
      </c>
      <c r="AR5" s="12" t="s">
        <v>62</v>
      </c>
      <c r="AS5" s="12" t="s">
        <v>0</v>
      </c>
      <c r="AT5" s="12" t="s">
        <v>61</v>
      </c>
      <c r="AU5" s="12" t="s">
        <v>62</v>
      </c>
      <c r="AV5" s="12" t="s">
        <v>0</v>
      </c>
      <c r="AW5" s="12" t="s">
        <v>61</v>
      </c>
      <c r="AX5" s="12" t="s">
        <v>62</v>
      </c>
      <c r="AY5" s="12" t="s">
        <v>0</v>
      </c>
      <c r="AZ5" s="12" t="s">
        <v>61</v>
      </c>
      <c r="BA5" s="12" t="s">
        <v>62</v>
      </c>
      <c r="BB5" s="12" t="s">
        <v>0</v>
      </c>
      <c r="BC5" s="12" t="s">
        <v>61</v>
      </c>
      <c r="BD5" s="12" t="s">
        <v>62</v>
      </c>
      <c r="BE5" s="12" t="s">
        <v>0</v>
      </c>
      <c r="BF5" s="12" t="s">
        <v>61</v>
      </c>
      <c r="BG5" s="12" t="s">
        <v>62</v>
      </c>
      <c r="BH5" s="12" t="s">
        <v>0</v>
      </c>
      <c r="BI5" s="12" t="s">
        <v>61</v>
      </c>
      <c r="BJ5" s="12" t="s">
        <v>62</v>
      </c>
      <c r="BK5" s="12" t="s">
        <v>0</v>
      </c>
      <c r="BL5" s="12" t="s">
        <v>61</v>
      </c>
      <c r="BM5" s="12" t="s">
        <v>62</v>
      </c>
      <c r="BN5" s="12" t="s">
        <v>0</v>
      </c>
      <c r="BO5" s="12" t="s">
        <v>61</v>
      </c>
      <c r="BP5" s="12" t="s">
        <v>62</v>
      </c>
      <c r="BS5" s="12" t="s">
        <v>0</v>
      </c>
      <c r="BT5" s="12" t="s">
        <v>61</v>
      </c>
      <c r="BU5" s="12" t="s">
        <v>62</v>
      </c>
      <c r="BV5" s="12" t="s">
        <v>0</v>
      </c>
      <c r="BW5" s="12" t="s">
        <v>61</v>
      </c>
      <c r="BX5" s="12" t="s">
        <v>62</v>
      </c>
      <c r="BY5" s="12" t="s">
        <v>0</v>
      </c>
      <c r="BZ5" s="12" t="s">
        <v>61</v>
      </c>
      <c r="CA5" s="12" t="s">
        <v>62</v>
      </c>
      <c r="CB5" s="12" t="s">
        <v>0</v>
      </c>
      <c r="CC5" s="12" t="s">
        <v>61</v>
      </c>
      <c r="CD5" s="12" t="s">
        <v>62</v>
      </c>
      <c r="CE5" s="12" t="s">
        <v>0</v>
      </c>
      <c r="CF5" s="12" t="s">
        <v>61</v>
      </c>
      <c r="CG5" s="12" t="s">
        <v>62</v>
      </c>
      <c r="CH5" s="12" t="s">
        <v>0</v>
      </c>
      <c r="CI5" s="12" t="s">
        <v>61</v>
      </c>
      <c r="CJ5" s="12" t="s">
        <v>62</v>
      </c>
      <c r="CK5" s="12" t="s">
        <v>0</v>
      </c>
      <c r="CL5" s="12" t="s">
        <v>61</v>
      </c>
      <c r="CM5" s="12" t="s">
        <v>62</v>
      </c>
      <c r="CN5" s="12" t="s">
        <v>0</v>
      </c>
      <c r="CO5" s="12" t="s">
        <v>61</v>
      </c>
      <c r="CP5" s="12" t="s">
        <v>62</v>
      </c>
      <c r="CQ5" s="12" t="s">
        <v>0</v>
      </c>
      <c r="CR5" s="12" t="s">
        <v>61</v>
      </c>
      <c r="CS5" s="12" t="s">
        <v>62</v>
      </c>
      <c r="CT5" s="12" t="s">
        <v>0</v>
      </c>
      <c r="CU5" s="12" t="s">
        <v>61</v>
      </c>
      <c r="CV5" s="12" t="s">
        <v>62</v>
      </c>
      <c r="CW5" s="12" t="s">
        <v>0</v>
      </c>
      <c r="CX5" s="12" t="s">
        <v>61</v>
      </c>
      <c r="CY5" s="12" t="s">
        <v>62</v>
      </c>
      <c r="CZ5" s="12" t="s">
        <v>0</v>
      </c>
      <c r="DA5" s="12" t="s">
        <v>61</v>
      </c>
      <c r="DB5" s="12" t="s">
        <v>62</v>
      </c>
      <c r="DE5" s="12" t="s">
        <v>0</v>
      </c>
      <c r="DF5" s="12" t="s">
        <v>61</v>
      </c>
      <c r="DG5" s="12" t="s">
        <v>62</v>
      </c>
      <c r="DH5" s="12" t="s">
        <v>0</v>
      </c>
      <c r="DI5" s="12" t="s">
        <v>61</v>
      </c>
      <c r="DJ5" s="12" t="s">
        <v>62</v>
      </c>
      <c r="DK5" s="12" t="s">
        <v>0</v>
      </c>
      <c r="DL5" s="12" t="s">
        <v>61</v>
      </c>
      <c r="DM5" s="12" t="s">
        <v>62</v>
      </c>
      <c r="DN5" s="12" t="s">
        <v>0</v>
      </c>
      <c r="DO5" s="12" t="s">
        <v>61</v>
      </c>
      <c r="DP5" s="12" t="s">
        <v>62</v>
      </c>
      <c r="DQ5" s="12" t="s">
        <v>0</v>
      </c>
      <c r="DR5" s="12" t="s">
        <v>61</v>
      </c>
      <c r="DS5" s="12" t="s">
        <v>62</v>
      </c>
      <c r="DT5" s="12" t="s">
        <v>0</v>
      </c>
      <c r="DU5" s="12" t="s">
        <v>61</v>
      </c>
      <c r="DV5" s="12" t="s">
        <v>62</v>
      </c>
      <c r="DW5" s="12" t="s">
        <v>0</v>
      </c>
      <c r="DX5" s="12" t="s">
        <v>61</v>
      </c>
      <c r="DY5" s="12" t="s">
        <v>62</v>
      </c>
      <c r="DZ5" s="12" t="s">
        <v>0</v>
      </c>
      <c r="EA5" s="12" t="s">
        <v>61</v>
      </c>
      <c r="EB5" s="12" t="s">
        <v>62</v>
      </c>
      <c r="EC5" s="12" t="s">
        <v>0</v>
      </c>
      <c r="ED5" s="12" t="s">
        <v>61</v>
      </c>
      <c r="EE5" s="12" t="s">
        <v>62</v>
      </c>
      <c r="EF5" s="12" t="s">
        <v>0</v>
      </c>
      <c r="EG5" s="12" t="s">
        <v>61</v>
      </c>
      <c r="EH5" s="12" t="s">
        <v>62</v>
      </c>
      <c r="EI5" s="12" t="s">
        <v>0</v>
      </c>
      <c r="EJ5" s="12" t="s">
        <v>61</v>
      </c>
      <c r="EK5" s="12" t="s">
        <v>62</v>
      </c>
      <c r="EL5" s="12" t="s">
        <v>0</v>
      </c>
      <c r="EM5" s="12" t="s">
        <v>61</v>
      </c>
      <c r="EN5" s="12" t="s">
        <v>62</v>
      </c>
      <c r="EO5" s="12"/>
      <c r="EP5" s="12"/>
      <c r="EQ5" s="12" t="s">
        <v>0</v>
      </c>
      <c r="ER5" s="12" t="s">
        <v>61</v>
      </c>
      <c r="ES5" s="12" t="s">
        <v>62</v>
      </c>
      <c r="ET5" s="12" t="s">
        <v>0</v>
      </c>
      <c r="EU5" s="12" t="s">
        <v>61</v>
      </c>
      <c r="EV5" s="12" t="s">
        <v>62</v>
      </c>
      <c r="EW5" s="12" t="s">
        <v>0</v>
      </c>
      <c r="EX5" s="12" t="s">
        <v>61</v>
      </c>
      <c r="EY5" s="12" t="s">
        <v>62</v>
      </c>
      <c r="EZ5" s="12" t="s">
        <v>0</v>
      </c>
      <c r="FA5" s="12" t="s">
        <v>61</v>
      </c>
      <c r="FB5" s="12" t="s">
        <v>62</v>
      </c>
      <c r="FC5" s="63" t="s">
        <v>0</v>
      </c>
      <c r="FD5" s="63" t="s">
        <v>61</v>
      </c>
      <c r="FE5" s="63" t="s">
        <v>62</v>
      </c>
      <c r="FF5" s="66" t="s">
        <v>0</v>
      </c>
      <c r="FG5" s="66" t="s">
        <v>61</v>
      </c>
      <c r="FH5" s="66" t="s">
        <v>62</v>
      </c>
      <c r="FI5" s="68" t="s">
        <v>0</v>
      </c>
      <c r="FJ5" s="68" t="s">
        <v>61</v>
      </c>
      <c r="FK5" s="68" t="s">
        <v>62</v>
      </c>
      <c r="FL5" s="71" t="s">
        <v>0</v>
      </c>
      <c r="FM5" s="71" t="s">
        <v>61</v>
      </c>
      <c r="FN5" s="71" t="s">
        <v>62</v>
      </c>
      <c r="FO5" s="72" t="s">
        <v>0</v>
      </c>
      <c r="FP5" s="72" t="s">
        <v>61</v>
      </c>
      <c r="FQ5" s="72" t="s">
        <v>62</v>
      </c>
      <c r="FR5" s="76" t="s">
        <v>0</v>
      </c>
      <c r="FS5" s="76" t="s">
        <v>61</v>
      </c>
      <c r="FT5" s="76" t="s">
        <v>62</v>
      </c>
      <c r="FU5" s="116" t="s">
        <v>0</v>
      </c>
      <c r="FV5" s="116" t="s">
        <v>61</v>
      </c>
      <c r="FW5" s="116" t="s">
        <v>62</v>
      </c>
      <c r="FX5" s="119" t="s">
        <v>0</v>
      </c>
      <c r="FY5" s="119" t="s">
        <v>61</v>
      </c>
      <c r="FZ5" s="119" t="s">
        <v>62</v>
      </c>
    </row>
    <row r="6" spans="1:182" ht="15.75" customHeight="1">
      <c r="A6" s="14"/>
      <c r="B6" s="156" t="s">
        <v>2</v>
      </c>
      <c r="C6" s="156"/>
      <c r="D6" s="156" t="s">
        <v>2</v>
      </c>
      <c r="E6" s="156"/>
      <c r="F6" s="156" t="s">
        <v>2</v>
      </c>
      <c r="G6" s="156"/>
      <c r="H6" s="156" t="s">
        <v>2</v>
      </c>
      <c r="I6" s="156"/>
      <c r="J6" s="156" t="s">
        <v>2</v>
      </c>
      <c r="K6" s="156"/>
      <c r="L6" s="156" t="s">
        <v>2</v>
      </c>
      <c r="M6" s="156"/>
      <c r="N6" s="156" t="s">
        <v>2</v>
      </c>
      <c r="O6" s="156"/>
      <c r="P6" s="156" t="s">
        <v>2</v>
      </c>
      <c r="Q6" s="156"/>
      <c r="R6" s="156" t="s">
        <v>2</v>
      </c>
      <c r="S6" s="156"/>
      <c r="T6" s="158"/>
      <c r="U6" s="159"/>
      <c r="V6" s="160"/>
      <c r="W6" s="158"/>
      <c r="X6" s="159"/>
      <c r="Y6" s="160"/>
      <c r="Z6" s="158"/>
      <c r="AA6" s="159"/>
      <c r="AB6" s="160"/>
      <c r="AC6" s="156"/>
      <c r="AD6" s="156"/>
      <c r="AE6" s="164"/>
      <c r="AF6" s="15"/>
      <c r="AG6" s="158"/>
      <c r="AH6" s="159"/>
      <c r="AI6" s="160"/>
      <c r="AJ6" s="158"/>
      <c r="AK6" s="159"/>
      <c r="AL6" s="160"/>
      <c r="AM6" s="158"/>
      <c r="AN6" s="159"/>
      <c r="AO6" s="160"/>
      <c r="AP6" s="158"/>
      <c r="AQ6" s="159"/>
      <c r="AR6" s="160"/>
      <c r="AS6" s="158"/>
      <c r="AT6" s="159"/>
      <c r="AU6" s="160"/>
      <c r="AV6" s="158"/>
      <c r="AW6" s="159"/>
      <c r="AX6" s="160"/>
      <c r="AY6" s="158"/>
      <c r="AZ6" s="159"/>
      <c r="BA6" s="160"/>
      <c r="BB6" s="158"/>
      <c r="BC6" s="159"/>
      <c r="BD6" s="160"/>
      <c r="BE6" s="158"/>
      <c r="BF6" s="159"/>
      <c r="BG6" s="160"/>
      <c r="BH6" s="158"/>
      <c r="BI6" s="159"/>
      <c r="BJ6" s="160"/>
      <c r="BK6" s="158"/>
      <c r="BL6" s="159"/>
      <c r="BM6" s="160"/>
      <c r="BN6" s="158"/>
      <c r="BO6" s="159"/>
      <c r="BP6" s="160"/>
      <c r="BS6" s="158"/>
      <c r="BT6" s="159"/>
      <c r="BU6" s="160"/>
      <c r="BV6" s="158"/>
      <c r="BW6" s="159"/>
      <c r="BX6" s="160"/>
      <c r="BY6" s="158"/>
      <c r="BZ6" s="159"/>
      <c r="CA6" s="160"/>
      <c r="CB6" s="158"/>
      <c r="CC6" s="159"/>
      <c r="CD6" s="160"/>
      <c r="CE6" s="158"/>
      <c r="CF6" s="159"/>
      <c r="CG6" s="160"/>
      <c r="CH6" s="158"/>
      <c r="CI6" s="159"/>
      <c r="CJ6" s="160"/>
      <c r="CK6" s="158"/>
      <c r="CL6" s="159"/>
      <c r="CM6" s="160"/>
      <c r="CN6" s="158"/>
      <c r="CO6" s="159"/>
      <c r="CP6" s="160"/>
      <c r="CQ6" s="158"/>
      <c r="CR6" s="159"/>
      <c r="CS6" s="160"/>
      <c r="CT6" s="158"/>
      <c r="CU6" s="159"/>
      <c r="CV6" s="160"/>
      <c r="CW6" s="158"/>
      <c r="CX6" s="159"/>
      <c r="CY6" s="160"/>
      <c r="CZ6" s="158"/>
      <c r="DA6" s="159"/>
      <c r="DB6" s="160"/>
      <c r="DE6" s="158"/>
      <c r="DF6" s="159"/>
      <c r="DG6" s="160"/>
      <c r="DH6" s="158"/>
      <c r="DI6" s="159"/>
      <c r="DJ6" s="162"/>
      <c r="DK6" s="158"/>
      <c r="DL6" s="159"/>
      <c r="DM6" s="162"/>
      <c r="DN6" s="158"/>
      <c r="DO6" s="159"/>
      <c r="DP6" s="162"/>
      <c r="DQ6" s="158"/>
      <c r="DR6" s="159"/>
      <c r="DS6" s="162"/>
      <c r="DT6" s="158"/>
      <c r="DU6" s="159"/>
      <c r="DV6" s="162"/>
      <c r="DW6" s="158"/>
      <c r="DX6" s="159"/>
      <c r="DY6" s="162"/>
      <c r="DZ6" s="158"/>
      <c r="EA6" s="159"/>
      <c r="EB6" s="162"/>
      <c r="EC6" s="158"/>
      <c r="ED6" s="159"/>
      <c r="EE6" s="162"/>
      <c r="EF6" s="158"/>
      <c r="EG6" s="159"/>
      <c r="EH6" s="162"/>
      <c r="EI6" s="158"/>
      <c r="EJ6" s="159"/>
      <c r="EK6" s="162"/>
      <c r="EL6" s="158"/>
      <c r="EM6" s="159"/>
      <c r="EN6" s="159"/>
      <c r="EQ6" s="158"/>
      <c r="ER6" s="159"/>
      <c r="ES6" s="160"/>
      <c r="ET6" s="158"/>
      <c r="EU6" s="159"/>
      <c r="EV6" s="160"/>
      <c r="EW6" s="158"/>
      <c r="EX6" s="159"/>
      <c r="EY6" s="160"/>
      <c r="EZ6" s="158"/>
      <c r="FA6" s="159"/>
      <c r="FB6" s="160"/>
      <c r="FC6" s="158"/>
      <c r="FD6" s="159"/>
      <c r="FE6" s="160"/>
      <c r="FF6" s="158"/>
      <c r="FG6" s="159"/>
      <c r="FH6" s="160"/>
      <c r="FI6" s="158"/>
      <c r="FJ6" s="159"/>
      <c r="FK6" s="160"/>
      <c r="FL6" s="158"/>
      <c r="FM6" s="159"/>
      <c r="FN6" s="160"/>
      <c r="FO6" s="158"/>
      <c r="FP6" s="159"/>
      <c r="FQ6" s="160"/>
      <c r="FR6" s="156"/>
      <c r="FS6" s="156"/>
      <c r="FT6" s="157"/>
      <c r="FU6" s="156"/>
      <c r="FV6" s="156"/>
      <c r="FW6" s="157"/>
      <c r="FX6" s="156"/>
      <c r="FY6" s="156"/>
      <c r="FZ6" s="157"/>
    </row>
    <row r="7" spans="1:212" s="1" customFormat="1" ht="12" customHeight="1">
      <c r="A7" s="12"/>
      <c r="B7" s="16" t="s">
        <v>17</v>
      </c>
      <c r="C7" s="17">
        <v>4365.44</v>
      </c>
      <c r="D7" s="16" t="s">
        <v>17</v>
      </c>
      <c r="E7" s="17">
        <v>4365.44</v>
      </c>
      <c r="F7" s="16" t="s">
        <v>17</v>
      </c>
      <c r="G7" s="17">
        <v>4365.44</v>
      </c>
      <c r="H7" s="16" t="s">
        <v>17</v>
      </c>
      <c r="I7" s="17">
        <v>4365.44</v>
      </c>
      <c r="J7" s="16" t="s">
        <v>17</v>
      </c>
      <c r="K7" s="17">
        <v>4365.44</v>
      </c>
      <c r="L7" s="16" t="s">
        <v>17</v>
      </c>
      <c r="M7" s="17">
        <v>4365.44</v>
      </c>
      <c r="N7" s="16" t="s">
        <v>17</v>
      </c>
      <c r="O7" s="17">
        <v>4365.44</v>
      </c>
      <c r="P7" s="16" t="s">
        <v>17</v>
      </c>
      <c r="Q7" s="17">
        <v>4365.44</v>
      </c>
      <c r="R7" s="16" t="s">
        <v>17</v>
      </c>
      <c r="S7" s="18">
        <f>C7+E7+G7+I7+K7+M7+O7+Q7</f>
        <v>34923.52</v>
      </c>
      <c r="T7" s="16" t="s">
        <v>16</v>
      </c>
      <c r="U7" s="17" t="s">
        <v>125</v>
      </c>
      <c r="V7" s="19">
        <v>4365.44</v>
      </c>
      <c r="W7" s="20" t="s">
        <v>16</v>
      </c>
      <c r="X7" s="16"/>
      <c r="Y7" s="21">
        <v>4365.44</v>
      </c>
      <c r="Z7" s="20" t="s">
        <v>16</v>
      </c>
      <c r="AA7" s="16"/>
      <c r="AB7" s="21">
        <v>4365.44</v>
      </c>
      <c r="AC7" s="20" t="s">
        <v>16</v>
      </c>
      <c r="AD7" s="16"/>
      <c r="AE7" s="21">
        <v>4365.44</v>
      </c>
      <c r="AF7" s="21"/>
      <c r="AG7" s="20" t="s">
        <v>16</v>
      </c>
      <c r="AH7" s="16"/>
      <c r="AI7" s="21">
        <v>5357.58</v>
      </c>
      <c r="AJ7" s="12" t="s">
        <v>16</v>
      </c>
      <c r="AK7" s="16"/>
      <c r="AL7" s="21">
        <v>5357.58</v>
      </c>
      <c r="AM7" s="12" t="s">
        <v>16</v>
      </c>
      <c r="AN7" s="16"/>
      <c r="AO7" s="21">
        <v>5357.58</v>
      </c>
      <c r="AP7" s="16" t="s">
        <v>16</v>
      </c>
      <c r="AQ7" s="16"/>
      <c r="AR7" s="21">
        <v>5357.58</v>
      </c>
      <c r="AS7" s="16" t="s">
        <v>16</v>
      </c>
      <c r="AT7" s="16"/>
      <c r="AU7" s="21">
        <v>5357.58</v>
      </c>
      <c r="AV7" s="16" t="s">
        <v>16</v>
      </c>
      <c r="AW7" s="16"/>
      <c r="AX7" s="21">
        <v>5357.58</v>
      </c>
      <c r="AY7" s="16" t="s">
        <v>16</v>
      </c>
      <c r="AZ7" s="16"/>
      <c r="BA7" s="21">
        <v>5357.58</v>
      </c>
      <c r="BB7" s="16" t="s">
        <v>16</v>
      </c>
      <c r="BC7" s="16"/>
      <c r="BD7" s="21">
        <v>5357.58</v>
      </c>
      <c r="BE7" s="16" t="s">
        <v>16</v>
      </c>
      <c r="BF7" s="16"/>
      <c r="BG7" s="21">
        <v>5357.58</v>
      </c>
      <c r="BH7" s="16" t="s">
        <v>16</v>
      </c>
      <c r="BI7" s="16"/>
      <c r="BJ7" s="21">
        <v>5357.58</v>
      </c>
      <c r="BK7" s="16" t="s">
        <v>16</v>
      </c>
      <c r="BL7" s="16"/>
      <c r="BM7" s="21">
        <v>5357.58</v>
      </c>
      <c r="BN7" s="16" t="s">
        <v>16</v>
      </c>
      <c r="BO7" s="16"/>
      <c r="BP7" s="21">
        <v>5357.58</v>
      </c>
      <c r="BQ7" s="10"/>
      <c r="BR7" s="10"/>
      <c r="BS7" s="20" t="s">
        <v>120</v>
      </c>
      <c r="BT7" s="16"/>
      <c r="BU7" s="19">
        <v>12302.78</v>
      </c>
      <c r="BV7" s="20" t="s">
        <v>120</v>
      </c>
      <c r="BW7" s="16"/>
      <c r="BX7" s="19">
        <v>12302.78</v>
      </c>
      <c r="BY7" s="20" t="s">
        <v>120</v>
      </c>
      <c r="BZ7" s="16"/>
      <c r="CA7" s="19">
        <v>12302.78</v>
      </c>
      <c r="CB7" s="20" t="s">
        <v>120</v>
      </c>
      <c r="CC7" s="16"/>
      <c r="CD7" s="19">
        <v>12302.78</v>
      </c>
      <c r="CE7" s="20" t="s">
        <v>120</v>
      </c>
      <c r="CF7" s="16"/>
      <c r="CG7" s="19">
        <v>12302.78</v>
      </c>
      <c r="CH7" s="20" t="s">
        <v>120</v>
      </c>
      <c r="CI7" s="16"/>
      <c r="CJ7" s="19">
        <v>12302.78</v>
      </c>
      <c r="CK7" s="20" t="s">
        <v>120</v>
      </c>
      <c r="CL7" s="16"/>
      <c r="CM7" s="19">
        <v>12302.78</v>
      </c>
      <c r="CN7" s="20" t="s">
        <v>120</v>
      </c>
      <c r="CO7" s="16"/>
      <c r="CP7" s="19">
        <v>12302.78</v>
      </c>
      <c r="CQ7" s="20" t="s">
        <v>120</v>
      </c>
      <c r="CR7" s="16"/>
      <c r="CS7" s="19">
        <v>12302.78</v>
      </c>
      <c r="CT7" s="20" t="s">
        <v>120</v>
      </c>
      <c r="CU7" s="16"/>
      <c r="CV7" s="19">
        <v>12302.78</v>
      </c>
      <c r="CW7" s="20" t="s">
        <v>120</v>
      </c>
      <c r="CX7" s="16"/>
      <c r="CY7" s="19">
        <v>12302.78</v>
      </c>
      <c r="CZ7" s="20" t="s">
        <v>120</v>
      </c>
      <c r="DA7" s="16"/>
      <c r="DB7" s="19">
        <v>12302.78</v>
      </c>
      <c r="DC7" s="10"/>
      <c r="DD7" s="10"/>
      <c r="DE7" s="20" t="s">
        <v>120</v>
      </c>
      <c r="DF7" s="16"/>
      <c r="DG7" s="19">
        <v>13824.1</v>
      </c>
      <c r="DH7" s="20" t="s">
        <v>120</v>
      </c>
      <c r="DI7" s="16"/>
      <c r="DJ7" s="19">
        <v>13824.1</v>
      </c>
      <c r="DK7" s="20" t="s">
        <v>120</v>
      </c>
      <c r="DL7" s="16"/>
      <c r="DM7" s="19">
        <v>13824.1</v>
      </c>
      <c r="DN7" s="20" t="s">
        <v>120</v>
      </c>
      <c r="DO7" s="16"/>
      <c r="DP7" s="19">
        <v>13824.1</v>
      </c>
      <c r="DQ7" s="20" t="s">
        <v>120</v>
      </c>
      <c r="DR7" s="16"/>
      <c r="DS7" s="19">
        <v>13824.1</v>
      </c>
      <c r="DT7" s="20" t="s">
        <v>120</v>
      </c>
      <c r="DU7" s="16"/>
      <c r="DV7" s="19">
        <v>13824.1</v>
      </c>
      <c r="DW7" s="20" t="s">
        <v>120</v>
      </c>
      <c r="DX7" s="16"/>
      <c r="DY7" s="19">
        <v>13824.1</v>
      </c>
      <c r="DZ7" s="20" t="s">
        <v>120</v>
      </c>
      <c r="EA7" s="16"/>
      <c r="EB7" s="19">
        <v>13824.1</v>
      </c>
      <c r="EC7" s="20" t="s">
        <v>120</v>
      </c>
      <c r="ED7" s="16"/>
      <c r="EE7" s="19">
        <v>13824.1</v>
      </c>
      <c r="EF7" s="20" t="s">
        <v>120</v>
      </c>
      <c r="EG7" s="16"/>
      <c r="EH7" s="19">
        <v>13824.1</v>
      </c>
      <c r="EI7" s="20" t="s">
        <v>120</v>
      </c>
      <c r="EJ7" s="16"/>
      <c r="EK7" s="19">
        <v>13824.1</v>
      </c>
      <c r="EL7" s="20" t="s">
        <v>120</v>
      </c>
      <c r="EM7" s="16"/>
      <c r="EN7" s="19">
        <v>13824.1</v>
      </c>
      <c r="EO7" s="19"/>
      <c r="EP7" s="19"/>
      <c r="EQ7" s="59" t="s">
        <v>120</v>
      </c>
      <c r="ER7" s="16"/>
      <c r="ES7" s="107">
        <v>14816.26</v>
      </c>
      <c r="ET7" s="59" t="s">
        <v>120</v>
      </c>
      <c r="EU7" s="16"/>
      <c r="EV7" s="107">
        <v>14816.26</v>
      </c>
      <c r="EW7" s="59" t="s">
        <v>120</v>
      </c>
      <c r="EX7" s="16"/>
      <c r="EY7" s="107">
        <v>14816.26</v>
      </c>
      <c r="EZ7" s="59" t="s">
        <v>120</v>
      </c>
      <c r="FA7" s="16"/>
      <c r="FB7" s="107">
        <v>14816.26</v>
      </c>
      <c r="FC7" s="63" t="s">
        <v>120</v>
      </c>
      <c r="FD7" s="62"/>
      <c r="FE7" s="107">
        <v>14816.26</v>
      </c>
      <c r="FF7" s="66" t="s">
        <v>120</v>
      </c>
      <c r="FG7" s="67"/>
      <c r="FH7" s="107">
        <v>14816.26</v>
      </c>
      <c r="FI7" s="68" t="s">
        <v>120</v>
      </c>
      <c r="FJ7" s="69"/>
      <c r="FK7" s="107">
        <v>14816.26</v>
      </c>
      <c r="FL7" s="71" t="s">
        <v>120</v>
      </c>
      <c r="FM7" s="70"/>
      <c r="FN7" s="107">
        <v>14816.26</v>
      </c>
      <c r="FO7" s="72" t="s">
        <v>120</v>
      </c>
      <c r="FP7" s="73"/>
      <c r="FQ7" s="107">
        <v>14816.26</v>
      </c>
      <c r="FR7" s="76" t="s">
        <v>120</v>
      </c>
      <c r="FS7" s="111"/>
      <c r="FT7" s="107">
        <v>14816.26</v>
      </c>
      <c r="FU7" s="116" t="s">
        <v>120</v>
      </c>
      <c r="FV7" s="111"/>
      <c r="FW7" s="107">
        <v>14816.26</v>
      </c>
      <c r="FX7" s="119" t="s">
        <v>120</v>
      </c>
      <c r="FY7" s="111"/>
      <c r="FZ7" s="107">
        <v>14816.26</v>
      </c>
      <c r="GA7" s="105"/>
      <c r="GB7" s="105"/>
      <c r="GC7" s="105"/>
      <c r="GD7" s="105"/>
      <c r="GE7" s="105"/>
      <c r="GF7" s="105"/>
      <c r="GG7" s="105"/>
      <c r="GH7" s="105"/>
      <c r="GI7" s="105"/>
      <c r="GJ7" s="105"/>
      <c r="GK7" s="105"/>
      <c r="GL7" s="105"/>
      <c r="GM7" s="105"/>
      <c r="GN7" s="105"/>
      <c r="GO7" s="105"/>
      <c r="GP7" s="105"/>
      <c r="GQ7" s="105"/>
      <c r="GR7" s="105"/>
      <c r="GS7" s="105"/>
      <c r="GT7" s="105"/>
      <c r="GU7" s="105"/>
      <c r="GV7" s="105"/>
      <c r="GW7" s="105"/>
      <c r="GX7" s="105"/>
      <c r="GY7" s="105"/>
      <c r="GZ7" s="105"/>
      <c r="HA7" s="105"/>
      <c r="HB7" s="105"/>
      <c r="HC7" s="105"/>
      <c r="HD7" s="105"/>
    </row>
    <row r="8" spans="1:212" s="1" customFormat="1" ht="23.25" customHeight="1">
      <c r="A8" s="12"/>
      <c r="B8" s="16" t="s">
        <v>17</v>
      </c>
      <c r="C8" s="22">
        <v>12567.17</v>
      </c>
      <c r="D8" s="16" t="s">
        <v>17</v>
      </c>
      <c r="E8" s="22">
        <v>12567.17</v>
      </c>
      <c r="F8" s="16" t="s">
        <v>17</v>
      </c>
      <c r="G8" s="22">
        <v>12567.17</v>
      </c>
      <c r="H8" s="16" t="s">
        <v>17</v>
      </c>
      <c r="I8" s="22">
        <v>12567.17</v>
      </c>
      <c r="J8" s="16" t="s">
        <v>17</v>
      </c>
      <c r="K8" s="22">
        <v>12567.17</v>
      </c>
      <c r="L8" s="16" t="s">
        <v>17</v>
      </c>
      <c r="M8" s="22">
        <v>12567.17</v>
      </c>
      <c r="N8" s="16" t="s">
        <v>17</v>
      </c>
      <c r="O8" s="22">
        <v>12567.17</v>
      </c>
      <c r="P8" s="16" t="s">
        <v>17</v>
      </c>
      <c r="Q8" s="22">
        <v>12567.17</v>
      </c>
      <c r="R8" s="16" t="s">
        <v>17</v>
      </c>
      <c r="S8" s="18">
        <f aca="true" t="shared" si="0" ref="S8:S38">C8+E8+G8+I8+K8+M8+O8+Q8</f>
        <v>100537.36</v>
      </c>
      <c r="T8" s="16" t="s">
        <v>32</v>
      </c>
      <c r="U8" s="17" t="s">
        <v>125</v>
      </c>
      <c r="V8" s="19">
        <v>12567.17</v>
      </c>
      <c r="W8" s="20" t="s">
        <v>63</v>
      </c>
      <c r="X8" s="22"/>
      <c r="Y8" s="21">
        <v>12567.11</v>
      </c>
      <c r="Z8" s="20" t="s">
        <v>63</v>
      </c>
      <c r="AA8" s="22"/>
      <c r="AB8" s="21">
        <v>12567.11</v>
      </c>
      <c r="AC8" s="20" t="s">
        <v>63</v>
      </c>
      <c r="AD8" s="17"/>
      <c r="AE8" s="21">
        <v>12567.11</v>
      </c>
      <c r="AF8" s="21"/>
      <c r="AG8" s="20" t="s">
        <v>63</v>
      </c>
      <c r="AH8" s="22"/>
      <c r="AI8" s="21">
        <v>11971.88</v>
      </c>
      <c r="AJ8" s="12" t="s">
        <v>32</v>
      </c>
      <c r="AK8" s="22"/>
      <c r="AL8" s="21">
        <v>11971.88</v>
      </c>
      <c r="AM8" s="12" t="s">
        <v>32</v>
      </c>
      <c r="AN8" s="22"/>
      <c r="AO8" s="21">
        <v>11971.88</v>
      </c>
      <c r="AP8" s="16" t="s">
        <v>32</v>
      </c>
      <c r="AQ8" s="22"/>
      <c r="AR8" s="21">
        <v>11971.88</v>
      </c>
      <c r="AS8" s="16" t="s">
        <v>32</v>
      </c>
      <c r="AT8" s="22"/>
      <c r="AU8" s="21">
        <v>11971.88</v>
      </c>
      <c r="AV8" s="16" t="s">
        <v>32</v>
      </c>
      <c r="AW8" s="22"/>
      <c r="AX8" s="21">
        <v>11971.88</v>
      </c>
      <c r="AY8" s="16" t="s">
        <v>32</v>
      </c>
      <c r="AZ8" s="22"/>
      <c r="BA8" s="21">
        <v>11971.88</v>
      </c>
      <c r="BB8" s="16" t="s">
        <v>32</v>
      </c>
      <c r="BC8" s="22"/>
      <c r="BD8" s="21">
        <v>11971.88</v>
      </c>
      <c r="BE8" s="16" t="s">
        <v>32</v>
      </c>
      <c r="BF8" s="22"/>
      <c r="BG8" s="21">
        <v>11971.88</v>
      </c>
      <c r="BH8" s="16" t="s">
        <v>32</v>
      </c>
      <c r="BI8" s="22"/>
      <c r="BJ8" s="21">
        <v>11971.88</v>
      </c>
      <c r="BK8" s="16" t="s">
        <v>32</v>
      </c>
      <c r="BL8" s="22"/>
      <c r="BM8" s="21">
        <v>11971.88</v>
      </c>
      <c r="BN8" s="16" t="s">
        <v>32</v>
      </c>
      <c r="BO8" s="22"/>
      <c r="BP8" s="21">
        <v>11971.88</v>
      </c>
      <c r="BQ8" s="10"/>
      <c r="BR8" s="10"/>
      <c r="BS8" s="20" t="s">
        <v>63</v>
      </c>
      <c r="BT8" s="23"/>
      <c r="BU8" s="23">
        <v>4694.47</v>
      </c>
      <c r="BV8" s="20" t="s">
        <v>63</v>
      </c>
      <c r="BW8" s="23"/>
      <c r="BX8" s="23">
        <v>4694.47</v>
      </c>
      <c r="BY8" s="20" t="s">
        <v>63</v>
      </c>
      <c r="BZ8" s="23"/>
      <c r="CA8" s="23">
        <v>4694.47</v>
      </c>
      <c r="CB8" s="20" t="s">
        <v>63</v>
      </c>
      <c r="CC8" s="23"/>
      <c r="CD8" s="23">
        <v>4694.47</v>
      </c>
      <c r="CE8" s="20" t="s">
        <v>63</v>
      </c>
      <c r="CF8" s="23"/>
      <c r="CG8" s="23">
        <v>4694.47</v>
      </c>
      <c r="CH8" s="20" t="s">
        <v>63</v>
      </c>
      <c r="CI8" s="23"/>
      <c r="CJ8" s="23">
        <v>4694.47</v>
      </c>
      <c r="CK8" s="20" t="s">
        <v>63</v>
      </c>
      <c r="CL8" s="23"/>
      <c r="CM8" s="23">
        <v>4694.47</v>
      </c>
      <c r="CN8" s="20" t="s">
        <v>63</v>
      </c>
      <c r="CO8" s="23"/>
      <c r="CP8" s="23">
        <v>4694.47</v>
      </c>
      <c r="CQ8" s="20" t="s">
        <v>63</v>
      </c>
      <c r="CR8" s="23"/>
      <c r="CS8" s="23">
        <v>4694.47</v>
      </c>
      <c r="CT8" s="20" t="s">
        <v>63</v>
      </c>
      <c r="CU8" s="23"/>
      <c r="CV8" s="23">
        <v>4694.47</v>
      </c>
      <c r="CW8" s="20" t="s">
        <v>63</v>
      </c>
      <c r="CX8" s="23"/>
      <c r="CY8" s="23">
        <v>4694.47</v>
      </c>
      <c r="CZ8" s="20" t="s">
        <v>63</v>
      </c>
      <c r="DA8" s="23"/>
      <c r="DB8" s="23">
        <v>4694.47</v>
      </c>
      <c r="DC8" s="10"/>
      <c r="DD8" s="10"/>
      <c r="DE8" s="20" t="s">
        <v>63</v>
      </c>
      <c r="DF8" s="23"/>
      <c r="DG8" s="23">
        <v>5291.52</v>
      </c>
      <c r="DH8" s="20" t="s">
        <v>63</v>
      </c>
      <c r="DI8" s="23"/>
      <c r="DJ8" s="23">
        <v>5291.52</v>
      </c>
      <c r="DK8" s="20" t="s">
        <v>63</v>
      </c>
      <c r="DL8" s="23"/>
      <c r="DM8" s="23">
        <v>5291.52</v>
      </c>
      <c r="DN8" s="20" t="s">
        <v>63</v>
      </c>
      <c r="DO8" s="23"/>
      <c r="DP8" s="23">
        <v>5291.52</v>
      </c>
      <c r="DQ8" s="20" t="s">
        <v>63</v>
      </c>
      <c r="DR8" s="23"/>
      <c r="DS8" s="23">
        <v>5291.52</v>
      </c>
      <c r="DT8" s="20" t="s">
        <v>63</v>
      </c>
      <c r="DU8" s="23"/>
      <c r="DV8" s="23">
        <v>5291.52</v>
      </c>
      <c r="DW8" s="20" t="s">
        <v>63</v>
      </c>
      <c r="DX8" s="23"/>
      <c r="DY8" s="23">
        <v>5291.52</v>
      </c>
      <c r="DZ8" s="20" t="s">
        <v>63</v>
      </c>
      <c r="EA8" s="23"/>
      <c r="EB8" s="23">
        <v>5291.52</v>
      </c>
      <c r="EC8" s="20" t="s">
        <v>63</v>
      </c>
      <c r="ED8" s="23"/>
      <c r="EE8" s="23">
        <v>5291.52</v>
      </c>
      <c r="EF8" s="20" t="s">
        <v>63</v>
      </c>
      <c r="EG8" s="23"/>
      <c r="EH8" s="23">
        <v>5291.52</v>
      </c>
      <c r="EI8" s="20" t="s">
        <v>63</v>
      </c>
      <c r="EJ8" s="23"/>
      <c r="EK8" s="23">
        <v>5291.52</v>
      </c>
      <c r="EL8" s="20" t="s">
        <v>63</v>
      </c>
      <c r="EM8" s="23"/>
      <c r="EN8" s="23">
        <v>5291.52</v>
      </c>
      <c r="EO8" s="23"/>
      <c r="EP8" s="23"/>
      <c r="EQ8" s="59" t="s">
        <v>63</v>
      </c>
      <c r="ER8" s="23"/>
      <c r="ES8" s="108">
        <v>5688.38</v>
      </c>
      <c r="ET8" s="59" t="s">
        <v>63</v>
      </c>
      <c r="EU8" s="23"/>
      <c r="EV8" s="108">
        <v>5688.38</v>
      </c>
      <c r="EW8" s="59" t="s">
        <v>63</v>
      </c>
      <c r="EX8" s="23"/>
      <c r="EY8" s="108">
        <v>5688.38</v>
      </c>
      <c r="EZ8" s="59" t="s">
        <v>63</v>
      </c>
      <c r="FA8" s="23"/>
      <c r="FB8" s="108">
        <v>5688.38</v>
      </c>
      <c r="FC8" s="63" t="s">
        <v>63</v>
      </c>
      <c r="FD8" s="23"/>
      <c r="FE8" s="108">
        <v>5688.38</v>
      </c>
      <c r="FF8" s="66" t="s">
        <v>63</v>
      </c>
      <c r="FG8" s="23"/>
      <c r="FH8" s="108">
        <v>5688.38</v>
      </c>
      <c r="FI8" s="68" t="s">
        <v>63</v>
      </c>
      <c r="FJ8" s="23"/>
      <c r="FK8" s="108">
        <v>5688.38</v>
      </c>
      <c r="FL8" s="71" t="s">
        <v>63</v>
      </c>
      <c r="FM8" s="23"/>
      <c r="FN8" s="108">
        <v>5688.38</v>
      </c>
      <c r="FO8" s="72" t="s">
        <v>63</v>
      </c>
      <c r="FP8" s="23"/>
      <c r="FQ8" s="108">
        <v>5688.38</v>
      </c>
      <c r="FR8" s="76" t="s">
        <v>63</v>
      </c>
      <c r="FS8" s="112"/>
      <c r="FT8" s="108">
        <v>5688.38</v>
      </c>
      <c r="FU8" s="116" t="s">
        <v>63</v>
      </c>
      <c r="FV8" s="112"/>
      <c r="FW8" s="108">
        <v>5688.38</v>
      </c>
      <c r="FX8" s="119" t="s">
        <v>63</v>
      </c>
      <c r="FY8" s="112"/>
      <c r="FZ8" s="108">
        <v>5688.38</v>
      </c>
      <c r="GA8" s="105"/>
      <c r="GB8" s="105"/>
      <c r="GC8" s="105"/>
      <c r="GD8" s="105"/>
      <c r="GE8" s="105"/>
      <c r="GF8" s="105"/>
      <c r="GG8" s="105"/>
      <c r="GH8" s="105"/>
      <c r="GI8" s="105"/>
      <c r="GJ8" s="105"/>
      <c r="GK8" s="105"/>
      <c r="GL8" s="105"/>
      <c r="GM8" s="105"/>
      <c r="GN8" s="105"/>
      <c r="GO8" s="105"/>
      <c r="GP8" s="105"/>
      <c r="GQ8" s="105"/>
      <c r="GR8" s="105"/>
      <c r="GS8" s="105"/>
      <c r="GT8" s="105"/>
      <c r="GU8" s="105"/>
      <c r="GV8" s="105"/>
      <c r="GW8" s="105"/>
      <c r="GX8" s="105"/>
      <c r="GY8" s="105"/>
      <c r="GZ8" s="105"/>
      <c r="HA8" s="105"/>
      <c r="HB8" s="105"/>
      <c r="HC8" s="105"/>
      <c r="HD8" s="105"/>
    </row>
    <row r="9" spans="1:212" s="1" customFormat="1" ht="12" customHeight="1">
      <c r="A9" s="12"/>
      <c r="B9" s="16" t="s">
        <v>17</v>
      </c>
      <c r="C9" s="17">
        <f>SUM(C10:C14)</f>
        <v>1587.4300000000003</v>
      </c>
      <c r="D9" s="16" t="s">
        <v>17</v>
      </c>
      <c r="E9" s="17">
        <f>SUM(E10:E14)</f>
        <v>1587.4300000000003</v>
      </c>
      <c r="F9" s="16" t="s">
        <v>17</v>
      </c>
      <c r="G9" s="17">
        <f>SUM(G10:G14)</f>
        <v>1587.4300000000003</v>
      </c>
      <c r="H9" s="16" t="s">
        <v>17</v>
      </c>
      <c r="I9" s="17">
        <f>SUM(I10:I14)</f>
        <v>1587.4300000000003</v>
      </c>
      <c r="J9" s="16" t="s">
        <v>17</v>
      </c>
      <c r="K9" s="17">
        <f>SUM(K10:K14)</f>
        <v>1587.4300000000003</v>
      </c>
      <c r="L9" s="16" t="s">
        <v>17</v>
      </c>
      <c r="M9" s="17">
        <f>SUM(M10:M14)</f>
        <v>1587.4300000000003</v>
      </c>
      <c r="N9" s="16" t="s">
        <v>17</v>
      </c>
      <c r="O9" s="17">
        <f>SUM(O10:O14)</f>
        <v>1587.4300000000003</v>
      </c>
      <c r="P9" s="16" t="s">
        <v>17</v>
      </c>
      <c r="Q9" s="17">
        <f>SUM(Q10:Q14)</f>
        <v>1587.4300000000003</v>
      </c>
      <c r="R9" s="16" t="s">
        <v>17</v>
      </c>
      <c r="S9" s="18">
        <f t="shared" si="0"/>
        <v>12699.440000000002</v>
      </c>
      <c r="T9" s="16" t="s">
        <v>4</v>
      </c>
      <c r="U9" s="22" t="s">
        <v>122</v>
      </c>
      <c r="V9" s="19">
        <v>130.2</v>
      </c>
      <c r="W9" s="16" t="s">
        <v>65</v>
      </c>
      <c r="X9" s="17" t="s">
        <v>64</v>
      </c>
      <c r="Y9" s="24">
        <v>341.66</v>
      </c>
      <c r="Z9" s="16" t="s">
        <v>74</v>
      </c>
      <c r="AA9" s="17" t="s">
        <v>75</v>
      </c>
      <c r="AB9" s="24">
        <v>670.1</v>
      </c>
      <c r="AC9" s="16" t="s">
        <v>80</v>
      </c>
      <c r="AD9" s="16" t="s">
        <v>81</v>
      </c>
      <c r="AE9" s="16">
        <v>303.24</v>
      </c>
      <c r="AF9" s="16"/>
      <c r="AG9" s="20" t="s">
        <v>97</v>
      </c>
      <c r="AH9" s="22" t="s">
        <v>98</v>
      </c>
      <c r="AI9" s="25">
        <f>2948.63/14</f>
        <v>210.61642857142857</v>
      </c>
      <c r="AJ9" s="16" t="s">
        <v>123</v>
      </c>
      <c r="AK9" s="17" t="s">
        <v>124</v>
      </c>
      <c r="AL9" s="17">
        <v>298.25</v>
      </c>
      <c r="AM9" s="16" t="s">
        <v>313</v>
      </c>
      <c r="AN9" s="17" t="s">
        <v>314</v>
      </c>
      <c r="AO9" s="17">
        <v>7177.17</v>
      </c>
      <c r="AP9" s="16" t="s">
        <v>168</v>
      </c>
      <c r="AQ9" s="17" t="s">
        <v>169</v>
      </c>
      <c r="AR9" s="17">
        <v>345.24</v>
      </c>
      <c r="AS9" s="16" t="s">
        <v>187</v>
      </c>
      <c r="AT9" s="17" t="s">
        <v>188</v>
      </c>
      <c r="AU9" s="17">
        <v>247.43</v>
      </c>
      <c r="AV9" s="16" t="s">
        <v>216</v>
      </c>
      <c r="AW9" s="17" t="s">
        <v>217</v>
      </c>
      <c r="AX9" s="17">
        <v>222.26</v>
      </c>
      <c r="AY9" s="16" t="s">
        <v>247</v>
      </c>
      <c r="AZ9" s="17" t="s">
        <v>248</v>
      </c>
      <c r="BA9" s="17">
        <v>193.94</v>
      </c>
      <c r="BB9" s="16" t="s">
        <v>236</v>
      </c>
      <c r="BC9" s="17" t="s">
        <v>237</v>
      </c>
      <c r="BD9" s="17">
        <v>70.65</v>
      </c>
      <c r="BE9" s="16" t="s">
        <v>265</v>
      </c>
      <c r="BF9" s="17" t="s">
        <v>266</v>
      </c>
      <c r="BG9" s="17">
        <v>171.33</v>
      </c>
      <c r="BH9" s="20" t="s">
        <v>251</v>
      </c>
      <c r="BI9" s="22" t="s">
        <v>273</v>
      </c>
      <c r="BJ9" s="19">
        <v>227.88</v>
      </c>
      <c r="BK9" s="16" t="s">
        <v>295</v>
      </c>
      <c r="BL9" s="17" t="s">
        <v>296</v>
      </c>
      <c r="BM9" s="17">
        <v>387.88</v>
      </c>
      <c r="BN9" s="16" t="s">
        <v>289</v>
      </c>
      <c r="BO9" s="17" t="s">
        <v>309</v>
      </c>
      <c r="BP9" s="17">
        <v>338.76</v>
      </c>
      <c r="BQ9" s="10"/>
      <c r="BR9" s="10"/>
      <c r="BS9" s="20" t="s">
        <v>331</v>
      </c>
      <c r="BT9" s="20"/>
      <c r="BU9" s="20">
        <v>5558.55</v>
      </c>
      <c r="BV9" s="20" t="s">
        <v>331</v>
      </c>
      <c r="BW9" s="20"/>
      <c r="BX9" s="20">
        <v>5558.55</v>
      </c>
      <c r="BY9" s="20" t="s">
        <v>331</v>
      </c>
      <c r="BZ9" s="20"/>
      <c r="CA9" s="20">
        <v>5558.55</v>
      </c>
      <c r="CB9" s="20" t="s">
        <v>331</v>
      </c>
      <c r="CC9" s="20"/>
      <c r="CD9" s="20">
        <v>5558.55</v>
      </c>
      <c r="CE9" s="20" t="s">
        <v>331</v>
      </c>
      <c r="CF9" s="20"/>
      <c r="CG9" s="20">
        <v>5558.55</v>
      </c>
      <c r="CH9" s="20" t="s">
        <v>331</v>
      </c>
      <c r="CI9" s="20"/>
      <c r="CJ9" s="20">
        <v>5558.55</v>
      </c>
      <c r="CK9" s="20" t="s">
        <v>331</v>
      </c>
      <c r="CL9" s="20"/>
      <c r="CM9" s="20">
        <v>5558.55</v>
      </c>
      <c r="CN9" s="20" t="s">
        <v>331</v>
      </c>
      <c r="CO9" s="20"/>
      <c r="CP9" s="20">
        <v>5558.55</v>
      </c>
      <c r="CQ9" s="20" t="s">
        <v>331</v>
      </c>
      <c r="CR9" s="20"/>
      <c r="CS9" s="20">
        <v>5558.55</v>
      </c>
      <c r="CT9" s="20" t="s">
        <v>331</v>
      </c>
      <c r="CU9" s="20"/>
      <c r="CV9" s="20">
        <v>5558.55</v>
      </c>
      <c r="CW9" s="20" t="s">
        <v>331</v>
      </c>
      <c r="CX9" s="20"/>
      <c r="CY9" s="20">
        <v>5558.55</v>
      </c>
      <c r="CZ9" s="20" t="s">
        <v>331</v>
      </c>
      <c r="DA9" s="20"/>
      <c r="DB9" s="20">
        <v>5558.55</v>
      </c>
      <c r="DC9" s="10"/>
      <c r="DD9" s="10"/>
      <c r="DE9" s="20" t="s">
        <v>331</v>
      </c>
      <c r="DF9" s="20"/>
      <c r="DG9" s="20">
        <v>6283.68</v>
      </c>
      <c r="DH9" s="20" t="s">
        <v>331</v>
      </c>
      <c r="DI9" s="20"/>
      <c r="DJ9" s="20">
        <v>6283.68</v>
      </c>
      <c r="DK9" s="20" t="s">
        <v>331</v>
      </c>
      <c r="DL9" s="20"/>
      <c r="DM9" s="20">
        <v>6283.68</v>
      </c>
      <c r="DN9" s="20" t="s">
        <v>331</v>
      </c>
      <c r="DO9" s="20"/>
      <c r="DP9" s="20">
        <v>6283.68</v>
      </c>
      <c r="DQ9" s="20" t="s">
        <v>331</v>
      </c>
      <c r="DR9" s="20"/>
      <c r="DS9" s="20">
        <v>6283.68</v>
      </c>
      <c r="DT9" s="20" t="s">
        <v>331</v>
      </c>
      <c r="DU9" s="20"/>
      <c r="DV9" s="20">
        <v>6283.68</v>
      </c>
      <c r="DW9" s="20" t="s">
        <v>331</v>
      </c>
      <c r="DX9" s="20"/>
      <c r="DY9" s="20">
        <v>6283.68</v>
      </c>
      <c r="DZ9" s="20" t="s">
        <v>331</v>
      </c>
      <c r="EA9" s="20"/>
      <c r="EB9" s="20">
        <v>6283.68</v>
      </c>
      <c r="EC9" s="20" t="s">
        <v>331</v>
      </c>
      <c r="ED9" s="20"/>
      <c r="EE9" s="20">
        <v>6283.68</v>
      </c>
      <c r="EF9" s="20" t="s">
        <v>331</v>
      </c>
      <c r="EG9" s="20"/>
      <c r="EH9" s="20">
        <v>6283.68</v>
      </c>
      <c r="EI9" s="20" t="s">
        <v>331</v>
      </c>
      <c r="EJ9" s="20"/>
      <c r="EK9" s="20">
        <v>6283.68</v>
      </c>
      <c r="EL9" s="20" t="s">
        <v>331</v>
      </c>
      <c r="EM9" s="20"/>
      <c r="EN9" s="20">
        <v>6283.68</v>
      </c>
      <c r="EO9" s="20"/>
      <c r="EP9" s="20"/>
      <c r="EQ9" s="59" t="s">
        <v>378</v>
      </c>
      <c r="ER9" s="20"/>
      <c r="ES9" s="109">
        <v>3968.64</v>
      </c>
      <c r="ET9" s="59" t="s">
        <v>378</v>
      </c>
      <c r="EU9" s="20"/>
      <c r="EV9" s="109">
        <v>3968.64</v>
      </c>
      <c r="EW9" s="59" t="s">
        <v>378</v>
      </c>
      <c r="EX9" s="20"/>
      <c r="EY9" s="109">
        <v>3968.64</v>
      </c>
      <c r="EZ9" s="59" t="s">
        <v>378</v>
      </c>
      <c r="FA9" s="20"/>
      <c r="FB9" s="109">
        <v>3968.64</v>
      </c>
      <c r="FC9" s="63" t="s">
        <v>378</v>
      </c>
      <c r="FD9" s="20"/>
      <c r="FE9" s="109">
        <v>3968.64</v>
      </c>
      <c r="FF9" s="66" t="s">
        <v>378</v>
      </c>
      <c r="FG9" s="20"/>
      <c r="FH9" s="109">
        <v>3968.64</v>
      </c>
      <c r="FI9" s="68" t="s">
        <v>378</v>
      </c>
      <c r="FJ9" s="20"/>
      <c r="FK9" s="109">
        <v>3968.64</v>
      </c>
      <c r="FL9" s="71" t="s">
        <v>378</v>
      </c>
      <c r="FM9" s="20"/>
      <c r="FN9" s="109">
        <v>3968.64</v>
      </c>
      <c r="FO9" s="72" t="s">
        <v>378</v>
      </c>
      <c r="FP9" s="20"/>
      <c r="FQ9" s="109">
        <v>3968.64</v>
      </c>
      <c r="FR9" s="76" t="s">
        <v>378</v>
      </c>
      <c r="FS9" s="113"/>
      <c r="FT9" s="109">
        <v>3968.64</v>
      </c>
      <c r="FU9" s="116" t="s">
        <v>378</v>
      </c>
      <c r="FV9" s="113"/>
      <c r="FW9" s="109">
        <v>3968.64</v>
      </c>
      <c r="FX9" s="119" t="s">
        <v>378</v>
      </c>
      <c r="FY9" s="113"/>
      <c r="FZ9" s="109">
        <v>3968.64</v>
      </c>
      <c r="GA9" s="105"/>
      <c r="GB9" s="105"/>
      <c r="GC9" s="105"/>
      <c r="GD9" s="105"/>
      <c r="GE9" s="105"/>
      <c r="GF9" s="105"/>
      <c r="GG9" s="105"/>
      <c r="GH9" s="105"/>
      <c r="GI9" s="105"/>
      <c r="GJ9" s="105"/>
      <c r="GK9" s="105"/>
      <c r="GL9" s="105"/>
      <c r="GM9" s="105"/>
      <c r="GN9" s="105"/>
      <c r="GO9" s="105"/>
      <c r="GP9" s="105"/>
      <c r="GQ9" s="105"/>
      <c r="GR9" s="105"/>
      <c r="GS9" s="105"/>
      <c r="GT9" s="105"/>
      <c r="GU9" s="105"/>
      <c r="GV9" s="105"/>
      <c r="GW9" s="105"/>
      <c r="GX9" s="105"/>
      <c r="GY9" s="105"/>
      <c r="GZ9" s="105"/>
      <c r="HA9" s="105"/>
      <c r="HB9" s="105"/>
      <c r="HC9" s="105"/>
      <c r="HD9" s="105"/>
    </row>
    <row r="10" spans="1:212" ht="17.25" customHeight="1">
      <c r="A10" s="16"/>
      <c r="B10" s="16" t="s">
        <v>17</v>
      </c>
      <c r="C10" s="26">
        <v>1256.72</v>
      </c>
      <c r="D10" s="16" t="s">
        <v>17</v>
      </c>
      <c r="E10" s="26">
        <v>1256.72</v>
      </c>
      <c r="F10" s="16" t="s">
        <v>17</v>
      </c>
      <c r="G10" s="26">
        <v>1256.72</v>
      </c>
      <c r="H10" s="16" t="s">
        <v>17</v>
      </c>
      <c r="I10" s="26">
        <v>1256.72</v>
      </c>
      <c r="J10" s="16" t="s">
        <v>17</v>
      </c>
      <c r="K10" s="26">
        <v>1256.72</v>
      </c>
      <c r="L10" s="16" t="s">
        <v>17</v>
      </c>
      <c r="M10" s="26">
        <v>1256.72</v>
      </c>
      <c r="N10" s="16" t="s">
        <v>17</v>
      </c>
      <c r="O10" s="26">
        <v>1256.72</v>
      </c>
      <c r="P10" s="16" t="s">
        <v>17</v>
      </c>
      <c r="Q10" s="26">
        <v>1256.72</v>
      </c>
      <c r="R10" s="16" t="s">
        <v>17</v>
      </c>
      <c r="S10" s="18">
        <f t="shared" si="0"/>
        <v>10053.76</v>
      </c>
      <c r="T10" s="16" t="s">
        <v>6</v>
      </c>
      <c r="U10" s="17" t="s">
        <v>125</v>
      </c>
      <c r="V10" s="26">
        <v>1256.72</v>
      </c>
      <c r="W10" s="16" t="s">
        <v>66</v>
      </c>
      <c r="X10" s="17" t="s">
        <v>67</v>
      </c>
      <c r="Y10" s="27">
        <v>1081.54</v>
      </c>
      <c r="Z10" s="16" t="s">
        <v>76</v>
      </c>
      <c r="AA10" s="17" t="s">
        <v>77</v>
      </c>
      <c r="AB10" s="27">
        <v>3371.35</v>
      </c>
      <c r="AC10" s="16" t="s">
        <v>82</v>
      </c>
      <c r="AD10" s="16" t="s">
        <v>83</v>
      </c>
      <c r="AE10" s="16">
        <v>1474.32</v>
      </c>
      <c r="AF10" s="16"/>
      <c r="AG10" s="20" t="s">
        <v>99</v>
      </c>
      <c r="AH10" s="20" t="s">
        <v>100</v>
      </c>
      <c r="AI10" s="20">
        <v>800.88</v>
      </c>
      <c r="AJ10" s="20" t="s">
        <v>139</v>
      </c>
      <c r="AK10" s="20" t="s">
        <v>140</v>
      </c>
      <c r="AL10" s="20">
        <v>4096.78</v>
      </c>
      <c r="AM10" s="20" t="s">
        <v>143</v>
      </c>
      <c r="AN10" s="20" t="s">
        <v>144</v>
      </c>
      <c r="AO10" s="20">
        <v>2288.92</v>
      </c>
      <c r="AP10" s="20" t="s">
        <v>170</v>
      </c>
      <c r="AQ10" s="20" t="s">
        <v>171</v>
      </c>
      <c r="AR10" s="20">
        <v>362.74</v>
      </c>
      <c r="AS10" s="20" t="s">
        <v>189</v>
      </c>
      <c r="AT10" s="22" t="s">
        <v>190</v>
      </c>
      <c r="AU10" s="19">
        <v>210.61</v>
      </c>
      <c r="AV10" s="20" t="s">
        <v>218</v>
      </c>
      <c r="AW10" s="22" t="s">
        <v>219</v>
      </c>
      <c r="AX10" s="19">
        <v>166.71</v>
      </c>
      <c r="AY10" s="20" t="s">
        <v>249</v>
      </c>
      <c r="AZ10" s="20" t="s">
        <v>250</v>
      </c>
      <c r="BA10" s="20">
        <v>112.49</v>
      </c>
      <c r="BB10" s="20" t="s">
        <v>238</v>
      </c>
      <c r="BC10" s="20" t="s">
        <v>237</v>
      </c>
      <c r="BD10" s="20">
        <v>180.46</v>
      </c>
      <c r="BE10" s="20" t="s">
        <v>226</v>
      </c>
      <c r="BF10" s="20" t="s">
        <v>267</v>
      </c>
      <c r="BG10" s="20">
        <v>56.21</v>
      </c>
      <c r="BH10" s="20" t="s">
        <v>274</v>
      </c>
      <c r="BI10" s="20" t="s">
        <v>273</v>
      </c>
      <c r="BJ10" s="20">
        <v>180.46</v>
      </c>
      <c r="BK10" s="20" t="s">
        <v>297</v>
      </c>
      <c r="BL10" s="20" t="s">
        <v>298</v>
      </c>
      <c r="BM10" s="20">
        <v>600.3</v>
      </c>
      <c r="BN10" s="20" t="s">
        <v>310</v>
      </c>
      <c r="BO10" s="20" t="s">
        <v>309</v>
      </c>
      <c r="BP10" s="20">
        <v>1860.42</v>
      </c>
      <c r="BS10" s="20" t="s">
        <v>259</v>
      </c>
      <c r="BT10" s="20"/>
      <c r="BU10" s="20">
        <v>198.43</v>
      </c>
      <c r="BV10" s="16" t="s">
        <v>238</v>
      </c>
      <c r="BW10" s="17" t="s">
        <v>333</v>
      </c>
      <c r="BX10" s="17">
        <v>180.46</v>
      </c>
      <c r="BY10" s="16" t="s">
        <v>335</v>
      </c>
      <c r="BZ10" s="17" t="s">
        <v>336</v>
      </c>
      <c r="CA10" s="17">
        <v>2572.96</v>
      </c>
      <c r="CB10" s="16" t="s">
        <v>274</v>
      </c>
      <c r="CC10" s="17" t="s">
        <v>347</v>
      </c>
      <c r="CD10" s="17">
        <v>180.46</v>
      </c>
      <c r="CE10" s="16" t="s">
        <v>352</v>
      </c>
      <c r="CF10" s="17" t="s">
        <v>353</v>
      </c>
      <c r="CG10" s="17">
        <v>781.54</v>
      </c>
      <c r="CH10" s="16" t="s">
        <v>310</v>
      </c>
      <c r="CI10" s="17" t="s">
        <v>363</v>
      </c>
      <c r="CJ10" s="17">
        <v>930.21</v>
      </c>
      <c r="CK10" s="16" t="s">
        <v>249</v>
      </c>
      <c r="CL10" s="17" t="s">
        <v>380</v>
      </c>
      <c r="CM10" s="17">
        <v>167.66</v>
      </c>
      <c r="CN10" s="20" t="s">
        <v>391</v>
      </c>
      <c r="CO10" s="20" t="s">
        <v>392</v>
      </c>
      <c r="CP10" s="17">
        <v>178.76</v>
      </c>
      <c r="CQ10" s="20"/>
      <c r="CR10" s="20"/>
      <c r="CS10" s="17"/>
      <c r="CT10" s="20" t="s">
        <v>251</v>
      </c>
      <c r="CU10" s="20" t="s">
        <v>406</v>
      </c>
      <c r="CV10" s="17">
        <v>56.97</v>
      </c>
      <c r="CW10" s="20" t="s">
        <v>274</v>
      </c>
      <c r="CX10" s="20" t="s">
        <v>413</v>
      </c>
      <c r="CY10" s="17">
        <v>180.46</v>
      </c>
      <c r="CZ10" s="20" t="s">
        <v>274</v>
      </c>
      <c r="DA10" s="20" t="s">
        <v>418</v>
      </c>
      <c r="DB10" s="17">
        <v>180.46</v>
      </c>
      <c r="DE10" s="20" t="s">
        <v>425</v>
      </c>
      <c r="DF10" s="20" t="s">
        <v>426</v>
      </c>
      <c r="DG10" s="17">
        <v>2626.2</v>
      </c>
      <c r="DH10" s="20" t="s">
        <v>224</v>
      </c>
      <c r="DI10" s="20" t="s">
        <v>439</v>
      </c>
      <c r="DJ10" s="17">
        <v>191.46</v>
      </c>
      <c r="DK10" s="20" t="s">
        <v>443</v>
      </c>
      <c r="DL10" s="20" t="s">
        <v>444</v>
      </c>
      <c r="DM10" s="17">
        <v>50.95</v>
      </c>
      <c r="DN10" s="20" t="s">
        <v>251</v>
      </c>
      <c r="DO10" s="20" t="s">
        <v>451</v>
      </c>
      <c r="DP10" s="17">
        <v>64.06</v>
      </c>
      <c r="DQ10" s="16" t="s">
        <v>456</v>
      </c>
      <c r="DR10" s="17" t="s">
        <v>457</v>
      </c>
      <c r="DS10" s="17">
        <v>170.35</v>
      </c>
      <c r="DT10" s="16" t="s">
        <v>274</v>
      </c>
      <c r="DU10" s="17" t="s">
        <v>465</v>
      </c>
      <c r="DV10" s="17">
        <v>205.33</v>
      </c>
      <c r="DW10" s="16" t="s">
        <v>251</v>
      </c>
      <c r="DX10" s="17" t="s">
        <v>467</v>
      </c>
      <c r="DY10" s="17">
        <v>128.12</v>
      </c>
      <c r="DZ10" s="16" t="s">
        <v>469</v>
      </c>
      <c r="EA10" s="17" t="s">
        <v>470</v>
      </c>
      <c r="EB10" s="17">
        <v>205.33</v>
      </c>
      <c r="EC10" s="16" t="s">
        <v>479</v>
      </c>
      <c r="ED10" s="17" t="s">
        <v>480</v>
      </c>
      <c r="EE10" s="17">
        <v>605.17</v>
      </c>
      <c r="EF10" s="16" t="s">
        <v>486</v>
      </c>
      <c r="EG10" s="17" t="s">
        <v>487</v>
      </c>
      <c r="EH10" s="17">
        <v>163.68</v>
      </c>
      <c r="EI10" s="16" t="s">
        <v>493</v>
      </c>
      <c r="EJ10" s="17" t="s">
        <v>494</v>
      </c>
      <c r="EK10" s="17">
        <v>1781.25</v>
      </c>
      <c r="EL10" s="16" t="s">
        <v>496</v>
      </c>
      <c r="EM10" s="17" t="s">
        <v>497</v>
      </c>
      <c r="EN10" s="17">
        <v>720.28</v>
      </c>
      <c r="EO10" s="17"/>
      <c r="EP10" s="17"/>
      <c r="EQ10" s="59" t="s">
        <v>377</v>
      </c>
      <c r="ER10" s="17"/>
      <c r="ES10" s="110">
        <v>12831.94</v>
      </c>
      <c r="ET10" s="59" t="s">
        <v>377</v>
      </c>
      <c r="EU10" s="17"/>
      <c r="EV10" s="110">
        <v>12831.94</v>
      </c>
      <c r="EW10" s="59" t="s">
        <v>377</v>
      </c>
      <c r="EX10" s="17"/>
      <c r="EY10" s="110">
        <v>12831.94</v>
      </c>
      <c r="EZ10" s="59" t="s">
        <v>377</v>
      </c>
      <c r="FA10" s="17"/>
      <c r="FB10" s="110">
        <v>12831.94</v>
      </c>
      <c r="FC10" s="63" t="s">
        <v>377</v>
      </c>
      <c r="FD10" s="17"/>
      <c r="FE10" s="110">
        <v>12831.94</v>
      </c>
      <c r="FF10" s="66" t="s">
        <v>377</v>
      </c>
      <c r="FG10" s="17"/>
      <c r="FH10" s="110">
        <v>12831.94</v>
      </c>
      <c r="FI10" s="68" t="s">
        <v>377</v>
      </c>
      <c r="FJ10" s="17"/>
      <c r="FK10" s="110">
        <v>12831.94</v>
      </c>
      <c r="FL10" s="71" t="s">
        <v>377</v>
      </c>
      <c r="FM10" s="17"/>
      <c r="FN10" s="110">
        <v>12831.94</v>
      </c>
      <c r="FO10" s="72" t="s">
        <v>377</v>
      </c>
      <c r="FP10" s="17"/>
      <c r="FQ10" s="110">
        <v>12831.94</v>
      </c>
      <c r="FR10" s="76" t="s">
        <v>377</v>
      </c>
      <c r="FS10" s="114"/>
      <c r="FT10" s="110">
        <v>12831.94</v>
      </c>
      <c r="FU10" s="116" t="s">
        <v>377</v>
      </c>
      <c r="FV10" s="114"/>
      <c r="FW10" s="110">
        <v>12831.94</v>
      </c>
      <c r="FX10" s="119" t="s">
        <v>377</v>
      </c>
      <c r="FY10" s="114"/>
      <c r="FZ10" s="110">
        <v>12831.94</v>
      </c>
      <c r="GA10" s="105"/>
      <c r="GB10" s="105"/>
      <c r="GC10" s="105"/>
      <c r="GD10" s="105"/>
      <c r="GE10" s="105"/>
      <c r="GF10" s="105"/>
      <c r="GG10" s="105"/>
      <c r="GH10" s="105"/>
      <c r="GI10" s="105"/>
      <c r="GJ10" s="105"/>
      <c r="GK10" s="105"/>
      <c r="GL10" s="105"/>
      <c r="GM10" s="105"/>
      <c r="GN10" s="105"/>
      <c r="GO10" s="105"/>
      <c r="GP10" s="105"/>
      <c r="GQ10" s="105"/>
      <c r="GR10" s="105"/>
      <c r="GS10" s="105"/>
      <c r="GT10" s="105"/>
      <c r="GU10" s="105"/>
      <c r="GV10" s="105"/>
      <c r="GW10" s="105"/>
      <c r="GX10" s="105"/>
      <c r="GY10" s="105"/>
      <c r="GZ10" s="105"/>
      <c r="HA10" s="105"/>
      <c r="HB10" s="105"/>
      <c r="HC10" s="105"/>
      <c r="HD10" s="105"/>
    </row>
    <row r="11" spans="1:212" ht="27.75" customHeight="1">
      <c r="A11" s="16"/>
      <c r="B11" s="16"/>
      <c r="C11" s="26"/>
      <c r="D11" s="16"/>
      <c r="E11" s="26"/>
      <c r="F11" s="16"/>
      <c r="G11" s="26"/>
      <c r="H11" s="16"/>
      <c r="I11" s="26"/>
      <c r="J11" s="16"/>
      <c r="K11" s="26"/>
      <c r="L11" s="16"/>
      <c r="M11" s="26"/>
      <c r="N11" s="16"/>
      <c r="O11" s="26"/>
      <c r="P11" s="16"/>
      <c r="Q11" s="26"/>
      <c r="R11" s="16"/>
      <c r="S11" s="18">
        <f t="shared" si="0"/>
        <v>0</v>
      </c>
      <c r="T11" s="16" t="s">
        <v>31</v>
      </c>
      <c r="U11" s="17" t="s">
        <v>125</v>
      </c>
      <c r="V11" s="26">
        <v>66.14</v>
      </c>
      <c r="W11" s="16" t="s">
        <v>68</v>
      </c>
      <c r="X11" s="17" t="s">
        <v>69</v>
      </c>
      <c r="Y11" s="27">
        <v>1340.19</v>
      </c>
      <c r="Z11" s="16" t="s">
        <v>78</v>
      </c>
      <c r="AA11" s="17" t="s">
        <v>79</v>
      </c>
      <c r="AB11" s="27">
        <v>391.57</v>
      </c>
      <c r="AC11" s="16" t="s">
        <v>84</v>
      </c>
      <c r="AD11" s="16" t="s">
        <v>85</v>
      </c>
      <c r="AE11" s="16">
        <v>1570.57</v>
      </c>
      <c r="AF11" s="16"/>
      <c r="AG11" s="20" t="s">
        <v>101</v>
      </c>
      <c r="AH11" s="20" t="s">
        <v>102</v>
      </c>
      <c r="AI11" s="23">
        <v>316.13</v>
      </c>
      <c r="AJ11" s="16" t="s">
        <v>4</v>
      </c>
      <c r="AK11" s="17" t="s">
        <v>112</v>
      </c>
      <c r="AL11" s="27">
        <v>130.2</v>
      </c>
      <c r="AM11" s="20" t="s">
        <v>145</v>
      </c>
      <c r="AN11" s="20" t="s">
        <v>146</v>
      </c>
      <c r="AO11" s="23">
        <v>3520.15</v>
      </c>
      <c r="AP11" s="20" t="s">
        <v>164</v>
      </c>
      <c r="AQ11" s="20" t="s">
        <v>172</v>
      </c>
      <c r="AR11" s="23">
        <v>157.03</v>
      </c>
      <c r="AS11" s="20" t="s">
        <v>191</v>
      </c>
      <c r="AT11" s="20" t="s">
        <v>192</v>
      </c>
      <c r="AU11" s="23">
        <v>3222.85</v>
      </c>
      <c r="AV11" s="20" t="s">
        <v>220</v>
      </c>
      <c r="AW11" s="20" t="s">
        <v>221</v>
      </c>
      <c r="AX11" s="23">
        <v>145.63</v>
      </c>
      <c r="AY11" s="20" t="s">
        <v>251</v>
      </c>
      <c r="AZ11" s="20" t="s">
        <v>252</v>
      </c>
      <c r="BA11" s="20">
        <v>353.25</v>
      </c>
      <c r="BB11" s="20" t="s">
        <v>239</v>
      </c>
      <c r="BC11" s="17" t="s">
        <v>240</v>
      </c>
      <c r="BD11" s="20">
        <v>290.91</v>
      </c>
      <c r="BE11" s="20" t="s">
        <v>270</v>
      </c>
      <c r="BF11" s="17" t="s">
        <v>271</v>
      </c>
      <c r="BG11" s="20">
        <v>1531.9</v>
      </c>
      <c r="BH11" s="20" t="s">
        <v>251</v>
      </c>
      <c r="BI11" s="22" t="s">
        <v>273</v>
      </c>
      <c r="BJ11" s="20">
        <v>56.97</v>
      </c>
      <c r="BK11" s="20" t="s">
        <v>276</v>
      </c>
      <c r="BL11" s="17" t="s">
        <v>299</v>
      </c>
      <c r="BM11" s="20">
        <v>2863.29</v>
      </c>
      <c r="BN11" s="16" t="s">
        <v>311</v>
      </c>
      <c r="BO11" s="17" t="s">
        <v>312</v>
      </c>
      <c r="BP11" s="17">
        <v>96.97</v>
      </c>
      <c r="BS11" s="20" t="s">
        <v>203</v>
      </c>
      <c r="BT11" s="22"/>
      <c r="BU11" s="19">
        <v>1711.51</v>
      </c>
      <c r="BV11" s="20" t="s">
        <v>203</v>
      </c>
      <c r="BW11" s="22"/>
      <c r="BX11" s="19">
        <v>1711.51</v>
      </c>
      <c r="BY11" s="20" t="s">
        <v>203</v>
      </c>
      <c r="BZ11" s="22"/>
      <c r="CA11" s="19">
        <v>1711.51</v>
      </c>
      <c r="CB11" s="20" t="s">
        <v>203</v>
      </c>
      <c r="CC11" s="22"/>
      <c r="CD11" s="19">
        <v>1711.51</v>
      </c>
      <c r="CE11" s="20" t="s">
        <v>203</v>
      </c>
      <c r="CF11" s="22"/>
      <c r="CG11" s="19">
        <v>1711.51</v>
      </c>
      <c r="CH11" s="20" t="s">
        <v>203</v>
      </c>
      <c r="CI11" s="22"/>
      <c r="CJ11" s="19">
        <v>1711.51</v>
      </c>
      <c r="CK11" s="20" t="s">
        <v>203</v>
      </c>
      <c r="CL11" s="22"/>
      <c r="CM11" s="19">
        <v>1711.51</v>
      </c>
      <c r="CN11" s="20" t="s">
        <v>203</v>
      </c>
      <c r="CO11" s="22"/>
      <c r="CP11" s="19">
        <v>1711.51</v>
      </c>
      <c r="CQ11" s="20" t="s">
        <v>203</v>
      </c>
      <c r="CR11" s="22"/>
      <c r="CS11" s="19">
        <v>1711.51</v>
      </c>
      <c r="CT11" s="20" t="s">
        <v>203</v>
      </c>
      <c r="CU11" s="22"/>
      <c r="CV11" s="19">
        <v>1711.51</v>
      </c>
      <c r="CW11" s="20" t="s">
        <v>203</v>
      </c>
      <c r="CX11" s="22"/>
      <c r="CY11" s="19">
        <v>1711.51</v>
      </c>
      <c r="CZ11" s="20" t="s">
        <v>203</v>
      </c>
      <c r="DA11" s="22"/>
      <c r="DB11" s="19">
        <v>1711.51</v>
      </c>
      <c r="DE11" s="20" t="s">
        <v>203</v>
      </c>
      <c r="DF11" s="22"/>
      <c r="DG11" s="19">
        <v>1190.59</v>
      </c>
      <c r="DH11" s="20" t="s">
        <v>203</v>
      </c>
      <c r="DI11" s="22"/>
      <c r="DJ11" s="19">
        <v>1190.59</v>
      </c>
      <c r="DK11" s="20" t="s">
        <v>445</v>
      </c>
      <c r="DL11" s="22" t="s">
        <v>446</v>
      </c>
      <c r="DM11" s="19">
        <v>207681.45</v>
      </c>
      <c r="DN11" s="16" t="s">
        <v>452</v>
      </c>
      <c r="DO11" s="17" t="s">
        <v>453</v>
      </c>
      <c r="DP11" s="17">
        <v>161</v>
      </c>
      <c r="DQ11" s="16" t="s">
        <v>458</v>
      </c>
      <c r="DR11" s="17" t="s">
        <v>457</v>
      </c>
      <c r="DS11" s="17">
        <v>40755.33</v>
      </c>
      <c r="DT11" s="16" t="s">
        <v>251</v>
      </c>
      <c r="DU11" s="17" t="s">
        <v>465</v>
      </c>
      <c r="DV11" s="17">
        <v>192.18</v>
      </c>
      <c r="DW11" s="16"/>
      <c r="DX11" s="17"/>
      <c r="DY11" s="17"/>
      <c r="DZ11" s="16" t="s">
        <v>471</v>
      </c>
      <c r="EA11" s="17" t="s">
        <v>472</v>
      </c>
      <c r="EB11" s="17">
        <v>640.6</v>
      </c>
      <c r="EC11" s="16" t="s">
        <v>481</v>
      </c>
      <c r="ED11" s="17" t="s">
        <v>482</v>
      </c>
      <c r="EE11" s="17">
        <v>8144.28</v>
      </c>
      <c r="EF11" s="16" t="s">
        <v>488</v>
      </c>
      <c r="EG11" s="17" t="s">
        <v>489</v>
      </c>
      <c r="EH11" s="17">
        <v>4500</v>
      </c>
      <c r="EI11" s="16" t="s">
        <v>500</v>
      </c>
      <c r="EJ11" s="17" t="s">
        <v>501</v>
      </c>
      <c r="EK11" s="17">
        <v>1443.49</v>
      </c>
      <c r="EL11" s="16" t="s">
        <v>498</v>
      </c>
      <c r="EM11" s="17" t="s">
        <v>499</v>
      </c>
      <c r="EN11" s="17">
        <v>161</v>
      </c>
      <c r="EO11" s="17"/>
      <c r="EP11" s="17"/>
      <c r="EQ11" s="59" t="s">
        <v>514</v>
      </c>
      <c r="ER11" s="17"/>
      <c r="ES11" s="110">
        <v>135.03</v>
      </c>
      <c r="ET11" s="59" t="s">
        <v>514</v>
      </c>
      <c r="EU11" s="17"/>
      <c r="EV11" s="110">
        <v>135.03</v>
      </c>
      <c r="EW11" s="59" t="s">
        <v>514</v>
      </c>
      <c r="EX11" s="17"/>
      <c r="EY11" s="110">
        <v>135.03</v>
      </c>
      <c r="EZ11" s="59" t="s">
        <v>514</v>
      </c>
      <c r="FA11" s="17"/>
      <c r="FB11" s="110">
        <v>135.03</v>
      </c>
      <c r="FC11" s="63" t="s">
        <v>514</v>
      </c>
      <c r="FD11" s="17"/>
      <c r="FE11" s="110">
        <v>135.03</v>
      </c>
      <c r="FF11" s="66" t="s">
        <v>514</v>
      </c>
      <c r="FG11" s="17"/>
      <c r="FH11" s="110">
        <v>135.03</v>
      </c>
      <c r="FI11" s="68" t="s">
        <v>514</v>
      </c>
      <c r="FJ11" s="17"/>
      <c r="FK11" s="110">
        <v>135.03</v>
      </c>
      <c r="FL11" s="71" t="s">
        <v>514</v>
      </c>
      <c r="FM11" s="17"/>
      <c r="FN11" s="110">
        <v>135.03</v>
      </c>
      <c r="FO11" s="72" t="s">
        <v>514</v>
      </c>
      <c r="FP11" s="17"/>
      <c r="FQ11" s="110">
        <v>135.03</v>
      </c>
      <c r="FR11" s="76" t="s">
        <v>514</v>
      </c>
      <c r="FS11" s="114"/>
      <c r="FT11" s="110">
        <v>135.03</v>
      </c>
      <c r="FU11" s="116" t="s">
        <v>514</v>
      </c>
      <c r="FV11" s="114"/>
      <c r="FW11" s="110">
        <v>135.03</v>
      </c>
      <c r="FX11" s="119" t="s">
        <v>514</v>
      </c>
      <c r="FY11" s="114"/>
      <c r="FZ11" s="110">
        <v>135.03</v>
      </c>
      <c r="GA11" s="105"/>
      <c r="GB11" s="105"/>
      <c r="GC11" s="105"/>
      <c r="GD11" s="105"/>
      <c r="GE11" s="105"/>
      <c r="GF11" s="105"/>
      <c r="GG11" s="105"/>
      <c r="GH11" s="105"/>
      <c r="GI11" s="105"/>
      <c r="GJ11" s="105"/>
      <c r="GK11" s="105"/>
      <c r="GL11" s="105"/>
      <c r="GM11" s="105"/>
      <c r="GN11" s="105"/>
      <c r="GO11" s="105"/>
      <c r="GP11" s="105"/>
      <c r="GQ11" s="105"/>
      <c r="GR11" s="105"/>
      <c r="GS11" s="105"/>
      <c r="GT11" s="105"/>
      <c r="GU11" s="105"/>
      <c r="GV11" s="105"/>
      <c r="GW11" s="105"/>
      <c r="GX11" s="105"/>
      <c r="GY11" s="105"/>
      <c r="GZ11" s="105"/>
      <c r="HA11" s="105"/>
      <c r="HB11" s="105"/>
      <c r="HC11" s="105"/>
      <c r="HD11" s="105"/>
    </row>
    <row r="12" spans="1:212" ht="29.25" customHeight="1">
      <c r="A12" s="16"/>
      <c r="B12" s="16" t="s">
        <v>17</v>
      </c>
      <c r="C12" s="17">
        <v>66.14</v>
      </c>
      <c r="D12" s="16" t="s">
        <v>17</v>
      </c>
      <c r="E12" s="17">
        <v>66.14</v>
      </c>
      <c r="F12" s="16" t="s">
        <v>17</v>
      </c>
      <c r="G12" s="17">
        <v>66.14</v>
      </c>
      <c r="H12" s="16" t="s">
        <v>17</v>
      </c>
      <c r="I12" s="17">
        <v>66.14</v>
      </c>
      <c r="J12" s="16" t="s">
        <v>17</v>
      </c>
      <c r="K12" s="17">
        <v>66.14</v>
      </c>
      <c r="L12" s="16" t="s">
        <v>17</v>
      </c>
      <c r="M12" s="17">
        <v>66.14</v>
      </c>
      <c r="N12" s="16" t="s">
        <v>17</v>
      </c>
      <c r="O12" s="17">
        <v>66.14</v>
      </c>
      <c r="P12" s="16" t="s">
        <v>17</v>
      </c>
      <c r="Q12" s="17">
        <v>66.14</v>
      </c>
      <c r="R12" s="16" t="s">
        <v>17</v>
      </c>
      <c r="S12" s="18">
        <f t="shared" si="0"/>
        <v>529.12</v>
      </c>
      <c r="T12" s="16" t="s">
        <v>14</v>
      </c>
      <c r="U12" s="17" t="s">
        <v>125</v>
      </c>
      <c r="V12" s="26">
        <v>66.14</v>
      </c>
      <c r="W12" s="16" t="s">
        <v>70</v>
      </c>
      <c r="X12" s="17" t="s">
        <v>71</v>
      </c>
      <c r="Y12" s="27">
        <v>683.31</v>
      </c>
      <c r="Z12" s="28" t="s">
        <v>118</v>
      </c>
      <c r="AA12" s="17"/>
      <c r="AB12" s="17">
        <v>10516.74</v>
      </c>
      <c r="AC12" s="16" t="s">
        <v>86</v>
      </c>
      <c r="AD12" s="16" t="s">
        <v>87</v>
      </c>
      <c r="AE12" s="16">
        <v>1474.32</v>
      </c>
      <c r="AF12" s="16"/>
      <c r="AG12" s="16" t="s">
        <v>103</v>
      </c>
      <c r="AH12" s="17" t="s">
        <v>104</v>
      </c>
      <c r="AI12" s="17">
        <f>2948.63/7</f>
        <v>421.23285714285714</v>
      </c>
      <c r="AJ12" s="16" t="s">
        <v>113</v>
      </c>
      <c r="AK12" s="17" t="s">
        <v>112</v>
      </c>
      <c r="AL12" s="27">
        <v>161.28</v>
      </c>
      <c r="AM12" s="16" t="s">
        <v>147</v>
      </c>
      <c r="AN12" s="17" t="s">
        <v>148</v>
      </c>
      <c r="AO12" s="27">
        <v>705.29</v>
      </c>
      <c r="AP12" s="16" t="s">
        <v>164</v>
      </c>
      <c r="AQ12" s="17" t="s">
        <v>173</v>
      </c>
      <c r="AR12" s="27">
        <v>164.95</v>
      </c>
      <c r="AS12" s="16" t="s">
        <v>193</v>
      </c>
      <c r="AT12" s="17" t="s">
        <v>194</v>
      </c>
      <c r="AU12" s="27">
        <v>472.11</v>
      </c>
      <c r="AV12" s="16" t="s">
        <v>152</v>
      </c>
      <c r="AW12" s="17" t="s">
        <v>222</v>
      </c>
      <c r="AX12" s="27">
        <v>181.52</v>
      </c>
      <c r="AY12" s="29" t="s">
        <v>187</v>
      </c>
      <c r="AZ12" s="20" t="s">
        <v>253</v>
      </c>
      <c r="BA12" s="17">
        <v>141.3</v>
      </c>
      <c r="BB12" s="20" t="s">
        <v>241</v>
      </c>
      <c r="BC12" s="20" t="s">
        <v>240</v>
      </c>
      <c r="BD12" s="17">
        <v>290.91</v>
      </c>
      <c r="BE12" s="20" t="s">
        <v>224</v>
      </c>
      <c r="BF12" s="20" t="s">
        <v>272</v>
      </c>
      <c r="BG12" s="17">
        <v>164.65</v>
      </c>
      <c r="BH12" s="20" t="s">
        <v>275</v>
      </c>
      <c r="BI12" s="22" t="s">
        <v>273</v>
      </c>
      <c r="BJ12" s="17">
        <v>1873.7</v>
      </c>
      <c r="BK12" s="20" t="s">
        <v>276</v>
      </c>
      <c r="BL12" s="20" t="s">
        <v>299</v>
      </c>
      <c r="BM12" s="17">
        <v>1144.68</v>
      </c>
      <c r="BN12" s="12" t="s">
        <v>259</v>
      </c>
      <c r="BO12" s="17"/>
      <c r="BP12" s="17">
        <v>198.44</v>
      </c>
      <c r="BS12" s="20" t="s">
        <v>323</v>
      </c>
      <c r="BT12" s="20" t="s">
        <v>322</v>
      </c>
      <c r="BU12" s="17">
        <v>161.28</v>
      </c>
      <c r="BV12" s="20" t="s">
        <v>323</v>
      </c>
      <c r="BW12" s="20"/>
      <c r="BX12" s="17">
        <v>161.28</v>
      </c>
      <c r="BY12" s="20" t="s">
        <v>323</v>
      </c>
      <c r="BZ12" s="20"/>
      <c r="CA12" s="17">
        <v>161.28</v>
      </c>
      <c r="CB12" s="20" t="s">
        <v>323</v>
      </c>
      <c r="CC12" s="20"/>
      <c r="CD12" s="17">
        <v>161.28</v>
      </c>
      <c r="CE12" s="20" t="s">
        <v>323</v>
      </c>
      <c r="CF12" s="20"/>
      <c r="CG12" s="17">
        <v>161.28</v>
      </c>
      <c r="CH12" s="20" t="s">
        <v>323</v>
      </c>
      <c r="CI12" s="20"/>
      <c r="CJ12" s="17">
        <v>161.28</v>
      </c>
      <c r="CK12" s="20"/>
      <c r="CL12" s="20"/>
      <c r="CM12" s="17"/>
      <c r="CN12" s="16"/>
      <c r="CO12" s="17"/>
      <c r="CP12" s="17"/>
      <c r="CQ12" s="16"/>
      <c r="CR12" s="17"/>
      <c r="CS12" s="17"/>
      <c r="CT12" s="16" t="s">
        <v>408</v>
      </c>
      <c r="CU12" s="17" t="s">
        <v>407</v>
      </c>
      <c r="CV12" s="17">
        <v>34005.95</v>
      </c>
      <c r="CW12" s="16" t="s">
        <v>391</v>
      </c>
      <c r="CX12" s="17" t="s">
        <v>414</v>
      </c>
      <c r="CY12" s="17">
        <v>178.76</v>
      </c>
      <c r="CZ12" s="16" t="s">
        <v>419</v>
      </c>
      <c r="DA12" s="17" t="s">
        <v>420</v>
      </c>
      <c r="DB12" s="17">
        <v>415.61</v>
      </c>
      <c r="DE12" s="16" t="s">
        <v>427</v>
      </c>
      <c r="DF12" s="17" t="s">
        <v>426</v>
      </c>
      <c r="DG12" s="17">
        <v>1376.52</v>
      </c>
      <c r="DH12" s="16" t="s">
        <v>440</v>
      </c>
      <c r="DI12" s="17" t="s">
        <v>441</v>
      </c>
      <c r="DJ12" s="17">
        <v>1473.38</v>
      </c>
      <c r="DK12" s="20" t="s">
        <v>445</v>
      </c>
      <c r="DL12" s="22" t="s">
        <v>446</v>
      </c>
      <c r="DM12" s="17">
        <v>9117.66</v>
      </c>
      <c r="DN12" s="16"/>
      <c r="DO12" s="17"/>
      <c r="DP12" s="17"/>
      <c r="DQ12" s="16" t="s">
        <v>251</v>
      </c>
      <c r="DR12" s="17" t="s">
        <v>459</v>
      </c>
      <c r="DS12" s="17">
        <v>64.06</v>
      </c>
      <c r="DT12" s="16" t="s">
        <v>505</v>
      </c>
      <c r="DU12" s="17" t="s">
        <v>506</v>
      </c>
      <c r="DV12" s="17">
        <v>3040.62</v>
      </c>
      <c r="DW12" s="16"/>
      <c r="DX12" s="17"/>
      <c r="DY12" s="17"/>
      <c r="DZ12" s="16" t="s">
        <v>473</v>
      </c>
      <c r="EA12" s="17" t="s">
        <v>472</v>
      </c>
      <c r="EB12" s="17">
        <v>678.69</v>
      </c>
      <c r="EC12" s="16" t="s">
        <v>483</v>
      </c>
      <c r="ED12" s="17" t="s">
        <v>482</v>
      </c>
      <c r="EE12" s="17">
        <v>2111.46</v>
      </c>
      <c r="EF12" s="16" t="s">
        <v>491</v>
      </c>
      <c r="EG12" s="17" t="s">
        <v>492</v>
      </c>
      <c r="EH12" s="17">
        <v>575.01</v>
      </c>
      <c r="EI12" s="16"/>
      <c r="EJ12" s="17"/>
      <c r="EK12" s="17"/>
      <c r="EL12" s="16"/>
      <c r="EM12" s="17"/>
      <c r="EN12" s="17"/>
      <c r="EO12" s="17"/>
      <c r="EP12" s="17"/>
      <c r="EQ12" s="59" t="s">
        <v>515</v>
      </c>
      <c r="ER12" s="17"/>
      <c r="ES12" s="110">
        <v>270.06</v>
      </c>
      <c r="ET12" s="59" t="s">
        <v>515</v>
      </c>
      <c r="EU12" s="17"/>
      <c r="EV12" s="110">
        <v>270.06</v>
      </c>
      <c r="EW12" s="59" t="s">
        <v>515</v>
      </c>
      <c r="EX12" s="17"/>
      <c r="EY12" s="110">
        <v>270.06</v>
      </c>
      <c r="EZ12" s="59" t="s">
        <v>515</v>
      </c>
      <c r="FA12" s="17"/>
      <c r="FB12" s="110">
        <v>270.06</v>
      </c>
      <c r="FC12" s="63" t="s">
        <v>515</v>
      </c>
      <c r="FD12" s="17"/>
      <c r="FE12" s="110">
        <v>270.06</v>
      </c>
      <c r="FF12" s="66" t="s">
        <v>515</v>
      </c>
      <c r="FG12" s="17"/>
      <c r="FH12" s="110">
        <v>270.06</v>
      </c>
      <c r="FI12" s="68" t="s">
        <v>515</v>
      </c>
      <c r="FJ12" s="17"/>
      <c r="FK12" s="110">
        <v>270.06</v>
      </c>
      <c r="FL12" s="71" t="s">
        <v>515</v>
      </c>
      <c r="FM12" s="17"/>
      <c r="FN12" s="110">
        <v>270.06</v>
      </c>
      <c r="FO12" s="72" t="s">
        <v>515</v>
      </c>
      <c r="FP12" s="17"/>
      <c r="FQ12" s="110">
        <v>270.06</v>
      </c>
      <c r="FR12" s="76" t="s">
        <v>515</v>
      </c>
      <c r="FS12" s="114"/>
      <c r="FT12" s="110">
        <v>270.06</v>
      </c>
      <c r="FU12" s="116" t="s">
        <v>515</v>
      </c>
      <c r="FV12" s="114"/>
      <c r="FW12" s="110">
        <v>270.06</v>
      </c>
      <c r="FX12" s="119" t="s">
        <v>515</v>
      </c>
      <c r="FY12" s="114"/>
      <c r="FZ12" s="110">
        <v>270.06</v>
      </c>
      <c r="GA12" s="105"/>
      <c r="GB12" s="105"/>
      <c r="GC12" s="105"/>
      <c r="GD12" s="105"/>
      <c r="GE12" s="105"/>
      <c r="GF12" s="105"/>
      <c r="GG12" s="105"/>
      <c r="GH12" s="105"/>
      <c r="GI12" s="105"/>
      <c r="GJ12" s="105"/>
      <c r="GK12" s="105"/>
      <c r="GL12" s="105"/>
      <c r="GM12" s="105"/>
      <c r="GN12" s="105"/>
      <c r="GO12" s="105"/>
      <c r="GP12" s="105"/>
      <c r="GQ12" s="105"/>
      <c r="GR12" s="105"/>
      <c r="GS12" s="105"/>
      <c r="GT12" s="105"/>
      <c r="GU12" s="105"/>
      <c r="GV12" s="105"/>
      <c r="GW12" s="105"/>
      <c r="GX12" s="105"/>
      <c r="GY12" s="105"/>
      <c r="GZ12" s="105"/>
      <c r="HA12" s="105"/>
      <c r="HB12" s="105"/>
      <c r="HC12" s="105"/>
      <c r="HD12" s="105"/>
    </row>
    <row r="13" spans="1:212" ht="32.25" customHeight="1">
      <c r="A13" s="16"/>
      <c r="B13" s="16" t="s">
        <v>17</v>
      </c>
      <c r="C13" s="17">
        <v>198.43</v>
      </c>
      <c r="D13" s="16" t="s">
        <v>17</v>
      </c>
      <c r="E13" s="17">
        <v>198.43</v>
      </c>
      <c r="F13" s="16" t="s">
        <v>17</v>
      </c>
      <c r="G13" s="17">
        <v>198.43</v>
      </c>
      <c r="H13" s="16" t="s">
        <v>17</v>
      </c>
      <c r="I13" s="17">
        <v>198.43</v>
      </c>
      <c r="J13" s="16" t="s">
        <v>17</v>
      </c>
      <c r="K13" s="17">
        <v>198.43</v>
      </c>
      <c r="L13" s="16" t="s">
        <v>17</v>
      </c>
      <c r="M13" s="17">
        <v>198.43</v>
      </c>
      <c r="N13" s="16" t="s">
        <v>17</v>
      </c>
      <c r="O13" s="17">
        <v>198.43</v>
      </c>
      <c r="P13" s="16" t="s">
        <v>17</v>
      </c>
      <c r="Q13" s="17">
        <v>198.43</v>
      </c>
      <c r="R13" s="16" t="s">
        <v>17</v>
      </c>
      <c r="S13" s="18">
        <f t="shared" si="0"/>
        <v>1587.4400000000003</v>
      </c>
      <c r="T13" s="16" t="s">
        <v>15</v>
      </c>
      <c r="U13" s="17" t="s">
        <v>125</v>
      </c>
      <c r="V13" s="26">
        <v>198.43</v>
      </c>
      <c r="W13" s="16" t="s">
        <v>114</v>
      </c>
      <c r="X13" s="17" t="s">
        <v>115</v>
      </c>
      <c r="Y13" s="27">
        <v>25000</v>
      </c>
      <c r="Z13" s="16" t="s">
        <v>119</v>
      </c>
      <c r="AA13" s="17"/>
      <c r="AB13" s="17">
        <v>4431.58</v>
      </c>
      <c r="AC13" s="16" t="s">
        <v>88</v>
      </c>
      <c r="AD13" s="16" t="s">
        <v>89</v>
      </c>
      <c r="AE13" s="16">
        <v>641</v>
      </c>
      <c r="AF13" s="16"/>
      <c r="AG13" s="16" t="s">
        <v>105</v>
      </c>
      <c r="AH13" s="17" t="s">
        <v>106</v>
      </c>
      <c r="AI13" s="26">
        <v>368.57</v>
      </c>
      <c r="AJ13" s="30" t="s">
        <v>118</v>
      </c>
      <c r="AK13" s="17"/>
      <c r="AL13" s="17">
        <v>10649.02</v>
      </c>
      <c r="AM13" s="16" t="s">
        <v>145</v>
      </c>
      <c r="AN13" s="17" t="s">
        <v>149</v>
      </c>
      <c r="AO13" s="26">
        <v>1743.86</v>
      </c>
      <c r="AP13" s="16" t="s">
        <v>174</v>
      </c>
      <c r="AQ13" s="17" t="s">
        <v>175</v>
      </c>
      <c r="AR13" s="26">
        <v>773.54</v>
      </c>
      <c r="AS13" s="16" t="s">
        <v>187</v>
      </c>
      <c r="AT13" s="17" t="s">
        <v>195</v>
      </c>
      <c r="AU13" s="17">
        <v>329.92</v>
      </c>
      <c r="AV13" s="16" t="s">
        <v>220</v>
      </c>
      <c r="AW13" s="17" t="s">
        <v>223</v>
      </c>
      <c r="AX13" s="17">
        <v>145.63</v>
      </c>
      <c r="AY13" s="16" t="s">
        <v>187</v>
      </c>
      <c r="AZ13" s="20" t="s">
        <v>254</v>
      </c>
      <c r="BA13" s="17">
        <v>141.3</v>
      </c>
      <c r="BB13" s="16" t="s">
        <v>242</v>
      </c>
      <c r="BC13" s="20" t="s">
        <v>243</v>
      </c>
      <c r="BD13" s="17">
        <v>353.25</v>
      </c>
      <c r="BE13" s="16" t="s">
        <v>279</v>
      </c>
      <c r="BF13" s="20" t="s">
        <v>280</v>
      </c>
      <c r="BG13" s="17">
        <v>5027.42</v>
      </c>
      <c r="BH13" s="16" t="s">
        <v>276</v>
      </c>
      <c r="BI13" s="20" t="s">
        <v>277</v>
      </c>
      <c r="BJ13" s="17">
        <v>2675.08</v>
      </c>
      <c r="BK13" s="20" t="s">
        <v>276</v>
      </c>
      <c r="BL13" s="20" t="s">
        <v>300</v>
      </c>
      <c r="BM13" s="17">
        <v>1806.66</v>
      </c>
      <c r="BN13" s="16"/>
      <c r="BO13" s="20"/>
      <c r="BP13" s="17"/>
      <c r="BS13" s="12" t="s">
        <v>321</v>
      </c>
      <c r="BT13" s="17" t="s">
        <v>322</v>
      </c>
      <c r="BU13" s="23">
        <v>130.2</v>
      </c>
      <c r="BV13" s="12" t="s">
        <v>321</v>
      </c>
      <c r="BW13" s="17"/>
      <c r="BX13" s="23">
        <v>130.2</v>
      </c>
      <c r="BY13" s="12" t="s">
        <v>321</v>
      </c>
      <c r="BZ13" s="17"/>
      <c r="CA13" s="23">
        <v>130.2</v>
      </c>
      <c r="CB13" s="12" t="s">
        <v>321</v>
      </c>
      <c r="CC13" s="17"/>
      <c r="CD13" s="23">
        <v>130.2</v>
      </c>
      <c r="CE13" s="12" t="s">
        <v>321</v>
      </c>
      <c r="CF13" s="17"/>
      <c r="CG13" s="23">
        <v>130.2</v>
      </c>
      <c r="CH13" s="12" t="s">
        <v>321</v>
      </c>
      <c r="CI13" s="17"/>
      <c r="CJ13" s="23">
        <v>130.2</v>
      </c>
      <c r="CK13" s="12" t="s">
        <v>321</v>
      </c>
      <c r="CL13" s="17"/>
      <c r="CM13" s="23">
        <v>130.2</v>
      </c>
      <c r="CN13" s="12" t="s">
        <v>321</v>
      </c>
      <c r="CO13" s="17"/>
      <c r="CP13" s="23">
        <v>130.2</v>
      </c>
      <c r="CQ13" s="12" t="s">
        <v>321</v>
      </c>
      <c r="CR13" s="17"/>
      <c r="CS13" s="23">
        <v>130.2</v>
      </c>
      <c r="CT13" s="12" t="s">
        <v>321</v>
      </c>
      <c r="CU13" s="17"/>
      <c r="CV13" s="23">
        <v>130.2</v>
      </c>
      <c r="CW13" s="12" t="s">
        <v>321</v>
      </c>
      <c r="CX13" s="17"/>
      <c r="CY13" s="23">
        <v>130.2</v>
      </c>
      <c r="CZ13" s="12" t="s">
        <v>321</v>
      </c>
      <c r="DA13" s="17"/>
      <c r="DB13" s="23">
        <v>130.2</v>
      </c>
      <c r="DE13" s="16" t="s">
        <v>428</v>
      </c>
      <c r="DF13" s="17" t="s">
        <v>426</v>
      </c>
      <c r="DG13" s="23">
        <v>917.68</v>
      </c>
      <c r="DH13" s="16" t="s">
        <v>321</v>
      </c>
      <c r="DI13" s="17"/>
      <c r="DJ13" s="17">
        <v>130.2</v>
      </c>
      <c r="DK13" s="16" t="s">
        <v>447</v>
      </c>
      <c r="DL13" s="17" t="s">
        <v>448</v>
      </c>
      <c r="DM13" s="23">
        <v>2708.18</v>
      </c>
      <c r="DN13" s="16"/>
      <c r="DO13" s="17"/>
      <c r="DP13" s="23"/>
      <c r="DQ13" s="16" t="s">
        <v>460</v>
      </c>
      <c r="DR13" s="17" t="s">
        <v>461</v>
      </c>
      <c r="DS13" s="23">
        <v>6684.74</v>
      </c>
      <c r="DT13" s="16"/>
      <c r="DU13" s="17"/>
      <c r="DV13" s="23"/>
      <c r="DW13" s="16"/>
      <c r="DX13" s="17"/>
      <c r="DY13" s="23"/>
      <c r="DZ13" s="16" t="s">
        <v>475</v>
      </c>
      <c r="EA13" s="17" t="s">
        <v>476</v>
      </c>
      <c r="EB13" s="23">
        <v>382.15</v>
      </c>
      <c r="EC13" s="16" t="s">
        <v>484</v>
      </c>
      <c r="ED13" s="17" t="s">
        <v>482</v>
      </c>
      <c r="EE13" s="23">
        <v>797.05</v>
      </c>
      <c r="EF13" s="16"/>
      <c r="EG13" s="17"/>
      <c r="EH13" s="23"/>
      <c r="EI13" s="16"/>
      <c r="EJ13" s="17"/>
      <c r="EK13" s="23"/>
      <c r="EL13" s="16"/>
      <c r="EM13" s="17"/>
      <c r="EN13" s="23"/>
      <c r="EO13" s="23"/>
      <c r="EP13" s="23"/>
      <c r="EQ13" s="59" t="s">
        <v>516</v>
      </c>
      <c r="ER13" s="17"/>
      <c r="ES13" s="108">
        <v>852.66</v>
      </c>
      <c r="ET13" s="59" t="s">
        <v>516</v>
      </c>
      <c r="EU13" s="17"/>
      <c r="EV13" s="108">
        <v>852.66</v>
      </c>
      <c r="EW13" s="59" t="s">
        <v>516</v>
      </c>
      <c r="EX13" s="17"/>
      <c r="EY13" s="108">
        <v>852.66</v>
      </c>
      <c r="EZ13" s="59" t="s">
        <v>516</v>
      </c>
      <c r="FA13" s="17"/>
      <c r="FB13" s="108">
        <v>852.66</v>
      </c>
      <c r="FC13" s="63" t="s">
        <v>516</v>
      </c>
      <c r="FD13" s="17"/>
      <c r="FE13" s="108">
        <v>852.66</v>
      </c>
      <c r="FF13" s="66" t="s">
        <v>516</v>
      </c>
      <c r="FG13" s="17"/>
      <c r="FH13" s="108">
        <v>852.66</v>
      </c>
      <c r="FI13" s="68" t="s">
        <v>516</v>
      </c>
      <c r="FJ13" s="17"/>
      <c r="FK13" s="108">
        <v>852.66</v>
      </c>
      <c r="FL13" s="71" t="s">
        <v>516</v>
      </c>
      <c r="FM13" s="17"/>
      <c r="FN13" s="108">
        <v>852.66</v>
      </c>
      <c r="FO13" s="72" t="s">
        <v>516</v>
      </c>
      <c r="FP13" s="17"/>
      <c r="FQ13" s="108">
        <v>852.66</v>
      </c>
      <c r="FR13" s="76" t="s">
        <v>516</v>
      </c>
      <c r="FS13" s="112"/>
      <c r="FT13" s="108">
        <v>852.66</v>
      </c>
      <c r="FU13" s="116" t="s">
        <v>516</v>
      </c>
      <c r="FV13" s="112"/>
      <c r="FW13" s="108">
        <v>852.66</v>
      </c>
      <c r="FX13" s="119" t="s">
        <v>516</v>
      </c>
      <c r="FY13" s="112"/>
      <c r="FZ13" s="108">
        <v>852.66</v>
      </c>
      <c r="GA13" s="105"/>
      <c r="GB13" s="105"/>
      <c r="GC13" s="105"/>
      <c r="GD13" s="105"/>
      <c r="GE13" s="105"/>
      <c r="GF13" s="105"/>
      <c r="GG13" s="105"/>
      <c r="GH13" s="105"/>
      <c r="GI13" s="105"/>
      <c r="GJ13" s="105"/>
      <c r="GK13" s="105"/>
      <c r="GL13" s="105"/>
      <c r="GM13" s="105"/>
      <c r="GN13" s="105"/>
      <c r="GO13" s="105"/>
      <c r="GP13" s="105"/>
      <c r="GQ13" s="105"/>
      <c r="GR13" s="105"/>
      <c r="GS13" s="105"/>
      <c r="GT13" s="105"/>
      <c r="GU13" s="105"/>
      <c r="GV13" s="105"/>
      <c r="GW13" s="105"/>
      <c r="GX13" s="105"/>
      <c r="GY13" s="105"/>
      <c r="GZ13" s="105"/>
      <c r="HA13" s="105"/>
      <c r="HB13" s="105"/>
      <c r="HC13" s="105"/>
      <c r="HD13" s="105"/>
    </row>
    <row r="14" spans="1:212" ht="14.25" customHeight="1">
      <c r="A14" s="16"/>
      <c r="B14" s="16" t="s">
        <v>17</v>
      </c>
      <c r="C14" s="17">
        <v>66.14</v>
      </c>
      <c r="D14" s="16" t="s">
        <v>17</v>
      </c>
      <c r="E14" s="17">
        <v>66.14</v>
      </c>
      <c r="F14" s="16" t="s">
        <v>17</v>
      </c>
      <c r="G14" s="17">
        <v>66.14</v>
      </c>
      <c r="H14" s="16" t="s">
        <v>17</v>
      </c>
      <c r="I14" s="17">
        <v>66.14</v>
      </c>
      <c r="J14" s="16" t="s">
        <v>17</v>
      </c>
      <c r="K14" s="17">
        <v>66.14</v>
      </c>
      <c r="L14" s="16" t="s">
        <v>17</v>
      </c>
      <c r="M14" s="17">
        <v>66.14</v>
      </c>
      <c r="N14" s="16" t="s">
        <v>17</v>
      </c>
      <c r="O14" s="17">
        <v>66.14</v>
      </c>
      <c r="P14" s="16" t="s">
        <v>17</v>
      </c>
      <c r="Q14" s="17">
        <v>66.14</v>
      </c>
      <c r="R14" s="16" t="s">
        <v>17</v>
      </c>
      <c r="S14" s="18">
        <f t="shared" si="0"/>
        <v>529.12</v>
      </c>
      <c r="T14" s="16" t="s">
        <v>8</v>
      </c>
      <c r="U14" s="17" t="s">
        <v>125</v>
      </c>
      <c r="V14" s="17">
        <v>66.14</v>
      </c>
      <c r="W14" s="16" t="s">
        <v>116</v>
      </c>
      <c r="X14" s="17" t="s">
        <v>117</v>
      </c>
      <c r="Y14" s="24">
        <v>3000</v>
      </c>
      <c r="Z14" s="20" t="s">
        <v>4</v>
      </c>
      <c r="AA14" s="22"/>
      <c r="AB14" s="19">
        <v>130.2</v>
      </c>
      <c r="AC14" s="16" t="s">
        <v>90</v>
      </c>
      <c r="AD14" s="16" t="s">
        <v>91</v>
      </c>
      <c r="AE14" s="16">
        <v>611.49</v>
      </c>
      <c r="AF14" s="16"/>
      <c r="AG14" s="16" t="s">
        <v>107</v>
      </c>
      <c r="AH14" s="17" t="s">
        <v>108</v>
      </c>
      <c r="AI14" s="26">
        <f>4318.81/14</f>
        <v>308.4864285714286</v>
      </c>
      <c r="AJ14" s="16" t="s">
        <v>120</v>
      </c>
      <c r="AK14" s="17"/>
      <c r="AL14" s="17">
        <v>11310.45</v>
      </c>
      <c r="AM14" s="16" t="s">
        <v>150</v>
      </c>
      <c r="AN14" s="17" t="s">
        <v>151</v>
      </c>
      <c r="AO14" s="17">
        <v>372.92</v>
      </c>
      <c r="AP14" s="16" t="s">
        <v>176</v>
      </c>
      <c r="AQ14" s="17" t="s">
        <v>177</v>
      </c>
      <c r="AR14" s="17">
        <v>362.68</v>
      </c>
      <c r="AS14" s="16" t="s">
        <v>196</v>
      </c>
      <c r="AT14" s="17" t="s">
        <v>197</v>
      </c>
      <c r="AU14" s="17">
        <v>217.51</v>
      </c>
      <c r="AV14" s="16" t="s">
        <v>224</v>
      </c>
      <c r="AW14" s="17" t="s">
        <v>225</v>
      </c>
      <c r="AX14" s="17">
        <v>153.82</v>
      </c>
      <c r="AY14" s="16" t="s">
        <v>255</v>
      </c>
      <c r="AZ14" s="17" t="s">
        <v>256</v>
      </c>
      <c r="BA14" s="17">
        <v>1163.64</v>
      </c>
      <c r="BB14" s="16" t="s">
        <v>193</v>
      </c>
      <c r="BC14" s="17" t="s">
        <v>244</v>
      </c>
      <c r="BD14" s="17">
        <v>123.5</v>
      </c>
      <c r="BE14" s="16" t="s">
        <v>281</v>
      </c>
      <c r="BF14" s="17" t="s">
        <v>282</v>
      </c>
      <c r="BG14" s="17">
        <v>1093.4</v>
      </c>
      <c r="BH14" s="16" t="s">
        <v>276</v>
      </c>
      <c r="BI14" s="17" t="s">
        <v>278</v>
      </c>
      <c r="BJ14" s="17">
        <v>771.84</v>
      </c>
      <c r="BK14" s="16" t="s">
        <v>226</v>
      </c>
      <c r="BL14" s="17" t="s">
        <v>300</v>
      </c>
      <c r="BM14" s="17">
        <v>113.94</v>
      </c>
      <c r="BN14" s="16"/>
      <c r="BO14" s="17"/>
      <c r="BP14" s="17"/>
      <c r="BS14" s="16" t="s">
        <v>251</v>
      </c>
      <c r="BT14" s="17" t="s">
        <v>318</v>
      </c>
      <c r="BU14" s="17">
        <v>227.88</v>
      </c>
      <c r="BV14" s="20" t="s">
        <v>259</v>
      </c>
      <c r="BW14" s="20"/>
      <c r="BX14" s="20">
        <v>198.43</v>
      </c>
      <c r="BY14" s="16" t="s">
        <v>337</v>
      </c>
      <c r="BZ14" s="17" t="s">
        <v>336</v>
      </c>
      <c r="CA14" s="17">
        <v>577.12</v>
      </c>
      <c r="CB14" s="20" t="s">
        <v>259</v>
      </c>
      <c r="CC14" s="20"/>
      <c r="CD14" s="20">
        <v>198.43</v>
      </c>
      <c r="CE14" s="20" t="s">
        <v>259</v>
      </c>
      <c r="CF14" s="20"/>
      <c r="CG14" s="20">
        <v>198.43</v>
      </c>
      <c r="CH14" s="20" t="s">
        <v>259</v>
      </c>
      <c r="CI14" s="20"/>
      <c r="CJ14" s="20">
        <v>198.43</v>
      </c>
      <c r="CK14" s="20" t="s">
        <v>259</v>
      </c>
      <c r="CL14" s="20"/>
      <c r="CM14" s="20">
        <v>198.43</v>
      </c>
      <c r="CN14" s="20" t="s">
        <v>259</v>
      </c>
      <c r="CO14" s="20"/>
      <c r="CP14" s="20">
        <v>198.43</v>
      </c>
      <c r="CQ14" s="20" t="s">
        <v>259</v>
      </c>
      <c r="CR14" s="20"/>
      <c r="CS14" s="20">
        <v>198.43</v>
      </c>
      <c r="CT14" s="20" t="s">
        <v>259</v>
      </c>
      <c r="CU14" s="20"/>
      <c r="CV14" s="20">
        <v>198.43</v>
      </c>
      <c r="CW14" s="20" t="s">
        <v>259</v>
      </c>
      <c r="CX14" s="20"/>
      <c r="CY14" s="20">
        <v>198.43</v>
      </c>
      <c r="CZ14" s="20" t="s">
        <v>259</v>
      </c>
      <c r="DA14" s="20"/>
      <c r="DB14" s="20">
        <v>198.43</v>
      </c>
      <c r="DE14" s="20" t="s">
        <v>429</v>
      </c>
      <c r="DF14" s="20" t="s">
        <v>426</v>
      </c>
      <c r="DG14" s="20">
        <v>1313.1</v>
      </c>
      <c r="DH14" s="20" t="s">
        <v>323</v>
      </c>
      <c r="DI14" s="20"/>
      <c r="DJ14" s="17">
        <v>172.2</v>
      </c>
      <c r="DK14" s="20" t="s">
        <v>385</v>
      </c>
      <c r="DL14" s="20" t="s">
        <v>449</v>
      </c>
      <c r="DM14" s="20">
        <v>22114.3</v>
      </c>
      <c r="DN14" s="20"/>
      <c r="DO14" s="20"/>
      <c r="DP14" s="20"/>
      <c r="DQ14" s="20" t="s">
        <v>224</v>
      </c>
      <c r="DR14" s="20" t="s">
        <v>462</v>
      </c>
      <c r="DS14" s="20">
        <v>191.46</v>
      </c>
      <c r="DT14" s="20"/>
      <c r="DU14" s="20"/>
      <c r="DV14" s="20"/>
      <c r="DW14" s="20"/>
      <c r="DX14" s="20"/>
      <c r="DY14" s="20"/>
      <c r="DZ14" s="20" t="s">
        <v>477</v>
      </c>
      <c r="EA14" s="20" t="s">
        <v>476</v>
      </c>
      <c r="EB14" s="20">
        <v>414.36</v>
      </c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59" t="s">
        <v>16</v>
      </c>
      <c r="ER14" s="20"/>
      <c r="ES14" s="109">
        <v>6746.69</v>
      </c>
      <c r="ET14" s="59" t="s">
        <v>16</v>
      </c>
      <c r="EU14" s="20"/>
      <c r="EV14" s="109">
        <v>6746.69</v>
      </c>
      <c r="EW14" s="59" t="s">
        <v>16</v>
      </c>
      <c r="EX14" s="20"/>
      <c r="EY14" s="109">
        <v>6746.69</v>
      </c>
      <c r="EZ14" s="59" t="s">
        <v>16</v>
      </c>
      <c r="FA14" s="20"/>
      <c r="FB14" s="109">
        <v>6746.69</v>
      </c>
      <c r="FC14" s="63" t="s">
        <v>16</v>
      </c>
      <c r="FD14" s="20"/>
      <c r="FE14" s="109">
        <v>6746.69</v>
      </c>
      <c r="FF14" s="66" t="s">
        <v>16</v>
      </c>
      <c r="FG14" s="20"/>
      <c r="FH14" s="109">
        <v>6746.69</v>
      </c>
      <c r="FI14" s="68" t="s">
        <v>16</v>
      </c>
      <c r="FJ14" s="20"/>
      <c r="FK14" s="109">
        <v>6746.69</v>
      </c>
      <c r="FL14" s="71" t="s">
        <v>16</v>
      </c>
      <c r="FM14" s="20"/>
      <c r="FN14" s="109">
        <v>6746.69</v>
      </c>
      <c r="FO14" s="72" t="s">
        <v>16</v>
      </c>
      <c r="FP14" s="20"/>
      <c r="FQ14" s="109">
        <v>6746.69</v>
      </c>
      <c r="FR14" s="76" t="s">
        <v>16</v>
      </c>
      <c r="FS14" s="113"/>
      <c r="FT14" s="109">
        <v>6746.69</v>
      </c>
      <c r="FU14" s="116" t="s">
        <v>16</v>
      </c>
      <c r="FV14" s="113"/>
      <c r="FW14" s="109">
        <v>6746.69</v>
      </c>
      <c r="FX14" s="119" t="s">
        <v>16</v>
      </c>
      <c r="FY14" s="113"/>
      <c r="FZ14" s="109">
        <v>6746.69</v>
      </c>
      <c r="GA14" s="105"/>
      <c r="GB14" s="105"/>
      <c r="GC14" s="105"/>
      <c r="GD14" s="105"/>
      <c r="GE14" s="105"/>
      <c r="GF14" s="105"/>
      <c r="GG14" s="105"/>
      <c r="GH14" s="105"/>
      <c r="GI14" s="105"/>
      <c r="GJ14" s="105"/>
      <c r="GK14" s="105"/>
      <c r="GL14" s="105"/>
      <c r="GM14" s="105"/>
      <c r="GN14" s="105"/>
      <c r="GO14" s="105"/>
      <c r="GP14" s="105"/>
      <c r="GQ14" s="105"/>
      <c r="GR14" s="105"/>
      <c r="GS14" s="105"/>
      <c r="GT14" s="105"/>
      <c r="GU14" s="105"/>
      <c r="GV14" s="105"/>
      <c r="GW14" s="105"/>
      <c r="GX14" s="105"/>
      <c r="GY14" s="105"/>
      <c r="GZ14" s="105"/>
      <c r="HA14" s="105"/>
      <c r="HB14" s="105"/>
      <c r="HC14" s="105"/>
      <c r="HD14" s="105"/>
    </row>
    <row r="15" spans="1:212" ht="24" customHeight="1">
      <c r="A15" s="75"/>
      <c r="B15" s="75"/>
      <c r="C15" s="17"/>
      <c r="D15" s="75"/>
      <c r="E15" s="17"/>
      <c r="F15" s="75"/>
      <c r="G15" s="17"/>
      <c r="H15" s="75"/>
      <c r="I15" s="17"/>
      <c r="J15" s="75"/>
      <c r="K15" s="17"/>
      <c r="L15" s="75"/>
      <c r="M15" s="17"/>
      <c r="N15" s="75"/>
      <c r="O15" s="17"/>
      <c r="P15" s="75"/>
      <c r="Q15" s="17"/>
      <c r="R15" s="75"/>
      <c r="S15" s="18"/>
      <c r="T15" s="75"/>
      <c r="U15" s="17"/>
      <c r="V15" s="17"/>
      <c r="W15" s="75"/>
      <c r="X15" s="17"/>
      <c r="Y15" s="24"/>
      <c r="Z15" s="20"/>
      <c r="AA15" s="22"/>
      <c r="AB15" s="21"/>
      <c r="AC15" s="75"/>
      <c r="AD15" s="75"/>
      <c r="AE15" s="75"/>
      <c r="AF15" s="75"/>
      <c r="AG15" s="75"/>
      <c r="AH15" s="17"/>
      <c r="AI15" s="26"/>
      <c r="AJ15" s="75"/>
      <c r="AK15" s="17"/>
      <c r="AL15" s="17"/>
      <c r="AM15" s="75"/>
      <c r="AN15" s="17"/>
      <c r="AO15" s="17"/>
      <c r="AP15" s="75"/>
      <c r="AQ15" s="17"/>
      <c r="AR15" s="17"/>
      <c r="AS15" s="75"/>
      <c r="AT15" s="17"/>
      <c r="AU15" s="17"/>
      <c r="AV15" s="75"/>
      <c r="AW15" s="17"/>
      <c r="AX15" s="17"/>
      <c r="AY15" s="75"/>
      <c r="AZ15" s="17"/>
      <c r="BA15" s="17"/>
      <c r="BB15" s="75"/>
      <c r="BC15" s="17"/>
      <c r="BD15" s="17"/>
      <c r="BE15" s="75"/>
      <c r="BF15" s="17"/>
      <c r="BG15" s="17"/>
      <c r="BH15" s="75"/>
      <c r="BI15" s="17"/>
      <c r="BJ15" s="17"/>
      <c r="BK15" s="75"/>
      <c r="BL15" s="17"/>
      <c r="BM15" s="17"/>
      <c r="BN15" s="75"/>
      <c r="BO15" s="17"/>
      <c r="BP15" s="17"/>
      <c r="BS15" s="75"/>
      <c r="BT15" s="17"/>
      <c r="BU15" s="17"/>
      <c r="BV15" s="20"/>
      <c r="BW15" s="20"/>
      <c r="BX15" s="20"/>
      <c r="BY15" s="75"/>
      <c r="BZ15" s="17"/>
      <c r="CA15" s="17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E15" s="20"/>
      <c r="DF15" s="20"/>
      <c r="DG15" s="20"/>
      <c r="DH15" s="20"/>
      <c r="DI15" s="20"/>
      <c r="DJ15" s="17"/>
      <c r="DK15" s="20"/>
      <c r="DL15" s="77"/>
      <c r="DM15" s="20"/>
      <c r="DN15" s="20"/>
      <c r="DO15" s="77"/>
      <c r="DP15" s="20"/>
      <c r="DQ15" s="20"/>
      <c r="DR15" s="77"/>
      <c r="DS15" s="20"/>
      <c r="DT15" s="20"/>
      <c r="DU15" s="77"/>
      <c r="DV15" s="20"/>
      <c r="DW15" s="20"/>
      <c r="DX15" s="77"/>
      <c r="DY15" s="20"/>
      <c r="DZ15" s="20"/>
      <c r="EA15" s="77"/>
      <c r="EB15" s="20"/>
      <c r="EC15" s="20"/>
      <c r="ED15" s="77"/>
      <c r="EE15" s="20"/>
      <c r="EF15" s="20"/>
      <c r="EG15" s="77"/>
      <c r="EH15" s="20"/>
      <c r="EI15" s="20"/>
      <c r="EJ15" s="77"/>
      <c r="EK15" s="20"/>
      <c r="EL15" s="20"/>
      <c r="EM15" s="77"/>
      <c r="EN15" s="20"/>
      <c r="EO15" s="20"/>
      <c r="EP15" s="20"/>
      <c r="EQ15" s="74" t="s">
        <v>570</v>
      </c>
      <c r="ER15" s="77"/>
      <c r="ES15" s="109">
        <v>926.02</v>
      </c>
      <c r="ET15" s="74" t="s">
        <v>570</v>
      </c>
      <c r="EU15" s="77"/>
      <c r="EV15" s="109">
        <v>926.02</v>
      </c>
      <c r="EW15" s="74" t="s">
        <v>570</v>
      </c>
      <c r="EX15" s="77"/>
      <c r="EY15" s="109">
        <v>926.02</v>
      </c>
      <c r="EZ15" s="74" t="s">
        <v>570</v>
      </c>
      <c r="FA15" s="77"/>
      <c r="FB15" s="109">
        <v>926.02</v>
      </c>
      <c r="FC15" s="74" t="s">
        <v>570</v>
      </c>
      <c r="FD15" s="77"/>
      <c r="FE15" s="109">
        <v>926.02</v>
      </c>
      <c r="FF15" s="74" t="s">
        <v>570</v>
      </c>
      <c r="FG15" s="77"/>
      <c r="FH15" s="109">
        <v>926.02</v>
      </c>
      <c r="FI15" s="74" t="s">
        <v>570</v>
      </c>
      <c r="FJ15" s="77"/>
      <c r="FK15" s="109">
        <v>926.02</v>
      </c>
      <c r="FL15" s="74" t="s">
        <v>570</v>
      </c>
      <c r="FM15" s="77"/>
      <c r="FN15" s="109">
        <v>926.02</v>
      </c>
      <c r="FO15" s="74" t="s">
        <v>570</v>
      </c>
      <c r="FP15" s="77"/>
      <c r="FQ15" s="109">
        <v>926.02</v>
      </c>
      <c r="FR15" s="76" t="s">
        <v>570</v>
      </c>
      <c r="FS15" s="113"/>
      <c r="FT15" s="109">
        <v>926.02</v>
      </c>
      <c r="FU15" s="116" t="s">
        <v>570</v>
      </c>
      <c r="FV15" s="113"/>
      <c r="FW15" s="109">
        <v>926.02</v>
      </c>
      <c r="FX15" s="119" t="s">
        <v>570</v>
      </c>
      <c r="FY15" s="113"/>
      <c r="FZ15" s="109">
        <v>926.02</v>
      </c>
      <c r="GA15" s="105"/>
      <c r="GB15" s="105"/>
      <c r="GC15" s="105"/>
      <c r="GD15" s="105"/>
      <c r="GE15" s="105"/>
      <c r="GF15" s="105"/>
      <c r="GG15" s="105"/>
      <c r="GH15" s="105"/>
      <c r="GI15" s="105"/>
      <c r="GJ15" s="105"/>
      <c r="GK15" s="105"/>
      <c r="GL15" s="105"/>
      <c r="GM15" s="105"/>
      <c r="GN15" s="105"/>
      <c r="GO15" s="105"/>
      <c r="GP15" s="105"/>
      <c r="GQ15" s="105"/>
      <c r="GR15" s="105"/>
      <c r="GS15" s="105"/>
      <c r="GT15" s="105"/>
      <c r="GU15" s="105"/>
      <c r="GV15" s="105"/>
      <c r="GW15" s="105"/>
      <c r="GX15" s="105"/>
      <c r="GY15" s="105"/>
      <c r="GZ15" s="105"/>
      <c r="HA15" s="105"/>
      <c r="HB15" s="105"/>
      <c r="HC15" s="105"/>
      <c r="HD15" s="105"/>
    </row>
    <row r="16" spans="1:212" s="1" customFormat="1" ht="18" customHeight="1">
      <c r="A16" s="12"/>
      <c r="B16" s="16" t="s">
        <v>17</v>
      </c>
      <c r="C16" s="17">
        <f>SUM(C17:C28)</f>
        <v>6217.429999999999</v>
      </c>
      <c r="D16" s="16" t="s">
        <v>17</v>
      </c>
      <c r="E16" s="17">
        <f>SUM(E17:E28)</f>
        <v>6217.429999999999</v>
      </c>
      <c r="F16" s="16" t="s">
        <v>17</v>
      </c>
      <c r="G16" s="17">
        <f>SUM(G17:G28)</f>
        <v>6217.429999999999</v>
      </c>
      <c r="H16" s="16" t="s">
        <v>17</v>
      </c>
      <c r="I16" s="17">
        <f>SUM(I17:I28)</f>
        <v>6217.429999999999</v>
      </c>
      <c r="J16" s="16" t="s">
        <v>17</v>
      </c>
      <c r="K16" s="17">
        <f>SUM(K17:K28)</f>
        <v>6217.429999999999</v>
      </c>
      <c r="L16" s="16" t="s">
        <v>17</v>
      </c>
      <c r="M16" s="17">
        <f>SUM(M17:M28)</f>
        <v>6217.429999999999</v>
      </c>
      <c r="N16" s="16" t="s">
        <v>17</v>
      </c>
      <c r="O16" s="17">
        <f>SUM(O17:O28)</f>
        <v>6217.429999999999</v>
      </c>
      <c r="P16" s="16" t="s">
        <v>17</v>
      </c>
      <c r="Q16" s="17">
        <f>SUM(Q17:Q28)</f>
        <v>6217.429999999999</v>
      </c>
      <c r="R16" s="16" t="s">
        <v>17</v>
      </c>
      <c r="S16" s="18">
        <f t="shared" si="0"/>
        <v>49739.439999999995</v>
      </c>
      <c r="T16" s="16" t="s">
        <v>33</v>
      </c>
      <c r="U16" s="17" t="s">
        <v>125</v>
      </c>
      <c r="V16" s="17">
        <v>1058.29</v>
      </c>
      <c r="W16" s="28" t="s">
        <v>118</v>
      </c>
      <c r="X16" s="17"/>
      <c r="Y16" s="17">
        <v>10516.74</v>
      </c>
      <c r="Z16" s="16" t="s">
        <v>126</v>
      </c>
      <c r="AA16" s="17"/>
      <c r="AB16" s="24">
        <v>964.19</v>
      </c>
      <c r="AC16" s="16" t="s">
        <v>80</v>
      </c>
      <c r="AD16" s="16" t="s">
        <v>92</v>
      </c>
      <c r="AE16" s="16">
        <v>624.9</v>
      </c>
      <c r="AF16" s="16"/>
      <c r="AG16" s="16" t="s">
        <v>74</v>
      </c>
      <c r="AH16" s="17" t="s">
        <v>109</v>
      </c>
      <c r="AI16" s="17">
        <v>388.08</v>
      </c>
      <c r="AJ16" s="16" t="s">
        <v>126</v>
      </c>
      <c r="AK16" s="17" t="s">
        <v>141</v>
      </c>
      <c r="AL16" s="17">
        <v>964.19</v>
      </c>
      <c r="AM16" s="16" t="s">
        <v>152</v>
      </c>
      <c r="AN16" s="17" t="s">
        <v>153</v>
      </c>
      <c r="AO16" s="17">
        <v>1092.53</v>
      </c>
      <c r="AP16" s="16" t="s">
        <v>178</v>
      </c>
      <c r="AQ16" s="17" t="s">
        <v>179</v>
      </c>
      <c r="AR16" s="17">
        <v>757.36</v>
      </c>
      <c r="AS16" s="16" t="s">
        <v>198</v>
      </c>
      <c r="AT16" s="17" t="s">
        <v>199</v>
      </c>
      <c r="AU16" s="17">
        <v>208.91</v>
      </c>
      <c r="AV16" s="16" t="s">
        <v>226</v>
      </c>
      <c r="AW16" s="17" t="s">
        <v>225</v>
      </c>
      <c r="AX16" s="17">
        <v>706.5</v>
      </c>
      <c r="AY16" s="16" t="s">
        <v>203</v>
      </c>
      <c r="AZ16" s="17" t="s">
        <v>261</v>
      </c>
      <c r="BA16" s="17">
        <v>964.19</v>
      </c>
      <c r="BB16" s="20" t="s">
        <v>220</v>
      </c>
      <c r="BC16" s="20" t="s">
        <v>245</v>
      </c>
      <c r="BD16" s="20">
        <v>145.63</v>
      </c>
      <c r="BE16" s="20" t="s">
        <v>283</v>
      </c>
      <c r="BF16" s="20" t="s">
        <v>282</v>
      </c>
      <c r="BG16" s="20">
        <v>625.1</v>
      </c>
      <c r="BH16" s="20" t="s">
        <v>150</v>
      </c>
      <c r="BI16" s="20" t="s">
        <v>286</v>
      </c>
      <c r="BJ16" s="20">
        <v>780.81</v>
      </c>
      <c r="BK16" s="20" t="s">
        <v>276</v>
      </c>
      <c r="BL16" s="20" t="s">
        <v>300</v>
      </c>
      <c r="BM16" s="20">
        <v>5320.95</v>
      </c>
      <c r="BN16" s="20"/>
      <c r="BO16" s="20"/>
      <c r="BP16" s="20"/>
      <c r="BQ16" s="10"/>
      <c r="BR16" s="10"/>
      <c r="BS16" s="16" t="s">
        <v>319</v>
      </c>
      <c r="BT16" s="17" t="s">
        <v>320</v>
      </c>
      <c r="BU16" s="17">
        <v>302.84</v>
      </c>
      <c r="BV16" s="16"/>
      <c r="BW16" s="17"/>
      <c r="BX16" s="17"/>
      <c r="BY16" s="16" t="s">
        <v>338</v>
      </c>
      <c r="BZ16" s="17" t="s">
        <v>336</v>
      </c>
      <c r="CA16" s="17">
        <v>302.84</v>
      </c>
      <c r="CB16" s="16" t="s">
        <v>348</v>
      </c>
      <c r="CC16" s="17" t="s">
        <v>349</v>
      </c>
      <c r="CD16" s="17">
        <v>1224.45</v>
      </c>
      <c r="CE16" s="16" t="s">
        <v>310</v>
      </c>
      <c r="CF16" s="17" t="s">
        <v>354</v>
      </c>
      <c r="CG16" s="17">
        <v>310.07</v>
      </c>
      <c r="CH16" s="20" t="s">
        <v>364</v>
      </c>
      <c r="CI16" s="20" t="s">
        <v>365</v>
      </c>
      <c r="CJ16" s="17">
        <v>804.33</v>
      </c>
      <c r="CK16" s="20" t="s">
        <v>356</v>
      </c>
      <c r="CL16" s="20" t="s">
        <v>380</v>
      </c>
      <c r="CM16" s="17">
        <v>254.88</v>
      </c>
      <c r="CN16" s="20" t="s">
        <v>289</v>
      </c>
      <c r="CO16" s="20" t="s">
        <v>393</v>
      </c>
      <c r="CP16" s="17">
        <v>338.76</v>
      </c>
      <c r="CQ16" s="20"/>
      <c r="CR16" s="20"/>
      <c r="CS16" s="17"/>
      <c r="CT16" s="20" t="s">
        <v>409</v>
      </c>
      <c r="CU16" s="20" t="s">
        <v>410</v>
      </c>
      <c r="CV16" s="17">
        <v>7238.97</v>
      </c>
      <c r="CW16" s="20" t="s">
        <v>415</v>
      </c>
      <c r="CX16" s="20" t="s">
        <v>416</v>
      </c>
      <c r="CY16" s="17">
        <v>1093.4</v>
      </c>
      <c r="CZ16" s="20" t="s">
        <v>421</v>
      </c>
      <c r="DA16" s="17" t="s">
        <v>420</v>
      </c>
      <c r="DB16" s="23">
        <v>193.94</v>
      </c>
      <c r="DC16" s="10"/>
      <c r="DD16" s="10"/>
      <c r="DE16" s="20" t="s">
        <v>430</v>
      </c>
      <c r="DF16" s="17" t="s">
        <v>426</v>
      </c>
      <c r="DG16" s="23">
        <v>649.27</v>
      </c>
      <c r="DH16" s="20"/>
      <c r="DI16" s="17"/>
      <c r="DJ16" s="23"/>
      <c r="DK16" s="20" t="s">
        <v>203</v>
      </c>
      <c r="DL16" s="22"/>
      <c r="DM16" s="19">
        <v>1190.59</v>
      </c>
      <c r="DN16" s="20" t="s">
        <v>203</v>
      </c>
      <c r="DO16" s="22"/>
      <c r="DP16" s="19">
        <v>1190.59</v>
      </c>
      <c r="DQ16" s="20" t="s">
        <v>203</v>
      </c>
      <c r="DR16" s="22"/>
      <c r="DS16" s="19">
        <v>1190.59</v>
      </c>
      <c r="DT16" s="20" t="s">
        <v>203</v>
      </c>
      <c r="DU16" s="22"/>
      <c r="DV16" s="19">
        <v>1190.59</v>
      </c>
      <c r="DW16" s="20" t="s">
        <v>203</v>
      </c>
      <c r="DX16" s="22"/>
      <c r="DY16" s="19">
        <v>1190.59</v>
      </c>
      <c r="DZ16" s="20" t="s">
        <v>203</v>
      </c>
      <c r="EA16" s="22"/>
      <c r="EB16" s="19">
        <v>1190.59</v>
      </c>
      <c r="EC16" s="20" t="s">
        <v>203</v>
      </c>
      <c r="ED16" s="22"/>
      <c r="EE16" s="19">
        <v>1190.59</v>
      </c>
      <c r="EF16" s="20" t="s">
        <v>203</v>
      </c>
      <c r="EG16" s="22"/>
      <c r="EH16" s="19">
        <v>1190.59</v>
      </c>
      <c r="EI16" s="20" t="s">
        <v>203</v>
      </c>
      <c r="EJ16" s="22"/>
      <c r="EK16" s="19">
        <v>1190.59</v>
      </c>
      <c r="EL16" s="20" t="s">
        <v>203</v>
      </c>
      <c r="EM16" s="22"/>
      <c r="EN16" s="19">
        <v>1190.59</v>
      </c>
      <c r="EO16" s="19"/>
      <c r="EP16" s="19"/>
      <c r="EQ16" s="59" t="s">
        <v>4</v>
      </c>
      <c r="ER16" s="22"/>
      <c r="ES16" s="107">
        <v>198.43</v>
      </c>
      <c r="ET16" s="59" t="s">
        <v>4</v>
      </c>
      <c r="EU16" s="22"/>
      <c r="EV16" s="107">
        <v>198.43</v>
      </c>
      <c r="EW16" s="59" t="s">
        <v>4</v>
      </c>
      <c r="EX16" s="22"/>
      <c r="EY16" s="107">
        <v>198.43</v>
      </c>
      <c r="EZ16" s="59" t="s">
        <v>4</v>
      </c>
      <c r="FA16" s="22"/>
      <c r="FB16" s="107">
        <v>198.43</v>
      </c>
      <c r="FC16" s="63" t="s">
        <v>4</v>
      </c>
      <c r="FD16" s="22"/>
      <c r="FE16" s="107">
        <v>198.43</v>
      </c>
      <c r="FF16" s="66" t="s">
        <v>4</v>
      </c>
      <c r="FG16" s="22"/>
      <c r="FH16" s="107">
        <v>198.43</v>
      </c>
      <c r="FI16" s="68" t="s">
        <v>4</v>
      </c>
      <c r="FJ16" s="22"/>
      <c r="FK16" s="107">
        <v>198.43</v>
      </c>
      <c r="FL16" s="71" t="s">
        <v>4</v>
      </c>
      <c r="FM16" s="22"/>
      <c r="FN16" s="107">
        <v>198.43</v>
      </c>
      <c r="FO16" s="72" t="s">
        <v>4</v>
      </c>
      <c r="FP16" s="22"/>
      <c r="FQ16" s="107">
        <v>198.43</v>
      </c>
      <c r="FR16" s="76" t="s">
        <v>4</v>
      </c>
      <c r="FS16" s="111"/>
      <c r="FT16" s="107">
        <v>198.43</v>
      </c>
      <c r="FU16" s="116" t="s">
        <v>4</v>
      </c>
      <c r="FV16" s="111"/>
      <c r="FW16" s="107">
        <v>198.43</v>
      </c>
      <c r="FX16" s="119" t="s">
        <v>4</v>
      </c>
      <c r="FY16" s="111"/>
      <c r="FZ16" s="107">
        <v>198.43</v>
      </c>
      <c r="GA16" s="105"/>
      <c r="GB16" s="105"/>
      <c r="GC16" s="105"/>
      <c r="GD16" s="105"/>
      <c r="GE16" s="105"/>
      <c r="GF16" s="105"/>
      <c r="GG16" s="105"/>
      <c r="GH16" s="105"/>
      <c r="GI16" s="105"/>
      <c r="GJ16" s="105"/>
      <c r="GK16" s="105"/>
      <c r="GL16" s="105"/>
      <c r="GM16" s="105"/>
      <c r="GN16" s="105"/>
      <c r="GO16" s="105"/>
      <c r="GP16" s="105"/>
      <c r="GQ16" s="105"/>
      <c r="GR16" s="105"/>
      <c r="GS16" s="105"/>
      <c r="GT16" s="105"/>
      <c r="GU16" s="105"/>
      <c r="GV16" s="105"/>
      <c r="GW16" s="105"/>
      <c r="GX16" s="105"/>
      <c r="GY16" s="105"/>
      <c r="GZ16" s="105"/>
      <c r="HA16" s="105"/>
      <c r="HB16" s="105"/>
      <c r="HC16" s="105"/>
      <c r="HD16" s="105"/>
    </row>
    <row r="17" spans="1:182" ht="15.75" customHeight="1">
      <c r="A17" s="16"/>
      <c r="B17" s="16" t="s">
        <v>17</v>
      </c>
      <c r="C17" s="17">
        <v>1058.29</v>
      </c>
      <c r="D17" s="16" t="s">
        <v>17</v>
      </c>
      <c r="E17" s="17">
        <v>1058.29</v>
      </c>
      <c r="F17" s="16" t="s">
        <v>17</v>
      </c>
      <c r="G17" s="17">
        <v>1058.29</v>
      </c>
      <c r="H17" s="16" t="s">
        <v>17</v>
      </c>
      <c r="I17" s="17">
        <v>1058.29</v>
      </c>
      <c r="J17" s="16" t="s">
        <v>17</v>
      </c>
      <c r="K17" s="17">
        <v>1058.29</v>
      </c>
      <c r="L17" s="16" t="s">
        <v>17</v>
      </c>
      <c r="M17" s="17">
        <v>1058.29</v>
      </c>
      <c r="N17" s="16" t="s">
        <v>17</v>
      </c>
      <c r="O17" s="17">
        <v>1058.29</v>
      </c>
      <c r="P17" s="16" t="s">
        <v>17</v>
      </c>
      <c r="Q17" s="17">
        <v>1058.29</v>
      </c>
      <c r="R17" s="16" t="s">
        <v>17</v>
      </c>
      <c r="S17" s="18">
        <f t="shared" si="0"/>
        <v>8466.32</v>
      </c>
      <c r="T17" s="16" t="s">
        <v>34</v>
      </c>
      <c r="U17" s="17" t="s">
        <v>125</v>
      </c>
      <c r="V17" s="17">
        <v>66.14</v>
      </c>
      <c r="W17" s="16" t="s">
        <v>119</v>
      </c>
      <c r="X17" s="17"/>
      <c r="Y17" s="17">
        <v>4431.58</v>
      </c>
      <c r="Z17" s="16" t="s">
        <v>129</v>
      </c>
      <c r="AA17" s="17" t="s">
        <v>130</v>
      </c>
      <c r="AB17" s="24">
        <v>1465.75</v>
      </c>
      <c r="AC17" s="16" t="s">
        <v>93</v>
      </c>
      <c r="AD17" s="16" t="s">
        <v>94</v>
      </c>
      <c r="AE17" s="16">
        <v>661.9</v>
      </c>
      <c r="AF17" s="16"/>
      <c r="AG17" s="16" t="s">
        <v>4</v>
      </c>
      <c r="AH17" s="17" t="s">
        <v>112</v>
      </c>
      <c r="AI17" s="27">
        <v>130.2</v>
      </c>
      <c r="AJ17" s="16" t="s">
        <v>212</v>
      </c>
      <c r="AK17" s="17"/>
      <c r="AL17" s="17">
        <v>9997.52</v>
      </c>
      <c r="AM17" s="16" t="s">
        <v>154</v>
      </c>
      <c r="AN17" s="17" t="s">
        <v>155</v>
      </c>
      <c r="AO17" s="17">
        <v>636.08</v>
      </c>
      <c r="AP17" s="16" t="s">
        <v>147</v>
      </c>
      <c r="AQ17" s="17" t="s">
        <v>180</v>
      </c>
      <c r="AR17" s="17">
        <v>217.51</v>
      </c>
      <c r="AS17" s="16" t="s">
        <v>203</v>
      </c>
      <c r="AT17" s="17" t="s">
        <v>205</v>
      </c>
      <c r="AU17" s="17">
        <v>964.19</v>
      </c>
      <c r="AV17" s="16" t="s">
        <v>203</v>
      </c>
      <c r="AW17" s="17" t="s">
        <v>214</v>
      </c>
      <c r="AX17" s="17">
        <v>964.19</v>
      </c>
      <c r="AY17" s="20" t="s">
        <v>200</v>
      </c>
      <c r="AZ17" s="20" t="s">
        <v>260</v>
      </c>
      <c r="BA17" s="17">
        <v>130.2</v>
      </c>
      <c r="BB17" s="16" t="s">
        <v>224</v>
      </c>
      <c r="BC17" s="17" t="s">
        <v>246</v>
      </c>
      <c r="BD17" s="17">
        <v>1230.56</v>
      </c>
      <c r="BE17" s="16" t="s">
        <v>284</v>
      </c>
      <c r="BF17" s="17" t="s">
        <v>285</v>
      </c>
      <c r="BG17" s="17">
        <v>338.76</v>
      </c>
      <c r="BH17" s="16" t="s">
        <v>287</v>
      </c>
      <c r="BI17" s="17" t="s">
        <v>288</v>
      </c>
      <c r="BJ17" s="17">
        <v>306.6</v>
      </c>
      <c r="BK17" s="16" t="s">
        <v>276</v>
      </c>
      <c r="BL17" s="17" t="s">
        <v>300</v>
      </c>
      <c r="BM17" s="17">
        <v>950.65</v>
      </c>
      <c r="BN17" s="16"/>
      <c r="BO17" s="17"/>
      <c r="BP17" s="17"/>
      <c r="BS17" s="16" t="s">
        <v>377</v>
      </c>
      <c r="BT17" s="17"/>
      <c r="BU17" s="17">
        <v>10649.18</v>
      </c>
      <c r="BV17" s="16" t="s">
        <v>377</v>
      </c>
      <c r="BW17" s="17"/>
      <c r="BX17" s="17">
        <v>10649.18</v>
      </c>
      <c r="BY17" s="16" t="s">
        <v>339</v>
      </c>
      <c r="BZ17" s="17" t="s">
        <v>336</v>
      </c>
      <c r="CA17" s="17">
        <v>153.93</v>
      </c>
      <c r="CB17" s="16" t="s">
        <v>350</v>
      </c>
      <c r="CC17" s="17" t="s">
        <v>349</v>
      </c>
      <c r="CD17" s="17">
        <v>3501.42</v>
      </c>
      <c r="CE17" s="16" t="s">
        <v>355</v>
      </c>
      <c r="CF17" s="17" t="s">
        <v>354</v>
      </c>
      <c r="CG17" s="17">
        <v>313.92</v>
      </c>
      <c r="CH17" s="16" t="s">
        <v>251</v>
      </c>
      <c r="CI17" s="17" t="s">
        <v>366</v>
      </c>
      <c r="CJ17" s="17">
        <v>56.97</v>
      </c>
      <c r="CK17" s="16" t="s">
        <v>381</v>
      </c>
      <c r="CL17" s="17" t="s">
        <v>382</v>
      </c>
      <c r="CM17" s="17">
        <v>615.71</v>
      </c>
      <c r="CN17" s="16" t="s">
        <v>310</v>
      </c>
      <c r="CO17" s="17" t="s">
        <v>394</v>
      </c>
      <c r="CP17" s="17">
        <v>310.07</v>
      </c>
      <c r="CQ17" s="16"/>
      <c r="CR17" s="17"/>
      <c r="CS17" s="17"/>
      <c r="CT17" s="16" t="s">
        <v>411</v>
      </c>
      <c r="CU17" s="17" t="s">
        <v>410</v>
      </c>
      <c r="CV17" s="17">
        <v>1876.8</v>
      </c>
      <c r="CW17" s="16"/>
      <c r="CX17" s="17"/>
      <c r="CY17" s="17"/>
      <c r="CZ17" s="16"/>
      <c r="DA17" s="17"/>
      <c r="DB17" s="17"/>
      <c r="DE17" s="16" t="s">
        <v>431</v>
      </c>
      <c r="DF17" s="17" t="s">
        <v>426</v>
      </c>
      <c r="DG17" s="17">
        <v>324.63</v>
      </c>
      <c r="DH17" s="16"/>
      <c r="DI17" s="17"/>
      <c r="DJ17" s="17"/>
      <c r="DK17" s="16" t="s">
        <v>321</v>
      </c>
      <c r="DL17" s="17"/>
      <c r="DM17" s="17">
        <v>130.2</v>
      </c>
      <c r="DN17" s="16" t="s">
        <v>321</v>
      </c>
      <c r="DO17" s="17"/>
      <c r="DP17" s="17">
        <v>130.2</v>
      </c>
      <c r="DQ17" s="16" t="s">
        <v>321</v>
      </c>
      <c r="DR17" s="17"/>
      <c r="DS17" s="17">
        <v>130.2</v>
      </c>
      <c r="DT17" s="16" t="s">
        <v>321</v>
      </c>
      <c r="DU17" s="17"/>
      <c r="DV17" s="17">
        <v>130.2</v>
      </c>
      <c r="DW17" s="16" t="s">
        <v>321</v>
      </c>
      <c r="DX17" s="17"/>
      <c r="DY17" s="17">
        <v>130.2</v>
      </c>
      <c r="DZ17" s="16" t="s">
        <v>321</v>
      </c>
      <c r="EA17" s="17" t="s">
        <v>474</v>
      </c>
      <c r="EB17" s="17">
        <v>130.2</v>
      </c>
      <c r="EC17" s="16" t="s">
        <v>321</v>
      </c>
      <c r="ED17" s="17"/>
      <c r="EE17" s="17">
        <v>130.2</v>
      </c>
      <c r="EF17" s="16" t="s">
        <v>321</v>
      </c>
      <c r="EG17" s="17"/>
      <c r="EH17" s="17">
        <v>130.2</v>
      </c>
      <c r="EI17" s="16" t="s">
        <v>321</v>
      </c>
      <c r="EJ17" s="17"/>
      <c r="EK17" s="17">
        <v>130.2</v>
      </c>
      <c r="EL17" s="16" t="s">
        <v>321</v>
      </c>
      <c r="EM17" s="17"/>
      <c r="EN17" s="17">
        <v>130.2</v>
      </c>
      <c r="EO17" s="17"/>
      <c r="EP17" s="17"/>
      <c r="EQ17" s="59" t="s">
        <v>113</v>
      </c>
      <c r="ER17" s="17"/>
      <c r="ES17" s="110">
        <v>132.29</v>
      </c>
      <c r="ET17" s="59" t="s">
        <v>113</v>
      </c>
      <c r="EU17" s="17"/>
      <c r="EV17" s="110">
        <v>132.29</v>
      </c>
      <c r="EW17" s="59" t="s">
        <v>113</v>
      </c>
      <c r="EX17" s="17"/>
      <c r="EY17" s="110">
        <v>132.29</v>
      </c>
      <c r="EZ17" s="59" t="s">
        <v>113</v>
      </c>
      <c r="FA17" s="17"/>
      <c r="FB17" s="110">
        <v>132.29</v>
      </c>
      <c r="FC17" s="63" t="s">
        <v>113</v>
      </c>
      <c r="FD17" s="17"/>
      <c r="FE17" s="110">
        <v>132.29</v>
      </c>
      <c r="FF17" s="66" t="s">
        <v>113</v>
      </c>
      <c r="FG17" s="17"/>
      <c r="FH17" s="110">
        <v>132.29</v>
      </c>
      <c r="FI17" s="68" t="s">
        <v>113</v>
      </c>
      <c r="FJ17" s="17"/>
      <c r="FK17" s="110">
        <v>132.29</v>
      </c>
      <c r="FL17" s="71" t="s">
        <v>113</v>
      </c>
      <c r="FM17" s="17"/>
      <c r="FN17" s="110">
        <v>132.29</v>
      </c>
      <c r="FO17" s="72" t="s">
        <v>113</v>
      </c>
      <c r="FP17" s="17"/>
      <c r="FQ17" s="110">
        <v>132.29</v>
      </c>
      <c r="FR17" s="76" t="s">
        <v>113</v>
      </c>
      <c r="FS17" s="114"/>
      <c r="FT17" s="110">
        <v>132.29</v>
      </c>
      <c r="FU17" s="116" t="s">
        <v>113</v>
      </c>
      <c r="FV17" s="114"/>
      <c r="FW17" s="110">
        <v>132.29</v>
      </c>
      <c r="FX17" s="119" t="s">
        <v>113</v>
      </c>
      <c r="FY17" s="114"/>
      <c r="FZ17" s="110">
        <v>132.29</v>
      </c>
    </row>
    <row r="18" spans="1:182" ht="48.75" customHeight="1">
      <c r="A18" s="88"/>
      <c r="B18" s="88"/>
      <c r="C18" s="17"/>
      <c r="D18" s="88"/>
      <c r="E18" s="17"/>
      <c r="F18" s="88"/>
      <c r="G18" s="17"/>
      <c r="H18" s="88"/>
      <c r="I18" s="17"/>
      <c r="J18" s="88"/>
      <c r="K18" s="17"/>
      <c r="L18" s="88"/>
      <c r="M18" s="17"/>
      <c r="N18" s="88"/>
      <c r="O18" s="17"/>
      <c r="P18" s="88"/>
      <c r="Q18" s="17"/>
      <c r="R18" s="88"/>
      <c r="S18" s="18"/>
      <c r="T18" s="88"/>
      <c r="U18" s="17"/>
      <c r="V18" s="17"/>
      <c r="W18" s="88"/>
      <c r="X18" s="22"/>
      <c r="Y18" s="17"/>
      <c r="Z18" s="88"/>
      <c r="AA18" s="17"/>
      <c r="AB18" s="24"/>
      <c r="AC18" s="88"/>
      <c r="AD18" s="88"/>
      <c r="AE18" s="88"/>
      <c r="AF18" s="88"/>
      <c r="AG18" s="88"/>
      <c r="AH18" s="17"/>
      <c r="AI18" s="27"/>
      <c r="AJ18" s="88"/>
      <c r="AK18" s="17"/>
      <c r="AL18" s="17"/>
      <c r="AM18" s="88"/>
      <c r="AN18" s="17"/>
      <c r="AO18" s="17"/>
      <c r="AP18" s="88"/>
      <c r="AQ18" s="17"/>
      <c r="AR18" s="17"/>
      <c r="AS18" s="88"/>
      <c r="AT18" s="17"/>
      <c r="AU18" s="17"/>
      <c r="AV18" s="88"/>
      <c r="AW18" s="17"/>
      <c r="AX18" s="17"/>
      <c r="AY18" s="20"/>
      <c r="AZ18" s="20"/>
      <c r="BA18" s="17"/>
      <c r="BB18" s="88"/>
      <c r="BC18" s="22"/>
      <c r="BD18" s="17"/>
      <c r="BE18" s="88"/>
      <c r="BF18" s="22"/>
      <c r="BG18" s="17"/>
      <c r="BH18" s="88"/>
      <c r="BI18" s="22"/>
      <c r="BJ18" s="17"/>
      <c r="BK18" s="88"/>
      <c r="BL18" s="22"/>
      <c r="BM18" s="17"/>
      <c r="BN18" s="88"/>
      <c r="BO18" s="22"/>
      <c r="BP18" s="17"/>
      <c r="BS18" s="88"/>
      <c r="BT18" s="22"/>
      <c r="BU18" s="17"/>
      <c r="BV18" s="88"/>
      <c r="BW18" s="22"/>
      <c r="BX18" s="17"/>
      <c r="BY18" s="88"/>
      <c r="BZ18" s="22"/>
      <c r="CA18" s="17"/>
      <c r="CB18" s="88"/>
      <c r="CC18" s="22"/>
      <c r="CD18" s="17"/>
      <c r="CE18" s="88"/>
      <c r="CF18" s="22"/>
      <c r="CG18" s="17"/>
      <c r="CH18" s="88"/>
      <c r="CI18" s="22"/>
      <c r="CJ18" s="17"/>
      <c r="CK18" s="88"/>
      <c r="CL18" s="22"/>
      <c r="CM18" s="17"/>
      <c r="CN18" s="88"/>
      <c r="CO18" s="22"/>
      <c r="CP18" s="17"/>
      <c r="CQ18" s="88"/>
      <c r="CR18" s="22"/>
      <c r="CS18" s="17"/>
      <c r="CT18" s="88"/>
      <c r="CU18" s="22"/>
      <c r="CV18" s="17"/>
      <c r="CW18" s="88"/>
      <c r="CX18" s="22"/>
      <c r="CY18" s="17"/>
      <c r="CZ18" s="88"/>
      <c r="DA18" s="22"/>
      <c r="DB18" s="17"/>
      <c r="DE18" s="88"/>
      <c r="DF18" s="22"/>
      <c r="DG18" s="17"/>
      <c r="DH18" s="88"/>
      <c r="DI18" s="22"/>
      <c r="DJ18" s="17"/>
      <c r="DK18" s="88"/>
      <c r="DL18" s="17"/>
      <c r="DM18" s="17"/>
      <c r="DN18" s="88"/>
      <c r="DO18" s="17"/>
      <c r="DP18" s="17"/>
      <c r="DQ18" s="88"/>
      <c r="DR18" s="17"/>
      <c r="DS18" s="17"/>
      <c r="DT18" s="88"/>
      <c r="DU18" s="17"/>
      <c r="DV18" s="17"/>
      <c r="DW18" s="88"/>
      <c r="DX18" s="17"/>
      <c r="DY18" s="17"/>
      <c r="DZ18" s="88"/>
      <c r="EA18" s="17"/>
      <c r="EB18" s="17"/>
      <c r="EC18" s="88"/>
      <c r="ED18" s="17"/>
      <c r="EE18" s="17"/>
      <c r="EF18" s="88"/>
      <c r="EG18" s="17"/>
      <c r="EH18" s="17"/>
      <c r="EI18" s="88"/>
      <c r="EJ18" s="17"/>
      <c r="EK18" s="17"/>
      <c r="EL18" s="88"/>
      <c r="EM18" s="17"/>
      <c r="EN18" s="17"/>
      <c r="EO18" s="17"/>
      <c r="EP18" s="17"/>
      <c r="EQ18" s="87" t="s">
        <v>40</v>
      </c>
      <c r="ER18" s="17"/>
      <c r="ES18" s="110">
        <v>198.43</v>
      </c>
      <c r="ET18" s="87" t="s">
        <v>40</v>
      </c>
      <c r="EU18" s="17"/>
      <c r="EV18" s="110">
        <v>198.43</v>
      </c>
      <c r="EW18" s="87" t="s">
        <v>40</v>
      </c>
      <c r="EX18" s="17"/>
      <c r="EY18" s="110">
        <v>198.43</v>
      </c>
      <c r="EZ18" s="87" t="s">
        <v>40</v>
      </c>
      <c r="FA18" s="17"/>
      <c r="FB18" s="110">
        <v>198.43</v>
      </c>
      <c r="FC18" s="87" t="s">
        <v>40</v>
      </c>
      <c r="FD18" s="17"/>
      <c r="FE18" s="110">
        <v>198.43</v>
      </c>
      <c r="FF18" s="87" t="s">
        <v>40</v>
      </c>
      <c r="FG18" s="17"/>
      <c r="FH18" s="110">
        <v>198.43</v>
      </c>
      <c r="FI18" s="87" t="s">
        <v>40</v>
      </c>
      <c r="FJ18" s="17"/>
      <c r="FK18" s="110">
        <v>198.43</v>
      </c>
      <c r="FL18" s="87" t="s">
        <v>40</v>
      </c>
      <c r="FM18" s="17"/>
      <c r="FN18" s="110">
        <v>198.43</v>
      </c>
      <c r="FO18" s="87" t="s">
        <v>40</v>
      </c>
      <c r="FP18" s="17"/>
      <c r="FQ18" s="110">
        <v>198.43</v>
      </c>
      <c r="FR18" s="87" t="s">
        <v>40</v>
      </c>
      <c r="FS18" s="114"/>
      <c r="FT18" s="110">
        <v>198.43</v>
      </c>
      <c r="FU18" s="116" t="s">
        <v>40</v>
      </c>
      <c r="FV18" s="114"/>
      <c r="FW18" s="110">
        <v>198.43</v>
      </c>
      <c r="FX18" s="119" t="s">
        <v>40</v>
      </c>
      <c r="FY18" s="114"/>
      <c r="FZ18" s="110">
        <v>198.43</v>
      </c>
    </row>
    <row r="19" spans="1:182" ht="35.25" customHeight="1">
      <c r="A19" s="16"/>
      <c r="B19" s="16" t="s">
        <v>17</v>
      </c>
      <c r="C19" s="17">
        <v>66.14</v>
      </c>
      <c r="D19" s="16" t="s">
        <v>17</v>
      </c>
      <c r="E19" s="17">
        <v>66.14</v>
      </c>
      <c r="F19" s="16" t="s">
        <v>17</v>
      </c>
      <c r="G19" s="17">
        <v>66.14</v>
      </c>
      <c r="H19" s="16" t="s">
        <v>17</v>
      </c>
      <c r="I19" s="17">
        <v>66.14</v>
      </c>
      <c r="J19" s="16" t="s">
        <v>17</v>
      </c>
      <c r="K19" s="17">
        <v>66.14</v>
      </c>
      <c r="L19" s="16" t="s">
        <v>17</v>
      </c>
      <c r="M19" s="17">
        <v>66.14</v>
      </c>
      <c r="N19" s="16" t="s">
        <v>17</v>
      </c>
      <c r="O19" s="17">
        <v>66.14</v>
      </c>
      <c r="P19" s="16" t="s">
        <v>17</v>
      </c>
      <c r="Q19" s="17">
        <v>66.14</v>
      </c>
      <c r="R19" s="16" t="s">
        <v>17</v>
      </c>
      <c r="S19" s="18">
        <f t="shared" si="0"/>
        <v>529.12</v>
      </c>
      <c r="T19" s="16" t="s">
        <v>35</v>
      </c>
      <c r="U19" s="17" t="s">
        <v>125</v>
      </c>
      <c r="V19" s="17">
        <v>264.57</v>
      </c>
      <c r="W19" s="20" t="s">
        <v>4</v>
      </c>
      <c r="X19" s="22"/>
      <c r="Y19" s="19">
        <v>130.2</v>
      </c>
      <c r="Z19" s="16" t="s">
        <v>127</v>
      </c>
      <c r="AA19" s="17" t="s">
        <v>131</v>
      </c>
      <c r="AB19" s="24">
        <v>383.64</v>
      </c>
      <c r="AC19" s="16" t="s">
        <v>110</v>
      </c>
      <c r="AD19" s="17" t="s">
        <v>111</v>
      </c>
      <c r="AE19" s="26">
        <v>130.2</v>
      </c>
      <c r="AF19" s="26"/>
      <c r="AG19" s="16" t="s">
        <v>113</v>
      </c>
      <c r="AH19" s="17" t="s">
        <v>112</v>
      </c>
      <c r="AI19" s="27">
        <v>161.28</v>
      </c>
      <c r="AJ19" s="12" t="s">
        <v>259</v>
      </c>
      <c r="AK19" s="17"/>
      <c r="AL19" s="17">
        <v>198.44</v>
      </c>
      <c r="AM19" s="16" t="s">
        <v>147</v>
      </c>
      <c r="AN19" s="17" t="s">
        <v>156</v>
      </c>
      <c r="AO19" s="17">
        <v>705.29</v>
      </c>
      <c r="AP19" s="20" t="s">
        <v>181</v>
      </c>
      <c r="AQ19" s="20" t="s">
        <v>182</v>
      </c>
      <c r="AR19" s="23">
        <v>210.61</v>
      </c>
      <c r="AS19" s="20" t="s">
        <v>200</v>
      </c>
      <c r="AT19" s="20" t="s">
        <v>206</v>
      </c>
      <c r="AU19" s="20">
        <v>130.2</v>
      </c>
      <c r="AV19" s="20" t="s">
        <v>200</v>
      </c>
      <c r="AW19" s="20" t="s">
        <v>215</v>
      </c>
      <c r="AX19" s="20">
        <v>130.2</v>
      </c>
      <c r="AY19" s="30" t="s">
        <v>118</v>
      </c>
      <c r="AZ19" s="17"/>
      <c r="BA19" s="17">
        <v>10649.02</v>
      </c>
      <c r="BB19" s="20"/>
      <c r="BC19" s="22"/>
      <c r="BD19" s="17"/>
      <c r="BE19" s="20"/>
      <c r="BF19" s="22"/>
      <c r="BG19" s="17"/>
      <c r="BH19" s="20"/>
      <c r="BI19" s="22"/>
      <c r="BJ19" s="17"/>
      <c r="BK19" s="20"/>
      <c r="BL19" s="22"/>
      <c r="BM19" s="17"/>
      <c r="BN19" s="20"/>
      <c r="BO19" s="22"/>
      <c r="BP19" s="17"/>
      <c r="BS19" s="16" t="s">
        <v>378</v>
      </c>
      <c r="BT19" s="22"/>
      <c r="BU19" s="17">
        <v>3307.2</v>
      </c>
      <c r="BV19" s="16" t="s">
        <v>378</v>
      </c>
      <c r="BW19" s="22"/>
      <c r="BX19" s="17">
        <v>3307.2</v>
      </c>
      <c r="BY19" s="20" t="s">
        <v>340</v>
      </c>
      <c r="BZ19" s="22" t="s">
        <v>341</v>
      </c>
      <c r="CA19" s="17">
        <v>34403.38</v>
      </c>
      <c r="CB19" s="20" t="s">
        <v>337</v>
      </c>
      <c r="CC19" s="22" t="s">
        <v>349</v>
      </c>
      <c r="CD19" s="17">
        <v>577.12</v>
      </c>
      <c r="CE19" s="20" t="s">
        <v>251</v>
      </c>
      <c r="CF19" s="22" t="s">
        <v>358</v>
      </c>
      <c r="CG19" s="17">
        <v>455.76</v>
      </c>
      <c r="CH19" s="20" t="s">
        <v>193</v>
      </c>
      <c r="CI19" s="22" t="s">
        <v>367</v>
      </c>
      <c r="CJ19" s="17">
        <v>229.4</v>
      </c>
      <c r="CK19" s="20" t="s">
        <v>383</v>
      </c>
      <c r="CL19" s="22" t="s">
        <v>384</v>
      </c>
      <c r="CM19" s="17">
        <v>6195.18</v>
      </c>
      <c r="CN19" s="20" t="s">
        <v>304</v>
      </c>
      <c r="CO19" s="22" t="s">
        <v>394</v>
      </c>
      <c r="CP19" s="17">
        <v>390.77</v>
      </c>
      <c r="CQ19" s="20"/>
      <c r="CR19" s="22"/>
      <c r="CS19" s="17"/>
      <c r="CT19" s="20"/>
      <c r="CU19" s="22"/>
      <c r="CV19" s="17"/>
      <c r="CW19" s="20"/>
      <c r="CX19" s="22"/>
      <c r="CY19" s="17"/>
      <c r="CZ19" s="20"/>
      <c r="DA19" s="22"/>
      <c r="DB19" s="17"/>
      <c r="DE19" s="20" t="s">
        <v>335</v>
      </c>
      <c r="DF19" s="22" t="s">
        <v>432</v>
      </c>
      <c r="DG19" s="17">
        <v>2894.62</v>
      </c>
      <c r="DH19" s="20"/>
      <c r="DI19" s="22"/>
      <c r="DJ19" s="17"/>
      <c r="DK19" s="20" t="s">
        <v>323</v>
      </c>
      <c r="DL19" s="20"/>
      <c r="DM19" s="17">
        <v>172.2</v>
      </c>
      <c r="DN19" s="20" t="s">
        <v>323</v>
      </c>
      <c r="DO19" s="20"/>
      <c r="DP19" s="17">
        <v>172.2</v>
      </c>
      <c r="DQ19" s="20" t="s">
        <v>323</v>
      </c>
      <c r="DR19" s="20"/>
      <c r="DS19" s="17">
        <v>172.2</v>
      </c>
      <c r="DT19" s="20" t="s">
        <v>323</v>
      </c>
      <c r="DU19" s="20"/>
      <c r="DV19" s="17">
        <v>172.2</v>
      </c>
      <c r="DW19" s="20"/>
      <c r="DX19" s="20"/>
      <c r="DY19" s="17"/>
      <c r="DZ19" s="20"/>
      <c r="EA19" s="20"/>
      <c r="EB19" s="17"/>
      <c r="EC19" s="20"/>
      <c r="ED19" s="20"/>
      <c r="EE19" s="17"/>
      <c r="EF19" s="20"/>
      <c r="EG19" s="20"/>
      <c r="EH19" s="17"/>
      <c r="EI19" s="20"/>
      <c r="EJ19" s="20"/>
      <c r="EK19" s="17"/>
      <c r="EL19" s="20"/>
      <c r="EM19" s="20"/>
      <c r="EN19" s="17"/>
      <c r="EO19" s="17"/>
      <c r="EP19" s="17"/>
      <c r="EQ19" s="20" t="s">
        <v>517</v>
      </c>
      <c r="ER19" s="20" t="s">
        <v>518</v>
      </c>
      <c r="ES19" s="126">
        <v>182.28</v>
      </c>
      <c r="ET19" s="20"/>
      <c r="EU19" s="20"/>
      <c r="EV19" s="135"/>
      <c r="EW19" s="20" t="s">
        <v>521</v>
      </c>
      <c r="EX19" s="20" t="s">
        <v>522</v>
      </c>
      <c r="EY19" s="126">
        <v>4760.21</v>
      </c>
      <c r="EZ19" s="20" t="s">
        <v>534</v>
      </c>
      <c r="FA19" s="20" t="s">
        <v>535</v>
      </c>
      <c r="FB19" s="127">
        <v>599.85</v>
      </c>
      <c r="FC19" s="20" t="s">
        <v>517</v>
      </c>
      <c r="FD19" s="20" t="s">
        <v>541</v>
      </c>
      <c r="FE19" s="126">
        <v>128.27</v>
      </c>
      <c r="FF19" s="117" t="s">
        <v>579</v>
      </c>
      <c r="FG19" s="24" t="s">
        <v>586</v>
      </c>
      <c r="FH19" s="127">
        <v>217.5</v>
      </c>
      <c r="FI19" s="20" t="s">
        <v>548</v>
      </c>
      <c r="FJ19" s="20" t="s">
        <v>561</v>
      </c>
      <c r="FK19" s="127">
        <v>205.8</v>
      </c>
      <c r="FL19" s="118" t="s">
        <v>587</v>
      </c>
      <c r="FM19" s="24" t="s">
        <v>588</v>
      </c>
      <c r="FN19" s="127">
        <v>16027.39</v>
      </c>
      <c r="FO19" s="20" t="s">
        <v>550</v>
      </c>
      <c r="FP19" s="20" t="s">
        <v>566</v>
      </c>
      <c r="FQ19" s="131">
        <v>68.46</v>
      </c>
      <c r="FR19" s="84" t="s">
        <v>572</v>
      </c>
      <c r="FS19" s="85" t="s">
        <v>574</v>
      </c>
      <c r="FT19" s="134">
        <v>8714.25</v>
      </c>
      <c r="FU19" s="120" t="s">
        <v>603</v>
      </c>
      <c r="FV19" s="24" t="s">
        <v>604</v>
      </c>
      <c r="FW19" s="101">
        <v>1305.59</v>
      </c>
      <c r="FX19" s="136" t="s">
        <v>601</v>
      </c>
      <c r="FY19" s="24" t="s">
        <v>602</v>
      </c>
      <c r="FZ19" s="133">
        <v>599.27</v>
      </c>
    </row>
    <row r="20" spans="1:182" ht="34.5" customHeight="1">
      <c r="A20" s="16"/>
      <c r="B20" s="16" t="s">
        <v>17</v>
      </c>
      <c r="C20" s="17">
        <v>264.57</v>
      </c>
      <c r="D20" s="16" t="s">
        <v>17</v>
      </c>
      <c r="E20" s="17">
        <v>264.57</v>
      </c>
      <c r="F20" s="16" t="s">
        <v>17</v>
      </c>
      <c r="G20" s="17">
        <v>264.57</v>
      </c>
      <c r="H20" s="16" t="s">
        <v>17</v>
      </c>
      <c r="I20" s="17">
        <v>264.57</v>
      </c>
      <c r="J20" s="16" t="s">
        <v>17</v>
      </c>
      <c r="K20" s="17">
        <v>264.57</v>
      </c>
      <c r="L20" s="16" t="s">
        <v>17</v>
      </c>
      <c r="M20" s="17">
        <v>264.57</v>
      </c>
      <c r="N20" s="16" t="s">
        <v>17</v>
      </c>
      <c r="O20" s="17">
        <v>264.57</v>
      </c>
      <c r="P20" s="16" t="s">
        <v>17</v>
      </c>
      <c r="Q20" s="17">
        <v>264.57</v>
      </c>
      <c r="R20" s="16" t="s">
        <v>17</v>
      </c>
      <c r="S20" s="18">
        <f t="shared" si="0"/>
        <v>2116.56</v>
      </c>
      <c r="T20" s="16" t="s">
        <v>36</v>
      </c>
      <c r="U20" s="17" t="s">
        <v>125</v>
      </c>
      <c r="V20" s="17">
        <v>859.86</v>
      </c>
      <c r="W20" s="16" t="s">
        <v>126</v>
      </c>
      <c r="X20" s="17"/>
      <c r="Y20" s="24">
        <v>964.19</v>
      </c>
      <c r="Z20" s="16" t="s">
        <v>132</v>
      </c>
      <c r="AA20" s="17" t="s">
        <v>133</v>
      </c>
      <c r="AB20" s="24">
        <v>1968.45</v>
      </c>
      <c r="AC20" s="28" t="s">
        <v>118</v>
      </c>
      <c r="AD20" s="17"/>
      <c r="AE20" s="17">
        <v>10516.74</v>
      </c>
      <c r="AF20" s="17"/>
      <c r="AG20" s="28" t="s">
        <v>118</v>
      </c>
      <c r="AH20" s="17"/>
      <c r="AI20" s="17">
        <v>10649.02</v>
      </c>
      <c r="AJ20" s="12" t="s">
        <v>328</v>
      </c>
      <c r="AK20" s="17"/>
      <c r="AL20" s="17">
        <v>66.14</v>
      </c>
      <c r="AM20" s="16" t="s">
        <v>157</v>
      </c>
      <c r="AN20" s="17" t="s">
        <v>158</v>
      </c>
      <c r="AO20" s="17">
        <v>3180.88</v>
      </c>
      <c r="AP20" s="16" t="s">
        <v>176</v>
      </c>
      <c r="AQ20" s="17" t="s">
        <v>183</v>
      </c>
      <c r="AR20" s="17">
        <v>354.77</v>
      </c>
      <c r="AS20" s="20" t="s">
        <v>202</v>
      </c>
      <c r="AT20" s="20" t="s">
        <v>206</v>
      </c>
      <c r="AU20" s="20">
        <v>161.28</v>
      </c>
      <c r="AV20" s="20" t="s">
        <v>202</v>
      </c>
      <c r="AW20" s="20" t="s">
        <v>215</v>
      </c>
      <c r="AX20" s="20">
        <v>161.28</v>
      </c>
      <c r="AY20" s="16" t="s">
        <v>120</v>
      </c>
      <c r="AZ20" s="17"/>
      <c r="BA20" s="17">
        <v>11310.45</v>
      </c>
      <c r="BB20" s="20" t="s">
        <v>200</v>
      </c>
      <c r="BC20" s="17" t="s">
        <v>257</v>
      </c>
      <c r="BD20" s="17">
        <v>130.2</v>
      </c>
      <c r="BE20" s="20" t="s">
        <v>200</v>
      </c>
      <c r="BF20" s="20" t="s">
        <v>268</v>
      </c>
      <c r="BG20" s="17">
        <v>130.2</v>
      </c>
      <c r="BH20" s="20" t="s">
        <v>200</v>
      </c>
      <c r="BI20" s="17"/>
      <c r="BJ20" s="17">
        <v>130.2</v>
      </c>
      <c r="BK20" s="20" t="s">
        <v>200</v>
      </c>
      <c r="BL20" s="17"/>
      <c r="BM20" s="17">
        <v>130.2</v>
      </c>
      <c r="BN20" s="20" t="s">
        <v>200</v>
      </c>
      <c r="BO20" s="17"/>
      <c r="BP20" s="17">
        <v>130.2</v>
      </c>
      <c r="BS20" s="20"/>
      <c r="BT20" s="17"/>
      <c r="BU20" s="17"/>
      <c r="BV20" s="20"/>
      <c r="BW20" s="17"/>
      <c r="BX20" s="17"/>
      <c r="BY20" s="20" t="s">
        <v>342</v>
      </c>
      <c r="BZ20" s="17" t="s">
        <v>343</v>
      </c>
      <c r="CA20" s="17">
        <v>114.22</v>
      </c>
      <c r="CB20" s="20" t="s">
        <v>356</v>
      </c>
      <c r="CC20" s="17" t="s">
        <v>357</v>
      </c>
      <c r="CD20" s="17">
        <v>254.88</v>
      </c>
      <c r="CE20" s="20" t="s">
        <v>251</v>
      </c>
      <c r="CF20" s="17" t="s">
        <v>359</v>
      </c>
      <c r="CG20" s="17">
        <v>227.88</v>
      </c>
      <c r="CH20" s="20" t="s">
        <v>310</v>
      </c>
      <c r="CI20" s="17" t="s">
        <v>367</v>
      </c>
      <c r="CJ20" s="17">
        <v>310.07</v>
      </c>
      <c r="CK20" s="20" t="s">
        <v>385</v>
      </c>
      <c r="CL20" s="17" t="s">
        <v>386</v>
      </c>
      <c r="CM20" s="17">
        <v>8132.57</v>
      </c>
      <c r="CN20" s="20" t="s">
        <v>395</v>
      </c>
      <c r="CO20" s="17" t="s">
        <v>396</v>
      </c>
      <c r="CP20" s="17">
        <v>603.26</v>
      </c>
      <c r="CQ20" s="20"/>
      <c r="CR20" s="17"/>
      <c r="CS20" s="17"/>
      <c r="CT20" s="20"/>
      <c r="CU20" s="17"/>
      <c r="CV20" s="17"/>
      <c r="CW20" s="20"/>
      <c r="CX20" s="17"/>
      <c r="CY20" s="17"/>
      <c r="CZ20" s="20"/>
      <c r="DA20" s="17"/>
      <c r="DB20" s="17"/>
      <c r="DE20" s="20" t="s">
        <v>338</v>
      </c>
      <c r="DF20" s="17" t="s">
        <v>432</v>
      </c>
      <c r="DG20" s="17">
        <v>4448.83</v>
      </c>
      <c r="DH20" s="20"/>
      <c r="DI20" s="17"/>
      <c r="DJ20" s="17"/>
      <c r="DK20" s="20"/>
      <c r="DL20" s="17"/>
      <c r="DM20" s="17"/>
      <c r="DN20" s="20"/>
      <c r="DO20" s="17"/>
      <c r="DP20" s="17"/>
      <c r="DQ20" s="16" t="s">
        <v>454</v>
      </c>
      <c r="DR20" s="17" t="s">
        <v>463</v>
      </c>
      <c r="DS20" s="17">
        <v>161</v>
      </c>
      <c r="DT20" s="16"/>
      <c r="DU20" s="17"/>
      <c r="DV20" s="17"/>
      <c r="DW20" s="16"/>
      <c r="DX20" s="17"/>
      <c r="DY20" s="17"/>
      <c r="DZ20" s="16"/>
      <c r="EA20" s="17"/>
      <c r="EB20" s="17"/>
      <c r="EC20" s="16"/>
      <c r="ED20" s="17"/>
      <c r="EE20" s="17"/>
      <c r="EF20" s="16"/>
      <c r="EG20" s="17"/>
      <c r="EH20" s="17"/>
      <c r="EI20" s="16"/>
      <c r="EJ20" s="17"/>
      <c r="EK20" s="17"/>
      <c r="EL20" s="16"/>
      <c r="EM20" s="17"/>
      <c r="EN20" s="17"/>
      <c r="EO20" s="17"/>
      <c r="EP20" s="17"/>
      <c r="EQ20" s="16" t="s">
        <v>519</v>
      </c>
      <c r="ER20" s="17" t="s">
        <v>520</v>
      </c>
      <c r="ES20" s="127">
        <v>559.62</v>
      </c>
      <c r="ET20" s="16"/>
      <c r="EU20" s="17"/>
      <c r="EV20" s="17"/>
      <c r="EW20" s="16" t="s">
        <v>523</v>
      </c>
      <c r="EX20" s="17" t="s">
        <v>524</v>
      </c>
      <c r="EY20" s="126">
        <v>2670.72</v>
      </c>
      <c r="EZ20" s="16" t="s">
        <v>536</v>
      </c>
      <c r="FA20" s="17" t="s">
        <v>535</v>
      </c>
      <c r="FB20" s="127">
        <v>11879.84</v>
      </c>
      <c r="FC20" s="62" t="s">
        <v>542</v>
      </c>
      <c r="FD20" s="17" t="s">
        <v>543</v>
      </c>
      <c r="FE20" s="127">
        <v>778.28</v>
      </c>
      <c r="FF20" s="67"/>
      <c r="FG20" s="17"/>
      <c r="FH20" s="17"/>
      <c r="FI20" s="69"/>
      <c r="FJ20" s="17"/>
      <c r="FK20" s="17"/>
      <c r="FL20" s="70"/>
      <c r="FM20" s="17"/>
      <c r="FN20" s="17"/>
      <c r="FO20" s="73" t="s">
        <v>473</v>
      </c>
      <c r="FP20" s="17" t="s">
        <v>567</v>
      </c>
      <c r="FQ20" s="130">
        <v>726.2</v>
      </c>
      <c r="FR20" s="84" t="s">
        <v>573</v>
      </c>
      <c r="FS20" s="85" t="s">
        <v>575</v>
      </c>
      <c r="FT20" s="134">
        <v>2259.26</v>
      </c>
      <c r="FU20" s="84" t="s">
        <v>605</v>
      </c>
      <c r="FV20" s="24" t="s">
        <v>606</v>
      </c>
      <c r="FW20" s="132">
        <v>271898.84</v>
      </c>
      <c r="FX20" s="142"/>
      <c r="FY20" s="24"/>
      <c r="FZ20" s="84"/>
    </row>
    <row r="21" spans="1:182" ht="27" customHeight="1">
      <c r="A21" s="16"/>
      <c r="B21" s="16" t="s">
        <v>17</v>
      </c>
      <c r="C21" s="17">
        <v>859.86</v>
      </c>
      <c r="D21" s="16" t="s">
        <v>17</v>
      </c>
      <c r="E21" s="17">
        <v>859.86</v>
      </c>
      <c r="F21" s="16" t="s">
        <v>17</v>
      </c>
      <c r="G21" s="17">
        <v>859.86</v>
      </c>
      <c r="H21" s="16" t="s">
        <v>17</v>
      </c>
      <c r="I21" s="17">
        <v>859.86</v>
      </c>
      <c r="J21" s="16" t="s">
        <v>17</v>
      </c>
      <c r="K21" s="17">
        <v>859.86</v>
      </c>
      <c r="L21" s="16" t="s">
        <v>17</v>
      </c>
      <c r="M21" s="17">
        <v>859.86</v>
      </c>
      <c r="N21" s="16" t="s">
        <v>17</v>
      </c>
      <c r="O21" s="17">
        <v>859.86</v>
      </c>
      <c r="P21" s="16" t="s">
        <v>17</v>
      </c>
      <c r="Q21" s="17">
        <v>859.86</v>
      </c>
      <c r="R21" s="16" t="s">
        <v>17</v>
      </c>
      <c r="S21" s="18">
        <f t="shared" si="0"/>
        <v>6878.879999999999</v>
      </c>
      <c r="T21" s="16" t="s">
        <v>37</v>
      </c>
      <c r="U21" s="17" t="s">
        <v>125</v>
      </c>
      <c r="V21" s="17">
        <v>66.14</v>
      </c>
      <c r="W21" s="16" t="s">
        <v>127</v>
      </c>
      <c r="X21" s="17" t="s">
        <v>128</v>
      </c>
      <c r="Y21" s="24">
        <v>1150.91</v>
      </c>
      <c r="Z21" s="12"/>
      <c r="AA21" s="17"/>
      <c r="AB21" s="17"/>
      <c r="AC21" s="16" t="s">
        <v>119</v>
      </c>
      <c r="AD21" s="17"/>
      <c r="AE21" s="17">
        <v>4431.58</v>
      </c>
      <c r="AF21" s="17"/>
      <c r="AG21" s="16" t="s">
        <v>120</v>
      </c>
      <c r="AH21" s="17"/>
      <c r="AI21" s="17">
        <v>11310.45</v>
      </c>
      <c r="AJ21" s="16" t="s">
        <v>329</v>
      </c>
      <c r="AK21" s="17"/>
      <c r="AL21" s="17">
        <v>66.14</v>
      </c>
      <c r="AM21" s="16" t="s">
        <v>159</v>
      </c>
      <c r="AN21" s="17" t="s">
        <v>160</v>
      </c>
      <c r="AO21" s="17">
        <v>12063.75</v>
      </c>
      <c r="AP21" s="16" t="s">
        <v>184</v>
      </c>
      <c r="AQ21" s="17" t="s">
        <v>185</v>
      </c>
      <c r="AR21" s="17">
        <v>2414.07</v>
      </c>
      <c r="AS21" s="30" t="s">
        <v>118</v>
      </c>
      <c r="AT21" s="17"/>
      <c r="AU21" s="17">
        <v>10649.02</v>
      </c>
      <c r="AV21" s="30" t="s">
        <v>118</v>
      </c>
      <c r="AW21" s="17"/>
      <c r="AX21" s="17">
        <v>10649.02</v>
      </c>
      <c r="AY21" s="12" t="s">
        <v>259</v>
      </c>
      <c r="AZ21" s="17"/>
      <c r="BA21" s="17">
        <v>198.44</v>
      </c>
      <c r="BB21" s="16" t="s">
        <v>203</v>
      </c>
      <c r="BC21" s="17" t="s">
        <v>258</v>
      </c>
      <c r="BD21" s="17">
        <v>964.19</v>
      </c>
      <c r="BE21" s="16" t="s">
        <v>203</v>
      </c>
      <c r="BF21" s="17" t="s">
        <v>269</v>
      </c>
      <c r="BG21" s="17">
        <v>964.19</v>
      </c>
      <c r="BH21" s="16" t="s">
        <v>203</v>
      </c>
      <c r="BI21" s="17"/>
      <c r="BJ21" s="17">
        <v>964.19</v>
      </c>
      <c r="BK21" s="16" t="s">
        <v>203</v>
      </c>
      <c r="BL21" s="17"/>
      <c r="BM21" s="17">
        <v>964.19</v>
      </c>
      <c r="BN21" s="16" t="s">
        <v>203</v>
      </c>
      <c r="BO21" s="17"/>
      <c r="BP21" s="17">
        <v>964.19</v>
      </c>
      <c r="BS21" s="16"/>
      <c r="BT21" s="17"/>
      <c r="BU21" s="17"/>
      <c r="BV21" s="16"/>
      <c r="BW21" s="17"/>
      <c r="BX21" s="17"/>
      <c r="BY21" s="16" t="s">
        <v>344</v>
      </c>
      <c r="BZ21" s="17" t="s">
        <v>345</v>
      </c>
      <c r="CA21" s="17">
        <v>180.46</v>
      </c>
      <c r="CB21" s="16"/>
      <c r="CC21" s="17"/>
      <c r="CD21" s="17"/>
      <c r="CE21" s="16" t="s">
        <v>360</v>
      </c>
      <c r="CF21" s="17" t="s">
        <v>361</v>
      </c>
      <c r="CG21" s="17">
        <v>86948.88</v>
      </c>
      <c r="CH21" s="16" t="s">
        <v>368</v>
      </c>
      <c r="CI21" s="17" t="s">
        <v>369</v>
      </c>
      <c r="CJ21" s="17">
        <v>113.94</v>
      </c>
      <c r="CK21" s="16" t="s">
        <v>310</v>
      </c>
      <c r="CL21" s="17" t="s">
        <v>387</v>
      </c>
      <c r="CM21" s="17">
        <v>620.14</v>
      </c>
      <c r="CN21" s="16" t="s">
        <v>397</v>
      </c>
      <c r="CO21" s="17" t="s">
        <v>398</v>
      </c>
      <c r="CP21" s="17">
        <v>96.97</v>
      </c>
      <c r="CQ21" s="16"/>
      <c r="CR21" s="17"/>
      <c r="CS21" s="17"/>
      <c r="CT21" s="16"/>
      <c r="CU21" s="17"/>
      <c r="CV21" s="17"/>
      <c r="CW21" s="16"/>
      <c r="CX21" s="17"/>
      <c r="CY21" s="17"/>
      <c r="CZ21" s="16"/>
      <c r="DA21" s="17"/>
      <c r="DB21" s="17"/>
      <c r="DE21" s="16" t="s">
        <v>289</v>
      </c>
      <c r="DF21" s="17" t="s">
        <v>432</v>
      </c>
      <c r="DG21" s="17">
        <v>358.74</v>
      </c>
      <c r="DH21" s="16"/>
      <c r="DI21" s="17"/>
      <c r="DJ21" s="17"/>
      <c r="DK21" s="16"/>
      <c r="DL21" s="17"/>
      <c r="DM21" s="17"/>
      <c r="DN21" s="16"/>
      <c r="DO21" s="17"/>
      <c r="DP21" s="17"/>
      <c r="DQ21" s="16"/>
      <c r="DR21" s="17"/>
      <c r="DS21" s="17"/>
      <c r="DT21" s="16"/>
      <c r="DU21" s="17"/>
      <c r="DV21" s="17"/>
      <c r="DW21" s="16"/>
      <c r="DX21" s="17"/>
      <c r="DY21" s="17"/>
      <c r="DZ21" s="16"/>
      <c r="EA21" s="17"/>
      <c r="EB21" s="17"/>
      <c r="EC21" s="16"/>
      <c r="ED21" s="17"/>
      <c r="EE21" s="17"/>
      <c r="EF21" s="16"/>
      <c r="EG21" s="17"/>
      <c r="EH21" s="17"/>
      <c r="EI21" s="16"/>
      <c r="EJ21" s="17"/>
      <c r="EK21" s="17"/>
      <c r="EL21" s="16"/>
      <c r="EM21" s="17"/>
      <c r="EN21" s="17"/>
      <c r="EO21" s="17"/>
      <c r="EP21" s="17"/>
      <c r="EQ21" s="16"/>
      <c r="ER21" s="17"/>
      <c r="ES21" s="17"/>
      <c r="ET21" s="16"/>
      <c r="EU21" s="17"/>
      <c r="EV21" s="17"/>
      <c r="EW21" s="16" t="s">
        <v>525</v>
      </c>
      <c r="EX21" s="17" t="s">
        <v>524</v>
      </c>
      <c r="EY21" s="126">
        <v>1482.48</v>
      </c>
      <c r="EZ21" s="60" t="s">
        <v>537</v>
      </c>
      <c r="FA21" s="17" t="s">
        <v>538</v>
      </c>
      <c r="FB21" s="127">
        <v>121.35</v>
      </c>
      <c r="FC21" s="64" t="s">
        <v>544</v>
      </c>
      <c r="FD21" s="17" t="s">
        <v>545</v>
      </c>
      <c r="FE21" s="126">
        <v>172.27</v>
      </c>
      <c r="FF21" s="67"/>
      <c r="FG21" s="17"/>
      <c r="FH21" s="17"/>
      <c r="FI21" s="69"/>
      <c r="FJ21" s="17"/>
      <c r="FK21" s="17"/>
      <c r="FL21" s="70"/>
      <c r="FM21" s="17"/>
      <c r="FN21" s="17"/>
      <c r="FO21" s="73" t="s">
        <v>568</v>
      </c>
      <c r="FP21" s="17" t="s">
        <v>569</v>
      </c>
      <c r="FQ21" s="131">
        <v>221.76</v>
      </c>
      <c r="FR21" s="84" t="s">
        <v>568</v>
      </c>
      <c r="FS21" s="24" t="s">
        <v>576</v>
      </c>
      <c r="FT21" s="132">
        <v>211.76</v>
      </c>
      <c r="FU21" s="84"/>
      <c r="FV21" s="24"/>
      <c r="FW21" s="84"/>
      <c r="FX21" s="24"/>
      <c r="FY21" s="24"/>
      <c r="FZ21" s="84"/>
    </row>
    <row r="22" spans="1:182" ht="40.5" customHeight="1">
      <c r="A22" s="16"/>
      <c r="B22" s="16" t="s">
        <v>17</v>
      </c>
      <c r="C22" s="17">
        <v>66.14</v>
      </c>
      <c r="D22" s="16" t="s">
        <v>17</v>
      </c>
      <c r="E22" s="17">
        <v>66.14</v>
      </c>
      <c r="F22" s="16" t="s">
        <v>17</v>
      </c>
      <c r="G22" s="17">
        <v>66.14</v>
      </c>
      <c r="H22" s="16" t="s">
        <v>17</v>
      </c>
      <c r="I22" s="17">
        <v>66.14</v>
      </c>
      <c r="J22" s="16" t="s">
        <v>17</v>
      </c>
      <c r="K22" s="17">
        <v>66.14</v>
      </c>
      <c r="L22" s="16" t="s">
        <v>17</v>
      </c>
      <c r="M22" s="17">
        <v>66.14</v>
      </c>
      <c r="N22" s="16" t="s">
        <v>17</v>
      </c>
      <c r="O22" s="17">
        <v>66.14</v>
      </c>
      <c r="P22" s="16" t="s">
        <v>17</v>
      </c>
      <c r="Q22" s="17">
        <v>66.14</v>
      </c>
      <c r="R22" s="16" t="s">
        <v>17</v>
      </c>
      <c r="S22" s="18">
        <f t="shared" si="0"/>
        <v>529.12</v>
      </c>
      <c r="T22" s="16" t="s">
        <v>41</v>
      </c>
      <c r="U22" s="17" t="s">
        <v>125</v>
      </c>
      <c r="V22" s="17">
        <v>926</v>
      </c>
      <c r="W22" s="12"/>
      <c r="X22" s="17"/>
      <c r="Y22" s="17"/>
      <c r="Z22" s="12"/>
      <c r="AA22" s="17"/>
      <c r="AB22" s="17"/>
      <c r="AC22" s="16" t="s">
        <v>126</v>
      </c>
      <c r="AD22" s="17" t="s">
        <v>142</v>
      </c>
      <c r="AE22" s="24">
        <v>964.19</v>
      </c>
      <c r="AF22" s="24"/>
      <c r="AG22" s="16" t="s">
        <v>126</v>
      </c>
      <c r="AH22" s="17" t="s">
        <v>141</v>
      </c>
      <c r="AI22" s="17">
        <v>964.19</v>
      </c>
      <c r="AJ22" s="16"/>
      <c r="AK22" s="17"/>
      <c r="AL22" s="17"/>
      <c r="AM22" s="16" t="s">
        <v>152</v>
      </c>
      <c r="AN22" s="17" t="s">
        <v>161</v>
      </c>
      <c r="AO22" s="27">
        <v>249.05</v>
      </c>
      <c r="AP22" s="30" t="s">
        <v>118</v>
      </c>
      <c r="AQ22" s="17"/>
      <c r="AR22" s="17">
        <v>10649.02</v>
      </c>
      <c r="AS22" s="16" t="s">
        <v>120</v>
      </c>
      <c r="AT22" s="17"/>
      <c r="AU22" s="17">
        <v>11310.45</v>
      </c>
      <c r="AV22" s="16" t="s">
        <v>120</v>
      </c>
      <c r="AW22" s="17"/>
      <c r="AX22" s="17">
        <v>11310.45</v>
      </c>
      <c r="AY22" s="12" t="s">
        <v>328</v>
      </c>
      <c r="AZ22" s="17"/>
      <c r="BA22" s="17">
        <v>66.14</v>
      </c>
      <c r="BB22" s="30" t="s">
        <v>118</v>
      </c>
      <c r="BC22" s="17"/>
      <c r="BD22" s="17">
        <v>10649.02</v>
      </c>
      <c r="BE22" s="30" t="s">
        <v>118</v>
      </c>
      <c r="BF22" s="17"/>
      <c r="BG22" s="17">
        <v>10649.02</v>
      </c>
      <c r="BH22" s="30" t="s">
        <v>118</v>
      </c>
      <c r="BI22" s="17"/>
      <c r="BJ22" s="17">
        <v>10649.02</v>
      </c>
      <c r="BK22" s="30" t="s">
        <v>118</v>
      </c>
      <c r="BL22" s="17"/>
      <c r="BM22" s="17">
        <v>10649.02</v>
      </c>
      <c r="BN22" s="30" t="s">
        <v>118</v>
      </c>
      <c r="BO22" s="17"/>
      <c r="BP22" s="17">
        <v>10649.02</v>
      </c>
      <c r="BS22" s="30"/>
      <c r="BT22" s="17"/>
      <c r="BU22" s="17"/>
      <c r="BV22" s="30"/>
      <c r="BW22" s="17"/>
      <c r="BX22" s="17"/>
      <c r="BY22" s="20" t="s">
        <v>259</v>
      </c>
      <c r="BZ22" s="20"/>
      <c r="CA22" s="20">
        <v>198.43</v>
      </c>
      <c r="CB22" s="30"/>
      <c r="CC22" s="17"/>
      <c r="CD22" s="17"/>
      <c r="CE22" s="30"/>
      <c r="CF22" s="17"/>
      <c r="CG22" s="17"/>
      <c r="CH22" s="16" t="s">
        <v>370</v>
      </c>
      <c r="CI22" s="17" t="s">
        <v>371</v>
      </c>
      <c r="CJ22" s="17">
        <v>769.06</v>
      </c>
      <c r="CK22" s="16" t="s">
        <v>388</v>
      </c>
      <c r="CL22" s="17" t="s">
        <v>389</v>
      </c>
      <c r="CM22" s="17">
        <v>341.13</v>
      </c>
      <c r="CN22" s="16" t="s">
        <v>399</v>
      </c>
      <c r="CO22" s="17" t="s">
        <v>398</v>
      </c>
      <c r="CP22" s="17">
        <v>306.6</v>
      </c>
      <c r="CQ22" s="16"/>
      <c r="CR22" s="17"/>
      <c r="CS22" s="17"/>
      <c r="CT22" s="16"/>
      <c r="CU22" s="17"/>
      <c r="CV22" s="17"/>
      <c r="CW22" s="16"/>
      <c r="CX22" s="17"/>
      <c r="CY22" s="17"/>
      <c r="CZ22" s="16"/>
      <c r="DA22" s="17"/>
      <c r="DB22" s="17"/>
      <c r="DE22" s="16" t="s">
        <v>433</v>
      </c>
      <c r="DF22" s="17" t="s">
        <v>434</v>
      </c>
      <c r="DG22" s="17">
        <v>170.35</v>
      </c>
      <c r="DH22" s="16"/>
      <c r="DI22" s="17"/>
      <c r="DJ22" s="17"/>
      <c r="DK22" s="16"/>
      <c r="DL22" s="17"/>
      <c r="DM22" s="17"/>
      <c r="DN22" s="16"/>
      <c r="DO22" s="17"/>
      <c r="DP22" s="17"/>
      <c r="DQ22" s="16"/>
      <c r="DR22" s="17"/>
      <c r="DS22" s="17"/>
      <c r="DT22" s="16"/>
      <c r="DU22" s="17"/>
      <c r="DV22" s="17"/>
      <c r="DW22" s="16"/>
      <c r="DX22" s="17"/>
      <c r="DY22" s="17"/>
      <c r="DZ22" s="16"/>
      <c r="EA22" s="17"/>
      <c r="EB22" s="17"/>
      <c r="EC22" s="16"/>
      <c r="ED22" s="17"/>
      <c r="EE22" s="17"/>
      <c r="EF22" s="16"/>
      <c r="EG22" s="17"/>
      <c r="EH22" s="17"/>
      <c r="EI22" s="16"/>
      <c r="EJ22" s="17"/>
      <c r="EK22" s="17"/>
      <c r="EL22" s="16"/>
      <c r="EM22" s="17"/>
      <c r="EN22" s="17"/>
      <c r="EO22" s="17"/>
      <c r="EP22" s="17"/>
      <c r="EQ22" s="16"/>
      <c r="ER22" s="17"/>
      <c r="ES22" s="17"/>
      <c r="ET22" s="16"/>
      <c r="EU22" s="17"/>
      <c r="EV22" s="17"/>
      <c r="EW22" s="16" t="s">
        <v>526</v>
      </c>
      <c r="EX22" s="17" t="s">
        <v>524</v>
      </c>
      <c r="EY22" s="126">
        <v>988.32</v>
      </c>
      <c r="EZ22" s="61" t="s">
        <v>539</v>
      </c>
      <c r="FA22" s="17" t="s">
        <v>538</v>
      </c>
      <c r="FB22" s="127">
        <v>121.35</v>
      </c>
      <c r="FC22" s="62" t="s">
        <v>546</v>
      </c>
      <c r="FD22" s="17" t="s">
        <v>547</v>
      </c>
      <c r="FE22" s="127">
        <v>3426.49</v>
      </c>
      <c r="FF22" s="67"/>
      <c r="FG22" s="17"/>
      <c r="FH22" s="17"/>
      <c r="FI22" s="69"/>
      <c r="FJ22" s="17"/>
      <c r="FK22" s="17"/>
      <c r="FL22" s="70"/>
      <c r="FM22" s="17"/>
      <c r="FN22" s="17"/>
      <c r="FO22" s="73" t="s">
        <v>548</v>
      </c>
      <c r="FP22" s="17" t="s">
        <v>569</v>
      </c>
      <c r="FQ22" s="131">
        <v>68.6</v>
      </c>
      <c r="FR22" s="84" t="s">
        <v>577</v>
      </c>
      <c r="FS22" s="24" t="s">
        <v>578</v>
      </c>
      <c r="FT22" s="132">
        <v>294.76</v>
      </c>
      <c r="FU22" s="84"/>
      <c r="FV22" s="24"/>
      <c r="FW22" s="84"/>
      <c r="FX22" s="17"/>
      <c r="FY22" s="17"/>
      <c r="FZ22" s="84"/>
    </row>
    <row r="23" spans="1:182" ht="42" customHeight="1">
      <c r="A23" s="16"/>
      <c r="B23" s="16" t="s">
        <v>17</v>
      </c>
      <c r="C23" s="17">
        <v>926</v>
      </c>
      <c r="D23" s="16" t="s">
        <v>17</v>
      </c>
      <c r="E23" s="17">
        <v>926</v>
      </c>
      <c r="F23" s="16" t="s">
        <v>17</v>
      </c>
      <c r="G23" s="17">
        <v>926</v>
      </c>
      <c r="H23" s="16" t="s">
        <v>17</v>
      </c>
      <c r="I23" s="17">
        <v>926</v>
      </c>
      <c r="J23" s="16" t="s">
        <v>17</v>
      </c>
      <c r="K23" s="17">
        <v>926</v>
      </c>
      <c r="L23" s="16" t="s">
        <v>17</v>
      </c>
      <c r="M23" s="17">
        <v>926</v>
      </c>
      <c r="N23" s="16" t="s">
        <v>17</v>
      </c>
      <c r="O23" s="17">
        <v>926</v>
      </c>
      <c r="P23" s="16" t="s">
        <v>17</v>
      </c>
      <c r="Q23" s="17">
        <v>926</v>
      </c>
      <c r="R23" s="16" t="s">
        <v>17</v>
      </c>
      <c r="S23" s="18">
        <f t="shared" si="0"/>
        <v>7408</v>
      </c>
      <c r="T23" s="16" t="s">
        <v>38</v>
      </c>
      <c r="U23" s="17" t="s">
        <v>125</v>
      </c>
      <c r="V23" s="17">
        <v>66.14</v>
      </c>
      <c r="W23" s="12"/>
      <c r="X23" s="17"/>
      <c r="Y23" s="17"/>
      <c r="Z23" s="16"/>
      <c r="AA23" s="17"/>
      <c r="AB23" s="24"/>
      <c r="AC23" s="16" t="s">
        <v>132</v>
      </c>
      <c r="AD23" s="17" t="s">
        <v>134</v>
      </c>
      <c r="AE23" s="24">
        <v>984.22</v>
      </c>
      <c r="AF23" s="24"/>
      <c r="AG23" s="16" t="s">
        <v>129</v>
      </c>
      <c r="AH23" s="17" t="s">
        <v>136</v>
      </c>
      <c r="AI23" s="17">
        <v>1361.9</v>
      </c>
      <c r="AJ23" s="16"/>
      <c r="AK23" s="17"/>
      <c r="AL23" s="17"/>
      <c r="AM23" s="16" t="s">
        <v>162</v>
      </c>
      <c r="AN23" s="17" t="s">
        <v>163</v>
      </c>
      <c r="AO23" s="17">
        <v>363.64</v>
      </c>
      <c r="AP23" s="20" t="s">
        <v>200</v>
      </c>
      <c r="AQ23" s="17" t="s">
        <v>207</v>
      </c>
      <c r="AR23" s="26">
        <v>130.2</v>
      </c>
      <c r="AS23" s="16" t="s">
        <v>212</v>
      </c>
      <c r="AT23" s="17"/>
      <c r="AU23" s="17">
        <v>2573.13</v>
      </c>
      <c r="AV23" s="16" t="s">
        <v>212</v>
      </c>
      <c r="AW23" s="17"/>
      <c r="AX23" s="17">
        <v>2573.13</v>
      </c>
      <c r="AY23" s="16" t="s">
        <v>329</v>
      </c>
      <c r="AZ23" s="17"/>
      <c r="BA23" s="17">
        <v>66.14</v>
      </c>
      <c r="BB23" s="16" t="s">
        <v>120</v>
      </c>
      <c r="BC23" s="17"/>
      <c r="BD23" s="17">
        <v>11310.45</v>
      </c>
      <c r="BE23" s="16" t="s">
        <v>120</v>
      </c>
      <c r="BF23" s="17"/>
      <c r="BG23" s="17">
        <v>11310.45</v>
      </c>
      <c r="BH23" s="16" t="s">
        <v>120</v>
      </c>
      <c r="BI23" s="17"/>
      <c r="BJ23" s="17">
        <v>11310.45</v>
      </c>
      <c r="BK23" s="16" t="s">
        <v>120</v>
      </c>
      <c r="BL23" s="17"/>
      <c r="BM23" s="17">
        <v>11310.45</v>
      </c>
      <c r="BN23" s="16" t="s">
        <v>120</v>
      </c>
      <c r="BO23" s="17"/>
      <c r="BP23" s="17">
        <v>11310.45</v>
      </c>
      <c r="BS23" s="16"/>
      <c r="BT23" s="17"/>
      <c r="BU23" s="17"/>
      <c r="BV23" s="16"/>
      <c r="BW23" s="17"/>
      <c r="BX23" s="17"/>
      <c r="BY23" s="16" t="s">
        <v>377</v>
      </c>
      <c r="BZ23" s="17"/>
      <c r="CA23" s="17">
        <v>10649.18</v>
      </c>
      <c r="CB23" s="16" t="s">
        <v>377</v>
      </c>
      <c r="CC23" s="17"/>
      <c r="CD23" s="17">
        <v>10649.18</v>
      </c>
      <c r="CE23" s="16" t="s">
        <v>377</v>
      </c>
      <c r="CF23" s="17"/>
      <c r="CG23" s="17">
        <v>10649.18</v>
      </c>
      <c r="CH23" s="16" t="s">
        <v>372</v>
      </c>
      <c r="CI23" s="17" t="s">
        <v>373</v>
      </c>
      <c r="CJ23" s="17">
        <v>43770.93</v>
      </c>
      <c r="CK23" s="16"/>
      <c r="CL23" s="17"/>
      <c r="CM23" s="17"/>
      <c r="CN23" s="16" t="s">
        <v>400</v>
      </c>
      <c r="CO23" s="17" t="s">
        <v>398</v>
      </c>
      <c r="CP23" s="17">
        <v>2029.82</v>
      </c>
      <c r="CQ23" s="16"/>
      <c r="CR23" s="17"/>
      <c r="CS23" s="17"/>
      <c r="CT23" s="16"/>
      <c r="CU23" s="17"/>
      <c r="CV23" s="17"/>
      <c r="CW23" s="16"/>
      <c r="CX23" s="17"/>
      <c r="CY23" s="17"/>
      <c r="CZ23" s="16"/>
      <c r="DA23" s="17"/>
      <c r="DB23" s="17"/>
      <c r="DE23" s="16" t="s">
        <v>435</v>
      </c>
      <c r="DF23" s="17" t="s">
        <v>436</v>
      </c>
      <c r="DG23" s="17">
        <v>457.05</v>
      </c>
      <c r="DH23" s="16"/>
      <c r="DI23" s="17"/>
      <c r="DJ23" s="17"/>
      <c r="DK23" s="16"/>
      <c r="DL23" s="17"/>
      <c r="DM23" s="17"/>
      <c r="DN23" s="16"/>
      <c r="DO23" s="17"/>
      <c r="DP23" s="17"/>
      <c r="DQ23" s="16"/>
      <c r="DR23" s="17"/>
      <c r="DS23" s="17"/>
      <c r="DT23" s="16"/>
      <c r="DU23" s="17"/>
      <c r="DV23" s="17"/>
      <c r="DW23" s="16"/>
      <c r="DX23" s="17"/>
      <c r="DY23" s="17"/>
      <c r="DZ23" s="16"/>
      <c r="EA23" s="17"/>
      <c r="EB23" s="17"/>
      <c r="EC23" s="16"/>
      <c r="ED23" s="17"/>
      <c r="EE23" s="17"/>
      <c r="EF23" s="16"/>
      <c r="EG23" s="17"/>
      <c r="EH23" s="17"/>
      <c r="EI23" s="16"/>
      <c r="EJ23" s="17"/>
      <c r="EK23" s="17"/>
      <c r="EL23" s="16"/>
      <c r="EM23" s="17"/>
      <c r="EN23" s="17"/>
      <c r="EO23" s="17"/>
      <c r="EP23" s="17"/>
      <c r="EQ23" s="16"/>
      <c r="ER23" s="17"/>
      <c r="ES23" s="17"/>
      <c r="ET23" s="16"/>
      <c r="EU23" s="17"/>
      <c r="EV23" s="17"/>
      <c r="EW23" s="16" t="s">
        <v>527</v>
      </c>
      <c r="EX23" s="17" t="s">
        <v>524</v>
      </c>
      <c r="EY23" s="126">
        <v>1335.36</v>
      </c>
      <c r="EZ23" s="16" t="s">
        <v>599</v>
      </c>
      <c r="FA23" s="17" t="s">
        <v>609</v>
      </c>
      <c r="FB23" s="126">
        <v>793.73</v>
      </c>
      <c r="FC23" s="62" t="s">
        <v>548</v>
      </c>
      <c r="FD23" s="17" t="s">
        <v>549</v>
      </c>
      <c r="FE23" s="127">
        <v>68.6</v>
      </c>
      <c r="FF23" s="67"/>
      <c r="FG23" s="17"/>
      <c r="FH23" s="17"/>
      <c r="FI23" s="69"/>
      <c r="FJ23" s="17"/>
      <c r="FK23" s="17"/>
      <c r="FL23" s="70"/>
      <c r="FM23" s="17"/>
      <c r="FN23" s="17"/>
      <c r="FO23" s="73"/>
      <c r="FP23" s="17"/>
      <c r="FQ23" s="24"/>
      <c r="FR23" s="84" t="s">
        <v>579</v>
      </c>
      <c r="FS23" s="84" t="s">
        <v>580</v>
      </c>
      <c r="FT23" s="132">
        <v>439.27</v>
      </c>
      <c r="FU23" s="84"/>
      <c r="FV23" s="84"/>
      <c r="FW23" s="84"/>
      <c r="FX23" s="80"/>
      <c r="FY23" s="80"/>
      <c r="FZ23" s="84"/>
    </row>
    <row r="24" spans="1:182" ht="38.25" customHeight="1">
      <c r="A24" s="16"/>
      <c r="B24" s="16" t="s">
        <v>17</v>
      </c>
      <c r="C24" s="17">
        <v>66.14</v>
      </c>
      <c r="D24" s="16" t="s">
        <v>17</v>
      </c>
      <c r="E24" s="17">
        <v>66.14</v>
      </c>
      <c r="F24" s="16" t="s">
        <v>17</v>
      </c>
      <c r="G24" s="17">
        <v>66.14</v>
      </c>
      <c r="H24" s="16" t="s">
        <v>17</v>
      </c>
      <c r="I24" s="17">
        <v>66.14</v>
      </c>
      <c r="J24" s="16" t="s">
        <v>17</v>
      </c>
      <c r="K24" s="17">
        <v>66.14</v>
      </c>
      <c r="L24" s="16" t="s">
        <v>17</v>
      </c>
      <c r="M24" s="17">
        <v>66.14</v>
      </c>
      <c r="N24" s="16" t="s">
        <v>17</v>
      </c>
      <c r="O24" s="17">
        <v>66.14</v>
      </c>
      <c r="P24" s="16" t="s">
        <v>17</v>
      </c>
      <c r="Q24" s="17">
        <v>66.14</v>
      </c>
      <c r="R24" s="16" t="s">
        <v>17</v>
      </c>
      <c r="S24" s="18">
        <f t="shared" si="0"/>
        <v>529.12</v>
      </c>
      <c r="T24" s="16" t="s">
        <v>42</v>
      </c>
      <c r="U24" s="17" t="s">
        <v>125</v>
      </c>
      <c r="V24" s="17">
        <v>66.14</v>
      </c>
      <c r="W24" s="16"/>
      <c r="X24" s="17"/>
      <c r="Y24" s="24"/>
      <c r="Z24" s="16"/>
      <c r="AA24" s="17"/>
      <c r="AB24" s="24"/>
      <c r="AC24" s="16" t="s">
        <v>129</v>
      </c>
      <c r="AD24" s="16" t="s">
        <v>135</v>
      </c>
      <c r="AE24" s="16">
        <v>1060.95</v>
      </c>
      <c r="AF24" s="16"/>
      <c r="AG24" s="12" t="s">
        <v>259</v>
      </c>
      <c r="AH24" s="17"/>
      <c r="AI24" s="17">
        <v>198.44</v>
      </c>
      <c r="AJ24" s="16"/>
      <c r="AK24" s="17"/>
      <c r="AL24" s="17"/>
      <c r="AM24" s="16" t="s">
        <v>164</v>
      </c>
      <c r="AN24" s="17" t="s">
        <v>165</v>
      </c>
      <c r="AO24" s="17">
        <v>577.35</v>
      </c>
      <c r="AP24" s="16" t="s">
        <v>202</v>
      </c>
      <c r="AQ24" s="17" t="s">
        <v>207</v>
      </c>
      <c r="AR24" s="17">
        <v>161.28</v>
      </c>
      <c r="AS24" s="12" t="s">
        <v>259</v>
      </c>
      <c r="AT24" s="17"/>
      <c r="AU24" s="17">
        <v>198.44</v>
      </c>
      <c r="AV24" s="16" t="s">
        <v>227</v>
      </c>
      <c r="AW24" s="17" t="s">
        <v>228</v>
      </c>
      <c r="AX24" s="17">
        <v>290.91</v>
      </c>
      <c r="AY24" s="16"/>
      <c r="AZ24" s="17"/>
      <c r="BA24" s="17"/>
      <c r="BB24" s="12" t="s">
        <v>259</v>
      </c>
      <c r="BC24" s="17"/>
      <c r="BD24" s="17">
        <v>198.44</v>
      </c>
      <c r="BE24" s="12" t="s">
        <v>259</v>
      </c>
      <c r="BF24" s="17"/>
      <c r="BG24" s="17">
        <v>198.44</v>
      </c>
      <c r="BH24" s="16" t="s">
        <v>289</v>
      </c>
      <c r="BI24" s="17" t="s">
        <v>288</v>
      </c>
      <c r="BJ24" s="17">
        <v>338.76</v>
      </c>
      <c r="BK24" s="16" t="s">
        <v>276</v>
      </c>
      <c r="BL24" s="17" t="s">
        <v>300</v>
      </c>
      <c r="BM24" s="17">
        <v>607.38</v>
      </c>
      <c r="BN24" s="12" t="s">
        <v>328</v>
      </c>
      <c r="BO24" s="17"/>
      <c r="BP24" s="17">
        <v>66.14</v>
      </c>
      <c r="BS24" s="16"/>
      <c r="BT24" s="17"/>
      <c r="BU24" s="17"/>
      <c r="BV24" s="16"/>
      <c r="BW24" s="17"/>
      <c r="BX24" s="17"/>
      <c r="BY24" s="16" t="s">
        <v>378</v>
      </c>
      <c r="BZ24" s="22"/>
      <c r="CA24" s="17">
        <v>3307.2</v>
      </c>
      <c r="CB24" s="16" t="s">
        <v>378</v>
      </c>
      <c r="CC24" s="22"/>
      <c r="CD24" s="17">
        <v>3307.2</v>
      </c>
      <c r="CE24" s="16" t="s">
        <v>378</v>
      </c>
      <c r="CF24" s="22"/>
      <c r="CG24" s="17">
        <v>3307.2</v>
      </c>
      <c r="CH24" s="28"/>
      <c r="CI24" s="17"/>
      <c r="CJ24" s="17"/>
      <c r="CK24" s="28"/>
      <c r="CL24" s="17"/>
      <c r="CM24" s="17"/>
      <c r="CN24" s="16" t="s">
        <v>401</v>
      </c>
      <c r="CO24" s="17" t="s">
        <v>398</v>
      </c>
      <c r="CP24" s="17">
        <v>50074.39</v>
      </c>
      <c r="CQ24" s="16"/>
      <c r="CR24" s="17"/>
      <c r="CS24" s="17"/>
      <c r="CT24" s="16"/>
      <c r="CU24" s="17"/>
      <c r="CV24" s="17"/>
      <c r="CW24" s="16"/>
      <c r="CX24" s="17"/>
      <c r="CY24" s="17"/>
      <c r="CZ24" s="16"/>
      <c r="DA24" s="17"/>
      <c r="DB24" s="17"/>
      <c r="DE24" s="16" t="s">
        <v>344</v>
      </c>
      <c r="DF24" s="17" t="s">
        <v>437</v>
      </c>
      <c r="DG24" s="17">
        <v>205.33</v>
      </c>
      <c r="DH24" s="16"/>
      <c r="DI24" s="17"/>
      <c r="DJ24" s="17"/>
      <c r="DK24" s="16"/>
      <c r="DL24" s="17"/>
      <c r="DM24" s="17"/>
      <c r="DN24" s="16"/>
      <c r="DO24" s="17"/>
      <c r="DP24" s="17"/>
      <c r="DQ24" s="16"/>
      <c r="DR24" s="17"/>
      <c r="DS24" s="17"/>
      <c r="DT24" s="16"/>
      <c r="DU24" s="17"/>
      <c r="DV24" s="17"/>
      <c r="DW24" s="16"/>
      <c r="DX24" s="17"/>
      <c r="DY24" s="17"/>
      <c r="DZ24" s="16"/>
      <c r="EA24" s="17"/>
      <c r="EB24" s="17"/>
      <c r="EC24" s="16"/>
      <c r="ED24" s="17"/>
      <c r="EE24" s="17"/>
      <c r="EF24" s="16"/>
      <c r="EG24" s="17"/>
      <c r="EH24" s="17"/>
      <c r="EI24" s="16"/>
      <c r="EJ24" s="17"/>
      <c r="EK24" s="17"/>
      <c r="EL24" s="16"/>
      <c r="EM24" s="17"/>
      <c r="EN24" s="17"/>
      <c r="EO24" s="17"/>
      <c r="EP24" s="17"/>
      <c r="EQ24" s="16"/>
      <c r="ER24" s="17"/>
      <c r="ES24" s="17"/>
      <c r="ET24" s="16"/>
      <c r="EU24" s="17"/>
      <c r="EV24" s="17"/>
      <c r="EW24" s="16" t="s">
        <v>528</v>
      </c>
      <c r="EX24" s="17" t="s">
        <v>524</v>
      </c>
      <c r="EY24" s="126">
        <v>694.72</v>
      </c>
      <c r="EZ24" s="16"/>
      <c r="FA24" s="17"/>
      <c r="FB24" s="17"/>
      <c r="FC24" s="62" t="s">
        <v>550</v>
      </c>
      <c r="FD24" s="17" t="s">
        <v>549</v>
      </c>
      <c r="FE24" s="127">
        <v>136.92</v>
      </c>
      <c r="FF24" s="67"/>
      <c r="FG24" s="17"/>
      <c r="FH24" s="17"/>
      <c r="FI24" s="69"/>
      <c r="FJ24" s="17"/>
      <c r="FK24" s="17"/>
      <c r="FL24" s="70"/>
      <c r="FM24" s="17"/>
      <c r="FN24" s="17"/>
      <c r="FO24" s="73"/>
      <c r="FP24" s="17"/>
      <c r="FQ24" s="24"/>
      <c r="FR24" s="86" t="s">
        <v>581</v>
      </c>
      <c r="FS24" s="86" t="s">
        <v>582</v>
      </c>
      <c r="FT24" s="133">
        <v>3000</v>
      </c>
      <c r="FU24" s="115"/>
      <c r="FV24" s="115"/>
      <c r="FW24" s="115"/>
      <c r="FX24" s="80"/>
      <c r="FY24" s="80"/>
      <c r="FZ24" s="80"/>
    </row>
    <row r="25" spans="1:182" ht="22.5">
      <c r="A25" s="16"/>
      <c r="B25" s="16" t="s">
        <v>17</v>
      </c>
      <c r="C25" s="17">
        <v>66.14</v>
      </c>
      <c r="D25" s="16" t="s">
        <v>17</v>
      </c>
      <c r="E25" s="17">
        <v>66.14</v>
      </c>
      <c r="F25" s="16" t="s">
        <v>17</v>
      </c>
      <c r="G25" s="17">
        <v>66.14</v>
      </c>
      <c r="H25" s="16" t="s">
        <v>17</v>
      </c>
      <c r="I25" s="17">
        <v>66.14</v>
      </c>
      <c r="J25" s="16" t="s">
        <v>17</v>
      </c>
      <c r="K25" s="17">
        <v>66.14</v>
      </c>
      <c r="L25" s="16" t="s">
        <v>17</v>
      </c>
      <c r="M25" s="17">
        <v>66.14</v>
      </c>
      <c r="N25" s="16" t="s">
        <v>17</v>
      </c>
      <c r="O25" s="17">
        <v>66.14</v>
      </c>
      <c r="P25" s="16" t="s">
        <v>17</v>
      </c>
      <c r="Q25" s="17">
        <v>66.14</v>
      </c>
      <c r="R25" s="16" t="s">
        <v>17</v>
      </c>
      <c r="S25" s="18">
        <f t="shared" si="0"/>
        <v>529.12</v>
      </c>
      <c r="T25" s="16" t="s">
        <v>43</v>
      </c>
      <c r="U25" s="17" t="s">
        <v>125</v>
      </c>
      <c r="V25" s="17">
        <v>661.43</v>
      </c>
      <c r="W25" s="16"/>
      <c r="X25" s="17"/>
      <c r="Y25" s="24"/>
      <c r="Z25" s="16"/>
      <c r="AA25" s="17"/>
      <c r="AB25" s="24"/>
      <c r="AC25" s="16" t="s">
        <v>137</v>
      </c>
      <c r="AD25" s="16" t="s">
        <v>138</v>
      </c>
      <c r="AE25" s="16">
        <v>554.29</v>
      </c>
      <c r="AF25" s="16"/>
      <c r="AG25" s="12" t="s">
        <v>328</v>
      </c>
      <c r="AH25" s="17"/>
      <c r="AI25" s="17">
        <v>66.14</v>
      </c>
      <c r="AJ25" s="16"/>
      <c r="AK25" s="17"/>
      <c r="AL25" s="17"/>
      <c r="AM25" s="16" t="s">
        <v>150</v>
      </c>
      <c r="AN25" s="17" t="s">
        <v>166</v>
      </c>
      <c r="AO25" s="17">
        <v>4591.29</v>
      </c>
      <c r="AP25" s="16" t="s">
        <v>203</v>
      </c>
      <c r="AQ25" s="17" t="s">
        <v>208</v>
      </c>
      <c r="AR25" s="17">
        <v>964.19</v>
      </c>
      <c r="AS25" s="12" t="s">
        <v>328</v>
      </c>
      <c r="AT25" s="17"/>
      <c r="AU25" s="17">
        <v>66.14</v>
      </c>
      <c r="AV25" s="16" t="s">
        <v>227</v>
      </c>
      <c r="AW25" s="17" t="s">
        <v>229</v>
      </c>
      <c r="AX25" s="17">
        <v>1163.64</v>
      </c>
      <c r="AY25" s="16"/>
      <c r="AZ25" s="17"/>
      <c r="BA25" s="17"/>
      <c r="BB25" s="12" t="s">
        <v>328</v>
      </c>
      <c r="BC25" s="17"/>
      <c r="BD25" s="17">
        <v>66.14</v>
      </c>
      <c r="BE25" s="12" t="s">
        <v>328</v>
      </c>
      <c r="BF25" s="17"/>
      <c r="BG25" s="17">
        <v>66.14</v>
      </c>
      <c r="BH25" s="16" t="s">
        <v>276</v>
      </c>
      <c r="BI25" s="17" t="s">
        <v>290</v>
      </c>
      <c r="BJ25" s="17">
        <v>771.84</v>
      </c>
      <c r="BK25" s="16" t="s">
        <v>301</v>
      </c>
      <c r="BL25" s="17" t="s">
        <v>302</v>
      </c>
      <c r="BM25" s="17">
        <v>2672.94</v>
      </c>
      <c r="BN25" s="16" t="s">
        <v>329</v>
      </c>
      <c r="BO25" s="17"/>
      <c r="BP25" s="17">
        <v>66.14</v>
      </c>
      <c r="BS25" s="16"/>
      <c r="BT25" s="17"/>
      <c r="BU25" s="17"/>
      <c r="BV25" s="16"/>
      <c r="BW25" s="17"/>
      <c r="BX25" s="17"/>
      <c r="BY25" s="16"/>
      <c r="BZ25" s="17"/>
      <c r="CA25" s="17"/>
      <c r="CB25" s="16"/>
      <c r="CC25" s="17"/>
      <c r="CD25" s="17"/>
      <c r="CE25" s="16"/>
      <c r="CF25" s="17"/>
      <c r="CG25" s="17"/>
      <c r="CH25" s="16" t="s">
        <v>375</v>
      </c>
      <c r="CI25" s="17" t="s">
        <v>374</v>
      </c>
      <c r="CJ25" s="17">
        <v>410.05</v>
      </c>
      <c r="CK25" s="16"/>
      <c r="CL25" s="17"/>
      <c r="CM25" s="17"/>
      <c r="CN25" s="16" t="s">
        <v>251</v>
      </c>
      <c r="CO25" s="17" t="s">
        <v>402</v>
      </c>
      <c r="CP25" s="17">
        <v>56.97</v>
      </c>
      <c r="CQ25" s="16"/>
      <c r="CR25" s="17"/>
      <c r="CS25" s="17"/>
      <c r="CT25" s="16"/>
      <c r="CU25" s="17"/>
      <c r="CV25" s="17"/>
      <c r="CW25" s="16"/>
      <c r="CX25" s="17"/>
      <c r="CY25" s="17"/>
      <c r="CZ25" s="16"/>
      <c r="DA25" s="17"/>
      <c r="DB25" s="17"/>
      <c r="DE25" s="16" t="s">
        <v>321</v>
      </c>
      <c r="DF25" s="17"/>
      <c r="DG25" s="17">
        <v>130.2</v>
      </c>
      <c r="DH25" s="16"/>
      <c r="DI25" s="17"/>
      <c r="DJ25" s="17"/>
      <c r="DK25" s="16"/>
      <c r="DL25" s="17"/>
      <c r="DM25" s="17"/>
      <c r="DN25" s="16"/>
      <c r="DO25" s="17"/>
      <c r="DP25" s="17"/>
      <c r="DQ25" s="16"/>
      <c r="DR25" s="17"/>
      <c r="DS25" s="17"/>
      <c r="DT25" s="16"/>
      <c r="DU25" s="17"/>
      <c r="DV25" s="17"/>
      <c r="DW25" s="16"/>
      <c r="DX25" s="17"/>
      <c r="DY25" s="17"/>
      <c r="DZ25" s="16"/>
      <c r="EA25" s="17"/>
      <c r="EB25" s="17"/>
      <c r="EC25" s="16"/>
      <c r="ED25" s="17"/>
      <c r="EE25" s="17"/>
      <c r="EF25" s="16"/>
      <c r="EG25" s="17"/>
      <c r="EH25" s="17"/>
      <c r="EI25" s="16"/>
      <c r="EJ25" s="17"/>
      <c r="EK25" s="17"/>
      <c r="EL25" s="16"/>
      <c r="EM25" s="17"/>
      <c r="EN25" s="17"/>
      <c r="EO25" s="17"/>
      <c r="EP25" s="17"/>
      <c r="EQ25" s="16"/>
      <c r="ER25" s="17"/>
      <c r="ES25" s="17"/>
      <c r="ET25" s="16"/>
      <c r="EU25" s="17"/>
      <c r="EV25" s="17"/>
      <c r="EW25" s="16" t="s">
        <v>529</v>
      </c>
      <c r="EX25" s="17" t="s">
        <v>524</v>
      </c>
      <c r="EY25" s="127">
        <v>347.35</v>
      </c>
      <c r="EZ25" s="16"/>
      <c r="FA25" s="17"/>
      <c r="FB25" s="17"/>
      <c r="FC25" s="62" t="s">
        <v>551</v>
      </c>
      <c r="FD25" s="17" t="s">
        <v>552</v>
      </c>
      <c r="FE25" s="127">
        <v>622</v>
      </c>
      <c r="FF25" s="67"/>
      <c r="FG25" s="17"/>
      <c r="FH25" s="17"/>
      <c r="FI25" s="69"/>
      <c r="FJ25" s="17"/>
      <c r="FK25" s="17"/>
      <c r="FL25" s="70"/>
      <c r="FM25" s="17"/>
      <c r="FN25" s="17"/>
      <c r="FO25" s="73"/>
      <c r="FP25" s="17"/>
      <c r="FQ25" s="24"/>
      <c r="FR25" s="84"/>
      <c r="FS25" s="84"/>
      <c r="FT25" s="84"/>
      <c r="FU25" s="84"/>
      <c r="FV25" s="84"/>
      <c r="FW25" s="84"/>
      <c r="FX25" s="84"/>
      <c r="FY25" s="84"/>
      <c r="FZ25" s="84"/>
    </row>
    <row r="26" spans="1:182" ht="38.25" customHeight="1">
      <c r="A26" s="16"/>
      <c r="B26" s="16" t="s">
        <v>17</v>
      </c>
      <c r="C26" s="17">
        <v>661.43</v>
      </c>
      <c r="D26" s="16" t="s">
        <v>17</v>
      </c>
      <c r="E26" s="17">
        <v>661.43</v>
      </c>
      <c r="F26" s="16" t="s">
        <v>17</v>
      </c>
      <c r="G26" s="17">
        <v>661.43</v>
      </c>
      <c r="H26" s="16" t="s">
        <v>17</v>
      </c>
      <c r="I26" s="17">
        <v>661.43</v>
      </c>
      <c r="J26" s="16" t="s">
        <v>17</v>
      </c>
      <c r="K26" s="17">
        <v>661.43</v>
      </c>
      <c r="L26" s="16" t="s">
        <v>17</v>
      </c>
      <c r="M26" s="17">
        <v>661.43</v>
      </c>
      <c r="N26" s="16" t="s">
        <v>17</v>
      </c>
      <c r="O26" s="17">
        <v>661.43</v>
      </c>
      <c r="P26" s="16" t="s">
        <v>17</v>
      </c>
      <c r="Q26" s="17">
        <v>661.43</v>
      </c>
      <c r="R26" s="16" t="s">
        <v>17</v>
      </c>
      <c r="S26" s="18">
        <f t="shared" si="0"/>
        <v>5291.44</v>
      </c>
      <c r="T26" s="16" t="s">
        <v>39</v>
      </c>
      <c r="U26" s="17" t="s">
        <v>125</v>
      </c>
      <c r="V26" s="17">
        <v>1852</v>
      </c>
      <c r="W26" s="16"/>
      <c r="X26" s="17"/>
      <c r="Y26" s="24"/>
      <c r="Z26" s="16"/>
      <c r="AA26" s="17"/>
      <c r="AB26" s="24"/>
      <c r="AC26" s="16"/>
      <c r="AD26" s="17"/>
      <c r="AE26" s="26"/>
      <c r="AF26" s="26"/>
      <c r="AG26" s="16" t="s">
        <v>329</v>
      </c>
      <c r="AH26" s="17"/>
      <c r="AI26" s="17">
        <v>66.14</v>
      </c>
      <c r="AJ26" s="16"/>
      <c r="AK26" s="17"/>
      <c r="AL26" s="17"/>
      <c r="AM26" s="16" t="s">
        <v>200</v>
      </c>
      <c r="AN26" s="17" t="s">
        <v>201</v>
      </c>
      <c r="AO26" s="17">
        <v>130.2</v>
      </c>
      <c r="AP26" s="16" t="s">
        <v>209</v>
      </c>
      <c r="AQ26" s="17" t="s">
        <v>210</v>
      </c>
      <c r="AR26" s="17">
        <v>29764.8</v>
      </c>
      <c r="AS26" s="16" t="s">
        <v>329</v>
      </c>
      <c r="AT26" s="17"/>
      <c r="AU26" s="17">
        <v>66.14</v>
      </c>
      <c r="AV26" s="16" t="s">
        <v>230</v>
      </c>
      <c r="AW26" s="17" t="s">
        <v>231</v>
      </c>
      <c r="AX26" s="17">
        <v>207.6</v>
      </c>
      <c r="AY26" s="16"/>
      <c r="AZ26" s="17"/>
      <c r="BA26" s="17"/>
      <c r="BB26" s="16" t="s">
        <v>329</v>
      </c>
      <c r="BC26" s="17"/>
      <c r="BD26" s="17">
        <v>66.14</v>
      </c>
      <c r="BE26" s="16" t="s">
        <v>329</v>
      </c>
      <c r="BF26" s="17"/>
      <c r="BG26" s="17">
        <v>66.14</v>
      </c>
      <c r="BH26" s="16" t="s">
        <v>291</v>
      </c>
      <c r="BI26" s="17" t="s">
        <v>292</v>
      </c>
      <c r="BJ26" s="17">
        <v>775.76</v>
      </c>
      <c r="BK26" s="16" t="s">
        <v>301</v>
      </c>
      <c r="BL26" s="17" t="s">
        <v>302</v>
      </c>
      <c r="BM26" s="17">
        <v>2386.38</v>
      </c>
      <c r="BN26" s="16" t="s">
        <v>330</v>
      </c>
      <c r="BO26" s="17"/>
      <c r="BP26" s="17">
        <v>1124.45</v>
      </c>
      <c r="BS26" s="16"/>
      <c r="BT26" s="17"/>
      <c r="BU26" s="17"/>
      <c r="BV26" s="16"/>
      <c r="BW26" s="17"/>
      <c r="BX26" s="17"/>
      <c r="BY26" s="16"/>
      <c r="BZ26" s="17"/>
      <c r="CA26" s="17"/>
      <c r="CB26" s="16"/>
      <c r="CC26" s="17"/>
      <c r="CD26" s="17"/>
      <c r="CE26" s="16"/>
      <c r="CF26" s="17"/>
      <c r="CG26" s="17"/>
      <c r="CH26" s="16" t="s">
        <v>251</v>
      </c>
      <c r="CI26" s="17" t="s">
        <v>376</v>
      </c>
      <c r="CJ26" s="17">
        <v>56.97</v>
      </c>
      <c r="CK26" s="16"/>
      <c r="CL26" s="17"/>
      <c r="CM26" s="17"/>
      <c r="CN26" s="20" t="s">
        <v>289</v>
      </c>
      <c r="CO26" s="17" t="s">
        <v>403</v>
      </c>
      <c r="CP26" s="23">
        <v>338.76</v>
      </c>
      <c r="CQ26" s="20"/>
      <c r="CR26" s="17"/>
      <c r="CS26" s="23"/>
      <c r="CT26" s="20"/>
      <c r="CU26" s="17"/>
      <c r="CV26" s="23"/>
      <c r="CW26" s="20"/>
      <c r="CX26" s="17"/>
      <c r="CY26" s="23"/>
      <c r="CZ26" s="20"/>
      <c r="DA26" s="17"/>
      <c r="DB26" s="23"/>
      <c r="DE26" s="20" t="s">
        <v>323</v>
      </c>
      <c r="DF26" s="20"/>
      <c r="DG26" s="17">
        <v>172.2</v>
      </c>
      <c r="DH26" s="20"/>
      <c r="DI26" s="17"/>
      <c r="DJ26" s="23"/>
      <c r="DK26" s="20"/>
      <c r="DL26" s="17"/>
      <c r="DM26" s="23"/>
      <c r="DN26" s="20"/>
      <c r="DO26" s="17"/>
      <c r="DP26" s="23"/>
      <c r="DQ26" s="20"/>
      <c r="DR26" s="17"/>
      <c r="DS26" s="23"/>
      <c r="DT26" s="20"/>
      <c r="DU26" s="17"/>
      <c r="DV26" s="23"/>
      <c r="DW26" s="20"/>
      <c r="DX26" s="17"/>
      <c r="DY26" s="23"/>
      <c r="DZ26" s="20"/>
      <c r="EA26" s="17"/>
      <c r="EB26" s="23"/>
      <c r="EC26" s="20"/>
      <c r="ED26" s="17"/>
      <c r="EE26" s="23"/>
      <c r="EF26" s="20"/>
      <c r="EG26" s="17"/>
      <c r="EH26" s="23"/>
      <c r="EI26" s="20"/>
      <c r="EJ26" s="17"/>
      <c r="EK26" s="23"/>
      <c r="EL26" s="20"/>
      <c r="EM26" s="17"/>
      <c r="EN26" s="23"/>
      <c r="EO26" s="23"/>
      <c r="EP26" s="23"/>
      <c r="EQ26" s="20"/>
      <c r="ER26" s="17"/>
      <c r="ES26" s="23"/>
      <c r="ET26" s="20"/>
      <c r="EU26" s="17"/>
      <c r="EV26" s="23"/>
      <c r="EW26" s="20" t="s">
        <v>530</v>
      </c>
      <c r="EX26" s="17" t="s">
        <v>524</v>
      </c>
      <c r="EY26" s="128">
        <v>3097.24</v>
      </c>
      <c r="EZ26" s="20"/>
      <c r="FA26" s="17"/>
      <c r="FB26" s="23"/>
      <c r="FC26" s="20" t="s">
        <v>553</v>
      </c>
      <c r="FD26" s="17" t="s">
        <v>554</v>
      </c>
      <c r="FE26" s="129">
        <v>2065.21</v>
      </c>
      <c r="FF26" s="20"/>
      <c r="FG26" s="17"/>
      <c r="FH26" s="23"/>
      <c r="FI26" s="20"/>
      <c r="FJ26" s="17"/>
      <c r="FK26" s="23"/>
      <c r="FL26" s="20"/>
      <c r="FM26" s="17"/>
      <c r="FN26" s="23"/>
      <c r="FO26" s="20"/>
      <c r="FP26" s="17"/>
      <c r="FQ26" s="78"/>
      <c r="FR26" s="84"/>
      <c r="FS26" s="84"/>
      <c r="FT26" s="84"/>
      <c r="FU26" s="84"/>
      <c r="FV26" s="84"/>
      <c r="FW26" s="84"/>
      <c r="FX26" s="84"/>
      <c r="FY26" s="84"/>
      <c r="FZ26" s="84"/>
    </row>
    <row r="27" spans="1:182" ht="22.5" customHeight="1">
      <c r="A27" s="16"/>
      <c r="B27" s="16" t="s">
        <v>17</v>
      </c>
      <c r="C27" s="17">
        <v>1852</v>
      </c>
      <c r="D27" s="16" t="s">
        <v>17</v>
      </c>
      <c r="E27" s="17">
        <v>1852</v>
      </c>
      <c r="F27" s="16" t="s">
        <v>17</v>
      </c>
      <c r="G27" s="17">
        <v>1852</v>
      </c>
      <c r="H27" s="16" t="s">
        <v>17</v>
      </c>
      <c r="I27" s="17">
        <v>1852</v>
      </c>
      <c r="J27" s="16" t="s">
        <v>17</v>
      </c>
      <c r="K27" s="17">
        <v>1852</v>
      </c>
      <c r="L27" s="16" t="s">
        <v>17</v>
      </c>
      <c r="M27" s="17">
        <v>1852</v>
      </c>
      <c r="N27" s="16" t="s">
        <v>17</v>
      </c>
      <c r="O27" s="17">
        <v>1852</v>
      </c>
      <c r="P27" s="16" t="s">
        <v>17</v>
      </c>
      <c r="Q27" s="17">
        <v>1852</v>
      </c>
      <c r="R27" s="16" t="s">
        <v>17</v>
      </c>
      <c r="S27" s="18">
        <f t="shared" si="0"/>
        <v>14816</v>
      </c>
      <c r="T27" s="16" t="s">
        <v>40</v>
      </c>
      <c r="U27" s="17" t="s">
        <v>125</v>
      </c>
      <c r="V27" s="17">
        <v>330.72</v>
      </c>
      <c r="W27" s="16"/>
      <c r="X27" s="17"/>
      <c r="Y27" s="24"/>
      <c r="Z27" s="16"/>
      <c r="AA27" s="17"/>
      <c r="AB27" s="24"/>
      <c r="AC27" s="12"/>
      <c r="AD27" s="17"/>
      <c r="AE27" s="17"/>
      <c r="AF27" s="17"/>
      <c r="AG27" s="16"/>
      <c r="AH27" s="17"/>
      <c r="AI27" s="17"/>
      <c r="AJ27" s="16"/>
      <c r="AK27" s="17"/>
      <c r="AL27" s="17"/>
      <c r="AM27" s="16" t="s">
        <v>202</v>
      </c>
      <c r="AN27" s="17" t="s">
        <v>201</v>
      </c>
      <c r="AO27" s="17">
        <v>161.28</v>
      </c>
      <c r="AP27" s="16" t="s">
        <v>120</v>
      </c>
      <c r="AQ27" s="17"/>
      <c r="AR27" s="17">
        <v>11310.45</v>
      </c>
      <c r="AS27" s="16"/>
      <c r="AT27" s="17"/>
      <c r="AU27" s="17"/>
      <c r="AV27" s="16" t="s">
        <v>232</v>
      </c>
      <c r="AW27" s="17" t="s">
        <v>233</v>
      </c>
      <c r="AX27" s="17">
        <v>60201.9</v>
      </c>
      <c r="AY27" s="16"/>
      <c r="AZ27" s="17"/>
      <c r="BA27" s="17"/>
      <c r="BB27" s="16"/>
      <c r="BC27" s="17"/>
      <c r="BD27" s="17"/>
      <c r="BE27" s="16" t="s">
        <v>330</v>
      </c>
      <c r="BF27" s="17"/>
      <c r="BG27" s="17">
        <v>1124.45</v>
      </c>
      <c r="BH27" s="16" t="s">
        <v>293</v>
      </c>
      <c r="BI27" s="17" t="s">
        <v>292</v>
      </c>
      <c r="BJ27" s="17">
        <v>399.13</v>
      </c>
      <c r="BK27" s="16" t="s">
        <v>226</v>
      </c>
      <c r="BL27" s="17" t="s">
        <v>303</v>
      </c>
      <c r="BM27" s="17">
        <v>227.88</v>
      </c>
      <c r="BN27" s="16"/>
      <c r="BO27" s="17"/>
      <c r="BP27" s="17"/>
      <c r="BS27" s="16"/>
      <c r="BT27" s="17"/>
      <c r="BU27" s="17"/>
      <c r="BV27" s="16"/>
      <c r="BW27" s="17"/>
      <c r="BX27" s="17"/>
      <c r="BY27" s="16"/>
      <c r="BZ27" s="17"/>
      <c r="CA27" s="17"/>
      <c r="CB27" s="16"/>
      <c r="CC27" s="17"/>
      <c r="CD27" s="17"/>
      <c r="CE27" s="16"/>
      <c r="CF27" s="17"/>
      <c r="CG27" s="17"/>
      <c r="CH27" s="16" t="s">
        <v>377</v>
      </c>
      <c r="CI27" s="17"/>
      <c r="CJ27" s="17">
        <v>10649.18</v>
      </c>
      <c r="CK27" s="16" t="s">
        <v>377</v>
      </c>
      <c r="CL27" s="17"/>
      <c r="CM27" s="17">
        <v>10649.18</v>
      </c>
      <c r="CN27" s="16" t="s">
        <v>377</v>
      </c>
      <c r="CO27" s="17"/>
      <c r="CP27" s="17">
        <v>10649.18</v>
      </c>
      <c r="CQ27" s="16" t="s">
        <v>377</v>
      </c>
      <c r="CR27" s="17"/>
      <c r="CS27" s="17">
        <v>10649.18</v>
      </c>
      <c r="CT27" s="16" t="s">
        <v>377</v>
      </c>
      <c r="CU27" s="17"/>
      <c r="CV27" s="17">
        <v>10649.18</v>
      </c>
      <c r="CW27" s="16" t="s">
        <v>377</v>
      </c>
      <c r="CX27" s="17"/>
      <c r="CY27" s="17">
        <v>10649.18</v>
      </c>
      <c r="CZ27" s="16" t="s">
        <v>377</v>
      </c>
      <c r="DA27" s="17"/>
      <c r="DB27" s="17">
        <v>10649.18</v>
      </c>
      <c r="DE27" s="16" t="s">
        <v>377</v>
      </c>
      <c r="DF27" s="17"/>
      <c r="DG27" s="17">
        <v>11972.06</v>
      </c>
      <c r="DH27" s="16" t="s">
        <v>377</v>
      </c>
      <c r="DI27" s="17"/>
      <c r="DJ27" s="17">
        <v>11972.06</v>
      </c>
      <c r="DK27" s="16" t="s">
        <v>377</v>
      </c>
      <c r="DL27" s="17"/>
      <c r="DM27" s="17">
        <v>11972.06</v>
      </c>
      <c r="DN27" s="16" t="s">
        <v>377</v>
      </c>
      <c r="DO27" s="17"/>
      <c r="DP27" s="17">
        <v>11972.06</v>
      </c>
      <c r="DQ27" s="16" t="s">
        <v>377</v>
      </c>
      <c r="DR27" s="17"/>
      <c r="DS27" s="17">
        <v>11972.06</v>
      </c>
      <c r="DT27" s="16" t="s">
        <v>377</v>
      </c>
      <c r="DU27" s="17"/>
      <c r="DV27" s="17">
        <v>11972.06</v>
      </c>
      <c r="DW27" s="16" t="s">
        <v>377</v>
      </c>
      <c r="DX27" s="17"/>
      <c r="DY27" s="17">
        <v>11972.06</v>
      </c>
      <c r="DZ27" s="16" t="s">
        <v>377</v>
      </c>
      <c r="EA27" s="17"/>
      <c r="EB27" s="17">
        <v>11972.06</v>
      </c>
      <c r="EC27" s="16" t="s">
        <v>377</v>
      </c>
      <c r="ED27" s="17"/>
      <c r="EE27" s="17">
        <v>11972.06</v>
      </c>
      <c r="EF27" s="16" t="s">
        <v>377</v>
      </c>
      <c r="EG27" s="17"/>
      <c r="EH27" s="17">
        <v>11972.06</v>
      </c>
      <c r="EI27" s="16" t="s">
        <v>377</v>
      </c>
      <c r="EJ27" s="17"/>
      <c r="EK27" s="17">
        <v>11972.06</v>
      </c>
      <c r="EL27" s="16" t="s">
        <v>377</v>
      </c>
      <c r="EM27" s="17"/>
      <c r="EN27" s="17">
        <v>11972.06</v>
      </c>
      <c r="EO27" s="17"/>
      <c r="EP27" s="17"/>
      <c r="EQ27" s="16"/>
      <c r="ER27" s="17"/>
      <c r="ES27" s="17"/>
      <c r="ET27" s="16"/>
      <c r="EU27" s="17"/>
      <c r="EV27" s="17"/>
      <c r="EW27" s="16" t="s">
        <v>531</v>
      </c>
      <c r="EX27" s="17" t="s">
        <v>524</v>
      </c>
      <c r="EY27" s="126">
        <v>729.1</v>
      </c>
      <c r="EZ27" s="16"/>
      <c r="FA27" s="17"/>
      <c r="FB27" s="17"/>
      <c r="FC27" s="62" t="s">
        <v>555</v>
      </c>
      <c r="FD27" s="17" t="s">
        <v>552</v>
      </c>
      <c r="FE27" s="127">
        <v>435.54</v>
      </c>
      <c r="FF27" s="67"/>
      <c r="FG27" s="17"/>
      <c r="FH27" s="17"/>
      <c r="FI27" s="69"/>
      <c r="FJ27" s="17"/>
      <c r="FK27" s="17"/>
      <c r="FL27" s="70"/>
      <c r="FM27" s="17"/>
      <c r="FN27" s="17"/>
      <c r="FO27" s="73"/>
      <c r="FP27" s="17"/>
      <c r="FQ27" s="24"/>
      <c r="FR27" s="84"/>
      <c r="FS27" s="84"/>
      <c r="FT27" s="84"/>
      <c r="FU27" s="84"/>
      <c r="FV27" s="84"/>
      <c r="FW27" s="84"/>
      <c r="FX27" s="84"/>
      <c r="FY27" s="84"/>
      <c r="FZ27" s="84"/>
    </row>
    <row r="28" spans="1:182" ht="45">
      <c r="A28" s="16"/>
      <c r="B28" s="16" t="s">
        <v>17</v>
      </c>
      <c r="C28" s="17">
        <v>330.72</v>
      </c>
      <c r="D28" s="16" t="s">
        <v>17</v>
      </c>
      <c r="E28" s="17">
        <v>330.72</v>
      </c>
      <c r="F28" s="16" t="s">
        <v>17</v>
      </c>
      <c r="G28" s="17">
        <v>330.72</v>
      </c>
      <c r="H28" s="16" t="s">
        <v>17</v>
      </c>
      <c r="I28" s="17">
        <v>330.72</v>
      </c>
      <c r="J28" s="16" t="s">
        <v>17</v>
      </c>
      <c r="K28" s="17">
        <v>330.72</v>
      </c>
      <c r="L28" s="16" t="s">
        <v>17</v>
      </c>
      <c r="M28" s="17">
        <v>330.72</v>
      </c>
      <c r="N28" s="16" t="s">
        <v>17</v>
      </c>
      <c r="O28" s="17">
        <v>330.72</v>
      </c>
      <c r="P28" s="16" t="s">
        <v>17</v>
      </c>
      <c r="Q28" s="17">
        <v>330.72</v>
      </c>
      <c r="R28" s="16" t="s">
        <v>17</v>
      </c>
      <c r="S28" s="18">
        <f t="shared" si="0"/>
        <v>2645.76</v>
      </c>
      <c r="T28" s="12" t="s">
        <v>3</v>
      </c>
      <c r="U28" s="17" t="s">
        <v>125</v>
      </c>
      <c r="V28" s="17">
        <v>10516.74</v>
      </c>
      <c r="W28" s="16"/>
      <c r="X28" s="17"/>
      <c r="Y28" s="24"/>
      <c r="Z28" s="16"/>
      <c r="AA28" s="17"/>
      <c r="AB28" s="24"/>
      <c r="AC28" s="12"/>
      <c r="AD28" s="17"/>
      <c r="AE28" s="17"/>
      <c r="AF28" s="17"/>
      <c r="AG28" s="16"/>
      <c r="AH28" s="17"/>
      <c r="AI28" s="17"/>
      <c r="AJ28" s="16"/>
      <c r="AK28" s="17"/>
      <c r="AL28" s="17"/>
      <c r="AM28" s="16" t="s">
        <v>203</v>
      </c>
      <c r="AN28" s="17" t="s">
        <v>204</v>
      </c>
      <c r="AO28" s="17">
        <v>964.19</v>
      </c>
      <c r="AP28" s="12" t="s">
        <v>259</v>
      </c>
      <c r="AQ28" s="17"/>
      <c r="AR28" s="17">
        <v>198.44</v>
      </c>
      <c r="AS28" s="16"/>
      <c r="AT28" s="17"/>
      <c r="AU28" s="17"/>
      <c r="AV28" s="12" t="s">
        <v>259</v>
      </c>
      <c r="AW28" s="17"/>
      <c r="AX28" s="17">
        <v>198.44</v>
      </c>
      <c r="AY28" s="16"/>
      <c r="AZ28" s="17"/>
      <c r="BA28" s="17"/>
      <c r="BB28" s="16"/>
      <c r="BC28" s="17"/>
      <c r="BD28" s="17"/>
      <c r="BE28" s="16"/>
      <c r="BF28" s="17"/>
      <c r="BG28" s="17"/>
      <c r="BH28" s="16" t="s">
        <v>287</v>
      </c>
      <c r="BI28" s="17" t="s">
        <v>294</v>
      </c>
      <c r="BJ28" s="17">
        <v>306.6</v>
      </c>
      <c r="BK28" s="16" t="s">
        <v>301</v>
      </c>
      <c r="BL28" s="17" t="s">
        <v>303</v>
      </c>
      <c r="BM28" s="17">
        <v>2557.53</v>
      </c>
      <c r="BN28" s="16"/>
      <c r="BO28" s="17"/>
      <c r="BP28" s="17"/>
      <c r="BS28" s="16"/>
      <c r="BT28" s="17"/>
      <c r="BU28" s="17"/>
      <c r="BV28" s="16"/>
      <c r="BW28" s="17"/>
      <c r="BX28" s="17"/>
      <c r="BY28" s="16"/>
      <c r="BZ28" s="17"/>
      <c r="CA28" s="17"/>
      <c r="CB28" s="16"/>
      <c r="CC28" s="17"/>
      <c r="CD28" s="17"/>
      <c r="CE28" s="16"/>
      <c r="CF28" s="17"/>
      <c r="CG28" s="17"/>
      <c r="CH28" s="16" t="s">
        <v>378</v>
      </c>
      <c r="CI28" s="22"/>
      <c r="CJ28" s="17">
        <v>3307.2</v>
      </c>
      <c r="CK28" s="16" t="s">
        <v>378</v>
      </c>
      <c r="CL28" s="22"/>
      <c r="CM28" s="17">
        <v>3307.2</v>
      </c>
      <c r="CN28" s="16" t="s">
        <v>378</v>
      </c>
      <c r="CO28" s="22"/>
      <c r="CP28" s="17">
        <v>3307.2</v>
      </c>
      <c r="CQ28" s="16" t="s">
        <v>378</v>
      </c>
      <c r="CR28" s="22"/>
      <c r="CS28" s="17">
        <v>3307.2</v>
      </c>
      <c r="CT28" s="16" t="s">
        <v>378</v>
      </c>
      <c r="CU28" s="22"/>
      <c r="CV28" s="17">
        <v>3307.2</v>
      </c>
      <c r="CW28" s="16" t="s">
        <v>378</v>
      </c>
      <c r="CX28" s="22"/>
      <c r="CY28" s="17">
        <v>3307.2</v>
      </c>
      <c r="CZ28" s="16" t="s">
        <v>378</v>
      </c>
      <c r="DA28" s="22"/>
      <c r="DB28" s="17">
        <v>3307.2</v>
      </c>
      <c r="DE28" s="16" t="s">
        <v>378</v>
      </c>
      <c r="DF28" s="22"/>
      <c r="DG28" s="17">
        <v>3704.06</v>
      </c>
      <c r="DH28" s="16" t="s">
        <v>378</v>
      </c>
      <c r="DI28" s="22"/>
      <c r="DJ28" s="17">
        <v>3704.06</v>
      </c>
      <c r="DK28" s="16" t="s">
        <v>378</v>
      </c>
      <c r="DL28" s="22"/>
      <c r="DM28" s="17">
        <v>3704.06</v>
      </c>
      <c r="DN28" s="16" t="s">
        <v>378</v>
      </c>
      <c r="DO28" s="22"/>
      <c r="DP28" s="17">
        <v>3704.06</v>
      </c>
      <c r="DQ28" s="16" t="s">
        <v>378</v>
      </c>
      <c r="DR28" s="22"/>
      <c r="DS28" s="17">
        <v>3704.06</v>
      </c>
      <c r="DT28" s="16" t="s">
        <v>378</v>
      </c>
      <c r="DU28" s="22"/>
      <c r="DV28" s="17">
        <v>3704.06</v>
      </c>
      <c r="DW28" s="16" t="s">
        <v>378</v>
      </c>
      <c r="DX28" s="22"/>
      <c r="DY28" s="17">
        <v>3704.06</v>
      </c>
      <c r="DZ28" s="16" t="s">
        <v>378</v>
      </c>
      <c r="EA28" s="22"/>
      <c r="EB28" s="17">
        <v>3704.06</v>
      </c>
      <c r="EC28" s="16" t="s">
        <v>378</v>
      </c>
      <c r="ED28" s="22"/>
      <c r="EE28" s="17">
        <v>3704.06</v>
      </c>
      <c r="EF28" s="16" t="s">
        <v>378</v>
      </c>
      <c r="EG28" s="22"/>
      <c r="EH28" s="17">
        <v>3704.06</v>
      </c>
      <c r="EI28" s="16" t="s">
        <v>378</v>
      </c>
      <c r="EJ28" s="22"/>
      <c r="EK28" s="17">
        <v>3704.06</v>
      </c>
      <c r="EL28" s="16" t="s">
        <v>378</v>
      </c>
      <c r="EM28" s="22"/>
      <c r="EN28" s="17">
        <v>3704.06</v>
      </c>
      <c r="EO28" s="17"/>
      <c r="EP28" s="17"/>
      <c r="EQ28" s="16"/>
      <c r="ER28" s="22"/>
      <c r="ES28" s="17"/>
      <c r="ET28" s="16"/>
      <c r="EU28" s="22"/>
      <c r="EV28" s="17"/>
      <c r="EW28" s="16" t="s">
        <v>532</v>
      </c>
      <c r="EX28" s="22" t="s">
        <v>533</v>
      </c>
      <c r="EY28" s="127">
        <v>221.76</v>
      </c>
      <c r="EZ28" s="16"/>
      <c r="FA28" s="22"/>
      <c r="FB28" s="17"/>
      <c r="FC28" s="62" t="s">
        <v>556</v>
      </c>
      <c r="FD28" s="22" t="s">
        <v>557</v>
      </c>
      <c r="FE28" s="127">
        <v>220.04</v>
      </c>
      <c r="FF28" s="67"/>
      <c r="FG28" s="22"/>
      <c r="FH28" s="17"/>
      <c r="FI28" s="69"/>
      <c r="FJ28" s="22"/>
      <c r="FK28" s="17"/>
      <c r="FL28" s="70"/>
      <c r="FM28" s="22"/>
      <c r="FN28" s="17"/>
      <c r="FO28" s="73"/>
      <c r="FP28" s="22"/>
      <c r="FQ28" s="24"/>
      <c r="FR28" s="106"/>
      <c r="FS28" s="106"/>
      <c r="FT28" s="106"/>
      <c r="FU28" s="106"/>
      <c r="FV28" s="106"/>
      <c r="FW28" s="106"/>
      <c r="FX28" s="106"/>
      <c r="FY28" s="106"/>
      <c r="FZ28" s="106"/>
    </row>
    <row r="29" spans="1:182" s="1" customFormat="1" ht="22.5">
      <c r="A29" s="12"/>
      <c r="B29" s="16" t="s">
        <v>17</v>
      </c>
      <c r="C29" s="17">
        <v>10516.74</v>
      </c>
      <c r="D29" s="16" t="s">
        <v>17</v>
      </c>
      <c r="E29" s="17">
        <v>10516.74</v>
      </c>
      <c r="F29" s="16" t="s">
        <v>17</v>
      </c>
      <c r="G29" s="17">
        <v>10516.74</v>
      </c>
      <c r="H29" s="16" t="s">
        <v>17</v>
      </c>
      <c r="I29" s="17">
        <v>10516.74</v>
      </c>
      <c r="J29" s="16" t="s">
        <v>17</v>
      </c>
      <c r="K29" s="17">
        <v>10516.74</v>
      </c>
      <c r="L29" s="16" t="s">
        <v>17</v>
      </c>
      <c r="M29" s="17">
        <v>10516.74</v>
      </c>
      <c r="N29" s="16" t="s">
        <v>17</v>
      </c>
      <c r="O29" s="17">
        <v>10516.74</v>
      </c>
      <c r="P29" s="16" t="s">
        <v>17</v>
      </c>
      <c r="Q29" s="17">
        <v>10516.74</v>
      </c>
      <c r="R29" s="16" t="s">
        <v>17</v>
      </c>
      <c r="S29" s="18">
        <f t="shared" si="0"/>
        <v>84133.92</v>
      </c>
      <c r="T29" s="12" t="s">
        <v>5</v>
      </c>
      <c r="U29" s="17" t="s">
        <v>125</v>
      </c>
      <c r="V29" s="17">
        <v>4431.58</v>
      </c>
      <c r="W29" s="28"/>
      <c r="X29" s="17"/>
      <c r="Y29" s="24"/>
      <c r="Z29" s="28"/>
      <c r="AA29" s="17"/>
      <c r="AB29" s="24"/>
      <c r="AC29" s="16"/>
      <c r="AD29" s="16"/>
      <c r="AE29" s="16"/>
      <c r="AF29" s="16"/>
      <c r="AG29" s="28"/>
      <c r="AH29" s="17"/>
      <c r="AI29" s="17"/>
      <c r="AJ29" s="28"/>
      <c r="AK29" s="17"/>
      <c r="AL29" s="17"/>
      <c r="AM29" s="30" t="s">
        <v>118</v>
      </c>
      <c r="AN29" s="17"/>
      <c r="AO29" s="17">
        <v>10649.02</v>
      </c>
      <c r="AP29" s="12" t="s">
        <v>328</v>
      </c>
      <c r="AQ29" s="17"/>
      <c r="AR29" s="17">
        <v>66.14</v>
      </c>
      <c r="AS29" s="28"/>
      <c r="AT29" s="17"/>
      <c r="AU29" s="17"/>
      <c r="AV29" s="12" t="s">
        <v>328</v>
      </c>
      <c r="AW29" s="17"/>
      <c r="AX29" s="17">
        <v>66.14</v>
      </c>
      <c r="AY29" s="28"/>
      <c r="AZ29" s="17"/>
      <c r="BA29" s="17"/>
      <c r="BB29" s="28"/>
      <c r="BC29" s="17"/>
      <c r="BD29" s="17"/>
      <c r="BE29" s="28"/>
      <c r="BF29" s="17"/>
      <c r="BG29" s="17"/>
      <c r="BH29" s="12" t="s">
        <v>259</v>
      </c>
      <c r="BI29" s="17"/>
      <c r="BJ29" s="17">
        <v>198.44</v>
      </c>
      <c r="BK29" s="28" t="s">
        <v>304</v>
      </c>
      <c r="BL29" s="17" t="s">
        <v>305</v>
      </c>
      <c r="BM29" s="17">
        <v>390.77</v>
      </c>
      <c r="BN29" s="28"/>
      <c r="BO29" s="17"/>
      <c r="BP29" s="17"/>
      <c r="BQ29" s="10"/>
      <c r="BR29" s="10"/>
      <c r="BS29" s="28"/>
      <c r="BT29" s="17"/>
      <c r="BU29" s="17"/>
      <c r="BV29" s="28"/>
      <c r="BW29" s="17"/>
      <c r="BX29" s="17"/>
      <c r="BY29" s="28"/>
      <c r="BZ29" s="17"/>
      <c r="CA29" s="17"/>
      <c r="CB29" s="28"/>
      <c r="CC29" s="17"/>
      <c r="CD29" s="17"/>
      <c r="CE29" s="28"/>
      <c r="CF29" s="17"/>
      <c r="CG29" s="17"/>
      <c r="CH29" s="28"/>
      <c r="CI29" s="17"/>
      <c r="CJ29" s="17"/>
      <c r="CK29" s="28"/>
      <c r="CL29" s="17"/>
      <c r="CM29" s="17"/>
      <c r="CN29" s="28"/>
      <c r="CO29" s="17"/>
      <c r="CP29" s="17"/>
      <c r="CQ29" s="28"/>
      <c r="CR29" s="17"/>
      <c r="CS29" s="17"/>
      <c r="CT29" s="28"/>
      <c r="CU29" s="17"/>
      <c r="CV29" s="17"/>
      <c r="CW29" s="28"/>
      <c r="CX29" s="17"/>
      <c r="CY29" s="17"/>
      <c r="CZ29" s="28"/>
      <c r="DA29" s="17"/>
      <c r="DB29" s="17"/>
      <c r="DC29" s="10"/>
      <c r="DD29" s="10"/>
      <c r="DE29" s="28"/>
      <c r="DF29" s="17"/>
      <c r="DG29" s="17"/>
      <c r="DH29" s="28"/>
      <c r="DI29" s="17"/>
      <c r="DJ29" s="17"/>
      <c r="DK29" s="28"/>
      <c r="DL29" s="17"/>
      <c r="DM29" s="17"/>
      <c r="DN29" s="28"/>
      <c r="DO29" s="17"/>
      <c r="DP29" s="17"/>
      <c r="DQ29" s="28"/>
      <c r="DR29" s="17"/>
      <c r="DS29" s="17"/>
      <c r="DT29" s="28"/>
      <c r="DU29" s="17"/>
      <c r="DV29" s="17"/>
      <c r="DW29" s="28"/>
      <c r="DX29" s="17"/>
      <c r="DY29" s="17"/>
      <c r="DZ29" s="28"/>
      <c r="EA29" s="17"/>
      <c r="EB29" s="17"/>
      <c r="EC29" s="28"/>
      <c r="ED29" s="17"/>
      <c r="EE29" s="17"/>
      <c r="EF29" s="28"/>
      <c r="EG29" s="17"/>
      <c r="EH29" s="17"/>
      <c r="EI29" s="28"/>
      <c r="EJ29" s="17"/>
      <c r="EK29" s="17"/>
      <c r="EL29" s="28"/>
      <c r="EM29" s="17"/>
      <c r="EN29" s="17"/>
      <c r="EO29" s="17"/>
      <c r="EP29" s="17"/>
      <c r="EQ29" s="28"/>
      <c r="ER29" s="17"/>
      <c r="ES29" s="17"/>
      <c r="ET29" s="28"/>
      <c r="EU29" s="17"/>
      <c r="EV29" s="17"/>
      <c r="EW29" s="28" t="s">
        <v>563</v>
      </c>
      <c r="EX29" s="17" t="s">
        <v>564</v>
      </c>
      <c r="EY29" s="127">
        <v>121.35</v>
      </c>
      <c r="EZ29" s="28"/>
      <c r="FA29" s="17"/>
      <c r="FB29" s="17"/>
      <c r="FC29" s="65" t="s">
        <v>550</v>
      </c>
      <c r="FD29" s="17" t="s">
        <v>558</v>
      </c>
      <c r="FE29" s="127">
        <v>68.46</v>
      </c>
      <c r="FF29" s="67"/>
      <c r="FG29" s="17"/>
      <c r="FH29" s="17"/>
      <c r="FI29" s="69"/>
      <c r="FJ29" s="17"/>
      <c r="FK29" s="17"/>
      <c r="FL29" s="70"/>
      <c r="FM29" s="17"/>
      <c r="FN29" s="17"/>
      <c r="FO29" s="73"/>
      <c r="FP29" s="17"/>
      <c r="FQ29" s="24"/>
      <c r="FR29" s="106"/>
      <c r="FS29" s="106"/>
      <c r="FT29" s="106"/>
      <c r="FU29" s="106"/>
      <c r="FV29" s="106"/>
      <c r="FW29" s="106"/>
      <c r="FX29" s="106"/>
      <c r="FY29" s="106"/>
      <c r="FZ29" s="106"/>
    </row>
    <row r="30" spans="1:182" s="1" customFormat="1" ht="17.25" customHeight="1">
      <c r="A30" s="12"/>
      <c r="B30" s="16" t="s">
        <v>17</v>
      </c>
      <c r="C30" s="17">
        <v>198.43</v>
      </c>
      <c r="D30" s="16" t="s">
        <v>17</v>
      </c>
      <c r="E30" s="17">
        <v>198.43</v>
      </c>
      <c r="F30" s="16" t="s">
        <v>17</v>
      </c>
      <c r="G30" s="17">
        <v>198.43</v>
      </c>
      <c r="H30" s="16" t="s">
        <v>17</v>
      </c>
      <c r="I30" s="17">
        <v>198.43</v>
      </c>
      <c r="J30" s="16" t="s">
        <v>17</v>
      </c>
      <c r="K30" s="17">
        <v>198.43</v>
      </c>
      <c r="L30" s="16" t="s">
        <v>17</v>
      </c>
      <c r="M30" s="17">
        <v>198.43</v>
      </c>
      <c r="N30" s="16" t="s">
        <v>17</v>
      </c>
      <c r="O30" s="17">
        <v>198.43</v>
      </c>
      <c r="P30" s="16" t="s">
        <v>17</v>
      </c>
      <c r="Q30" s="17">
        <v>198.43</v>
      </c>
      <c r="R30" s="16" t="s">
        <v>17</v>
      </c>
      <c r="S30" s="18">
        <f t="shared" si="0"/>
        <v>1587.4400000000003</v>
      </c>
      <c r="T30" s="16"/>
      <c r="U30" s="17"/>
      <c r="V30" s="17"/>
      <c r="W30" s="16"/>
      <c r="X30" s="17"/>
      <c r="Y30" s="24"/>
      <c r="Z30" s="16"/>
      <c r="AA30" s="17"/>
      <c r="AB30" s="24"/>
      <c r="AC30" s="16"/>
      <c r="AD30" s="16"/>
      <c r="AE30" s="16"/>
      <c r="AF30" s="16"/>
      <c r="AG30" s="16"/>
      <c r="AH30" s="17"/>
      <c r="AI30" s="17"/>
      <c r="AJ30" s="16"/>
      <c r="AK30" s="17"/>
      <c r="AL30" s="17"/>
      <c r="AM30" s="16" t="s">
        <v>120</v>
      </c>
      <c r="AN30" s="17"/>
      <c r="AO30" s="17">
        <v>11310.45</v>
      </c>
      <c r="AP30" s="16" t="s">
        <v>329</v>
      </c>
      <c r="AQ30" s="17"/>
      <c r="AR30" s="17">
        <v>66.14</v>
      </c>
      <c r="AS30" s="16"/>
      <c r="AT30" s="17"/>
      <c r="AU30" s="17"/>
      <c r="AV30" s="16" t="s">
        <v>329</v>
      </c>
      <c r="AW30" s="17"/>
      <c r="AX30" s="17">
        <v>66.14</v>
      </c>
      <c r="AY30" s="16"/>
      <c r="AZ30" s="17"/>
      <c r="BA30" s="17"/>
      <c r="BB30" s="16"/>
      <c r="BC30" s="17"/>
      <c r="BD30" s="17"/>
      <c r="BE30" s="16"/>
      <c r="BF30" s="17"/>
      <c r="BG30" s="17"/>
      <c r="BH30" s="12" t="s">
        <v>328</v>
      </c>
      <c r="BI30" s="17"/>
      <c r="BJ30" s="17">
        <v>66.14</v>
      </c>
      <c r="BK30" s="16" t="s">
        <v>289</v>
      </c>
      <c r="BL30" s="17" t="s">
        <v>306</v>
      </c>
      <c r="BM30" s="17">
        <v>338.76</v>
      </c>
      <c r="BN30" s="16"/>
      <c r="BO30" s="17"/>
      <c r="BP30" s="17"/>
      <c r="BQ30" s="10"/>
      <c r="BR30" s="10"/>
      <c r="BS30" s="16"/>
      <c r="BT30" s="17"/>
      <c r="BU30" s="17"/>
      <c r="BV30" s="16"/>
      <c r="BW30" s="17"/>
      <c r="BX30" s="17"/>
      <c r="BY30" s="16"/>
      <c r="BZ30" s="17"/>
      <c r="CA30" s="17"/>
      <c r="CB30" s="16"/>
      <c r="CC30" s="17"/>
      <c r="CD30" s="17"/>
      <c r="CE30" s="16"/>
      <c r="CF30" s="17"/>
      <c r="CG30" s="17"/>
      <c r="CH30" s="16"/>
      <c r="CI30" s="17"/>
      <c r="CJ30" s="17"/>
      <c r="CK30" s="16"/>
      <c r="CL30" s="17"/>
      <c r="CM30" s="17"/>
      <c r="CN30" s="16"/>
      <c r="CO30" s="17"/>
      <c r="CP30" s="17"/>
      <c r="CQ30" s="16"/>
      <c r="CR30" s="17"/>
      <c r="CS30" s="17"/>
      <c r="CT30" s="16"/>
      <c r="CU30" s="17"/>
      <c r="CV30" s="17"/>
      <c r="CW30" s="16"/>
      <c r="CX30" s="17"/>
      <c r="CY30" s="17"/>
      <c r="CZ30" s="16"/>
      <c r="DA30" s="17"/>
      <c r="DB30" s="17"/>
      <c r="DC30" s="10"/>
      <c r="DD30" s="10"/>
      <c r="DE30" s="16"/>
      <c r="DF30" s="17"/>
      <c r="DG30" s="17"/>
      <c r="DH30" s="16"/>
      <c r="DI30" s="17"/>
      <c r="DJ30" s="17"/>
      <c r="DK30" s="16"/>
      <c r="DL30" s="17"/>
      <c r="DM30" s="17"/>
      <c r="DN30" s="16"/>
      <c r="DO30" s="17"/>
      <c r="DP30" s="17"/>
      <c r="DQ30" s="16"/>
      <c r="DR30" s="17"/>
      <c r="DS30" s="17"/>
      <c r="DT30" s="16"/>
      <c r="DU30" s="17"/>
      <c r="DV30" s="17"/>
      <c r="DW30" s="16"/>
      <c r="DX30" s="17"/>
      <c r="DY30" s="17"/>
      <c r="DZ30" s="16"/>
      <c r="EA30" s="17"/>
      <c r="EB30" s="17"/>
      <c r="EC30" s="16"/>
      <c r="ED30" s="17"/>
      <c r="EE30" s="17"/>
      <c r="EF30" s="16"/>
      <c r="EG30" s="17"/>
      <c r="EH30" s="17"/>
      <c r="EI30" s="16"/>
      <c r="EJ30" s="17"/>
      <c r="EK30" s="17"/>
      <c r="EL30" s="16"/>
      <c r="EM30" s="17"/>
      <c r="EN30" s="17"/>
      <c r="EO30" s="17"/>
      <c r="EP30" s="17"/>
      <c r="EQ30" s="16"/>
      <c r="ER30" s="17"/>
      <c r="ES30" s="17"/>
      <c r="ET30" s="16"/>
      <c r="EU30" s="17"/>
      <c r="EV30" s="17"/>
      <c r="EW30" s="16"/>
      <c r="EX30" s="17"/>
      <c r="EY30" s="17"/>
      <c r="EZ30" s="16"/>
      <c r="FA30" s="17"/>
      <c r="FB30" s="17"/>
      <c r="FC30" s="62" t="s">
        <v>583</v>
      </c>
      <c r="FD30" s="17" t="s">
        <v>584</v>
      </c>
      <c r="FE30" s="127">
        <v>9179.06</v>
      </c>
      <c r="FF30" s="67"/>
      <c r="FG30" s="17"/>
      <c r="FH30" s="17"/>
      <c r="FI30" s="69"/>
      <c r="FJ30" s="17"/>
      <c r="FK30" s="17"/>
      <c r="FL30" s="70"/>
      <c r="FM30" s="17"/>
      <c r="FN30" s="17"/>
      <c r="FO30" s="73"/>
      <c r="FP30" s="17"/>
      <c r="FQ30" s="24"/>
      <c r="FR30" s="106"/>
      <c r="FS30" s="106"/>
      <c r="FT30" s="106"/>
      <c r="FU30" s="106"/>
      <c r="FV30" s="106"/>
      <c r="FW30" s="106"/>
      <c r="FX30" s="106"/>
      <c r="FY30" s="106"/>
      <c r="FZ30" s="106"/>
    </row>
    <row r="31" spans="1:182" s="1" customFormat="1" ht="22.5">
      <c r="A31" s="12"/>
      <c r="B31" s="16" t="s">
        <v>17</v>
      </c>
      <c r="C31" s="17">
        <v>132.29</v>
      </c>
      <c r="D31" s="16" t="s">
        <v>17</v>
      </c>
      <c r="E31" s="17">
        <v>132.29</v>
      </c>
      <c r="F31" s="16" t="s">
        <v>17</v>
      </c>
      <c r="G31" s="17">
        <v>132.29</v>
      </c>
      <c r="H31" s="16" t="s">
        <v>17</v>
      </c>
      <c r="I31" s="17">
        <v>132.29</v>
      </c>
      <c r="J31" s="16" t="s">
        <v>17</v>
      </c>
      <c r="K31" s="17">
        <v>132.29</v>
      </c>
      <c r="L31" s="16" t="s">
        <v>17</v>
      </c>
      <c r="M31" s="17">
        <v>132.29</v>
      </c>
      <c r="N31" s="16" t="s">
        <v>17</v>
      </c>
      <c r="O31" s="17">
        <v>132.29</v>
      </c>
      <c r="P31" s="16" t="s">
        <v>17</v>
      </c>
      <c r="Q31" s="17">
        <v>132.29</v>
      </c>
      <c r="R31" s="16" t="s">
        <v>17</v>
      </c>
      <c r="S31" s="18">
        <f t="shared" si="0"/>
        <v>1058.32</v>
      </c>
      <c r="T31" s="16"/>
      <c r="U31" s="17"/>
      <c r="V31" s="17"/>
      <c r="W31" s="16"/>
      <c r="X31" s="17"/>
      <c r="Y31" s="24"/>
      <c r="Z31" s="16"/>
      <c r="AA31" s="17"/>
      <c r="AB31" s="24"/>
      <c r="AC31" s="16"/>
      <c r="AD31" s="16"/>
      <c r="AE31" s="16"/>
      <c r="AF31" s="16"/>
      <c r="AG31" s="16"/>
      <c r="AH31" s="17"/>
      <c r="AI31" s="17"/>
      <c r="AJ31" s="16"/>
      <c r="AK31" s="17"/>
      <c r="AL31" s="17"/>
      <c r="AM31" s="12" t="s">
        <v>259</v>
      </c>
      <c r="AN31" s="17"/>
      <c r="AO31" s="17">
        <v>198.44</v>
      </c>
      <c r="AP31" s="16"/>
      <c r="AQ31" s="17"/>
      <c r="AR31" s="17"/>
      <c r="AS31" s="16"/>
      <c r="AT31" s="17"/>
      <c r="AU31" s="17"/>
      <c r="AV31" s="16" t="s">
        <v>330</v>
      </c>
      <c r="AW31" s="17"/>
      <c r="AX31" s="17">
        <v>1124.45</v>
      </c>
      <c r="AY31" s="16"/>
      <c r="AZ31" s="17"/>
      <c r="BA31" s="17"/>
      <c r="BB31" s="16"/>
      <c r="BC31" s="17"/>
      <c r="BD31" s="17"/>
      <c r="BE31" s="16"/>
      <c r="BF31" s="17"/>
      <c r="BG31" s="17"/>
      <c r="BH31" s="16" t="s">
        <v>329</v>
      </c>
      <c r="BI31" s="17"/>
      <c r="BJ31" s="17">
        <v>66.14</v>
      </c>
      <c r="BK31" s="16" t="s">
        <v>297</v>
      </c>
      <c r="BL31" s="17" t="s">
        <v>306</v>
      </c>
      <c r="BM31" s="17">
        <v>1200.6</v>
      </c>
      <c r="BN31" s="16"/>
      <c r="BO31" s="17"/>
      <c r="BP31" s="17"/>
      <c r="BQ31" s="10"/>
      <c r="BR31" s="10"/>
      <c r="BS31" s="16"/>
      <c r="BT31" s="17"/>
      <c r="BU31" s="17"/>
      <c r="BV31" s="16"/>
      <c r="BW31" s="17"/>
      <c r="BX31" s="17"/>
      <c r="BY31" s="16"/>
      <c r="BZ31" s="17"/>
      <c r="CA31" s="17"/>
      <c r="CB31" s="16"/>
      <c r="CC31" s="17"/>
      <c r="CD31" s="17"/>
      <c r="CE31" s="16"/>
      <c r="CF31" s="17"/>
      <c r="CG31" s="17"/>
      <c r="CH31" s="16"/>
      <c r="CI31" s="17"/>
      <c r="CJ31" s="17"/>
      <c r="CK31" s="16"/>
      <c r="CL31" s="17"/>
      <c r="CM31" s="17"/>
      <c r="CN31" s="16"/>
      <c r="CO31" s="17"/>
      <c r="CP31" s="17"/>
      <c r="CQ31" s="16"/>
      <c r="CR31" s="17"/>
      <c r="CS31" s="17"/>
      <c r="CT31" s="16"/>
      <c r="CU31" s="17"/>
      <c r="CV31" s="17"/>
      <c r="CW31" s="16"/>
      <c r="CX31" s="17"/>
      <c r="CY31" s="17"/>
      <c r="CZ31" s="16"/>
      <c r="DA31" s="17"/>
      <c r="DB31" s="17"/>
      <c r="DC31" s="10"/>
      <c r="DD31" s="10"/>
      <c r="DE31" s="16"/>
      <c r="DF31" s="17"/>
      <c r="DG31" s="17"/>
      <c r="DH31" s="16"/>
      <c r="DI31" s="17"/>
      <c r="DJ31" s="17"/>
      <c r="DK31" s="16"/>
      <c r="DL31" s="17"/>
      <c r="DM31" s="17"/>
      <c r="DN31" s="16"/>
      <c r="DO31" s="17"/>
      <c r="DP31" s="17"/>
      <c r="DQ31" s="16"/>
      <c r="DR31" s="17"/>
      <c r="DS31" s="17"/>
      <c r="DT31" s="16"/>
      <c r="DU31" s="17"/>
      <c r="DV31" s="17"/>
      <c r="DW31" s="16"/>
      <c r="DX31" s="17"/>
      <c r="DY31" s="17"/>
      <c r="DZ31" s="16"/>
      <c r="EA31" s="17"/>
      <c r="EB31" s="17"/>
      <c r="EC31" s="16"/>
      <c r="ED31" s="17"/>
      <c r="EE31" s="17"/>
      <c r="EF31" s="16"/>
      <c r="EG31" s="17"/>
      <c r="EH31" s="17"/>
      <c r="EI31" s="16"/>
      <c r="EJ31" s="17"/>
      <c r="EK31" s="17"/>
      <c r="EL31" s="16"/>
      <c r="EM31" s="17"/>
      <c r="EN31" s="17"/>
      <c r="EO31" s="17"/>
      <c r="EP31" s="17"/>
      <c r="EQ31" s="16"/>
      <c r="ER31" s="17"/>
      <c r="ES31" s="17"/>
      <c r="ET31" s="16"/>
      <c r="EU31" s="17"/>
      <c r="EV31" s="17"/>
      <c r="EW31" s="16"/>
      <c r="EX31" s="17"/>
      <c r="EY31" s="17"/>
      <c r="EZ31" s="16"/>
      <c r="FA31" s="17"/>
      <c r="FB31" s="17"/>
      <c r="FC31" s="62" t="s">
        <v>14</v>
      </c>
      <c r="FD31" s="17" t="s">
        <v>608</v>
      </c>
      <c r="FE31" s="126">
        <v>2273.8</v>
      </c>
      <c r="FF31" s="67"/>
      <c r="FG31" s="17"/>
      <c r="FH31" s="17"/>
      <c r="FI31" s="69"/>
      <c r="FJ31" s="17"/>
      <c r="FK31" s="17"/>
      <c r="FL31" s="70"/>
      <c r="FM31" s="17"/>
      <c r="FN31" s="17"/>
      <c r="FO31" s="73"/>
      <c r="FP31" s="17"/>
      <c r="FQ31" s="24"/>
      <c r="FR31" s="106"/>
      <c r="FS31" s="106"/>
      <c r="FT31" s="106"/>
      <c r="FU31" s="106"/>
      <c r="FV31" s="106"/>
      <c r="FW31" s="106"/>
      <c r="FX31" s="106"/>
      <c r="FY31" s="106"/>
      <c r="FZ31" s="106"/>
    </row>
    <row r="32" spans="1:182" s="1" customFormat="1" ht="14.25" customHeight="1">
      <c r="A32" s="12"/>
      <c r="B32" s="16" t="s">
        <v>17</v>
      </c>
      <c r="C32" s="17">
        <v>4431.58</v>
      </c>
      <c r="D32" s="16" t="s">
        <v>17</v>
      </c>
      <c r="E32" s="17">
        <v>4431.58</v>
      </c>
      <c r="F32" s="16" t="s">
        <v>17</v>
      </c>
      <c r="G32" s="17">
        <v>4431.58</v>
      </c>
      <c r="H32" s="16" t="s">
        <v>17</v>
      </c>
      <c r="I32" s="17">
        <v>4431.58</v>
      </c>
      <c r="J32" s="16" t="s">
        <v>17</v>
      </c>
      <c r="K32" s="17">
        <v>4431.58</v>
      </c>
      <c r="L32" s="16" t="s">
        <v>17</v>
      </c>
      <c r="M32" s="17">
        <v>4431.58</v>
      </c>
      <c r="N32" s="16" t="s">
        <v>17</v>
      </c>
      <c r="O32" s="17">
        <v>4431.58</v>
      </c>
      <c r="P32" s="16" t="s">
        <v>17</v>
      </c>
      <c r="Q32" s="17">
        <v>4431.58</v>
      </c>
      <c r="R32" s="16" t="s">
        <v>17</v>
      </c>
      <c r="S32" s="18">
        <f t="shared" si="0"/>
        <v>35452.64000000001</v>
      </c>
      <c r="T32" s="28"/>
      <c r="U32" s="17"/>
      <c r="V32" s="17"/>
      <c r="W32" s="28"/>
      <c r="X32" s="17"/>
      <c r="Y32" s="24"/>
      <c r="Z32" s="28"/>
      <c r="AA32" s="17"/>
      <c r="AB32" s="24"/>
      <c r="AC32" s="16"/>
      <c r="AD32" s="16"/>
      <c r="AE32" s="16"/>
      <c r="AF32" s="16"/>
      <c r="AG32" s="28"/>
      <c r="AH32" s="17"/>
      <c r="AI32" s="17"/>
      <c r="AJ32" s="28"/>
      <c r="AK32" s="17"/>
      <c r="AL32" s="17"/>
      <c r="AM32" s="12" t="s">
        <v>328</v>
      </c>
      <c r="AN32" s="17"/>
      <c r="AO32" s="17">
        <v>66.14</v>
      </c>
      <c r="AP32" s="28"/>
      <c r="AQ32" s="17"/>
      <c r="AR32" s="17"/>
      <c r="AS32" s="28"/>
      <c r="AT32" s="17"/>
      <c r="AU32" s="17"/>
      <c r="AV32" s="28"/>
      <c r="AW32" s="17"/>
      <c r="AX32" s="17"/>
      <c r="AY32" s="28"/>
      <c r="AZ32" s="17"/>
      <c r="BA32" s="17"/>
      <c r="BB32" s="28"/>
      <c r="BC32" s="17"/>
      <c r="BD32" s="17"/>
      <c r="BE32" s="28"/>
      <c r="BF32" s="17"/>
      <c r="BG32" s="17"/>
      <c r="BH32" s="28"/>
      <c r="BI32" s="17"/>
      <c r="BJ32" s="17"/>
      <c r="BK32" s="16" t="s">
        <v>307</v>
      </c>
      <c r="BL32" s="17" t="s">
        <v>308</v>
      </c>
      <c r="BM32" s="17">
        <v>3000</v>
      </c>
      <c r="BN32" s="28"/>
      <c r="BO32" s="17"/>
      <c r="BP32" s="17"/>
      <c r="BQ32" s="10"/>
      <c r="BR32" s="10"/>
      <c r="BS32" s="28"/>
      <c r="BT32" s="17"/>
      <c r="BU32" s="17"/>
      <c r="BV32" s="28"/>
      <c r="BW32" s="17"/>
      <c r="BX32" s="17"/>
      <c r="BY32" s="28"/>
      <c r="BZ32" s="17"/>
      <c r="CA32" s="17"/>
      <c r="CB32" s="28"/>
      <c r="CC32" s="17"/>
      <c r="CD32" s="17"/>
      <c r="CE32" s="28"/>
      <c r="CF32" s="17"/>
      <c r="CG32" s="17"/>
      <c r="CH32" s="28"/>
      <c r="CI32" s="17"/>
      <c r="CJ32" s="17"/>
      <c r="CK32" s="28"/>
      <c r="CL32" s="17"/>
      <c r="CM32" s="17"/>
      <c r="CN32" s="28"/>
      <c r="CO32" s="17"/>
      <c r="CP32" s="17"/>
      <c r="CQ32" s="28"/>
      <c r="CR32" s="17"/>
      <c r="CS32" s="17"/>
      <c r="CT32" s="28"/>
      <c r="CU32" s="17"/>
      <c r="CV32" s="17"/>
      <c r="CW32" s="28"/>
      <c r="CX32" s="17"/>
      <c r="CY32" s="17"/>
      <c r="CZ32" s="28"/>
      <c r="DA32" s="17"/>
      <c r="DB32" s="17"/>
      <c r="DC32" s="10"/>
      <c r="DD32" s="10"/>
      <c r="DE32" s="28"/>
      <c r="DF32" s="17"/>
      <c r="DG32" s="17"/>
      <c r="DH32" s="28"/>
      <c r="DI32" s="17"/>
      <c r="DJ32" s="17"/>
      <c r="DK32" s="28"/>
      <c r="DL32" s="17"/>
      <c r="DM32" s="17"/>
      <c r="DN32" s="28"/>
      <c r="DO32" s="17"/>
      <c r="DP32" s="17"/>
      <c r="DQ32" s="28"/>
      <c r="DR32" s="17"/>
      <c r="DS32" s="17"/>
      <c r="DT32" s="28"/>
      <c r="DU32" s="17"/>
      <c r="DV32" s="17"/>
      <c r="DW32" s="28"/>
      <c r="DX32" s="17"/>
      <c r="DY32" s="17"/>
      <c r="DZ32" s="28"/>
      <c r="EA32" s="17"/>
      <c r="EB32" s="17"/>
      <c r="EC32" s="28"/>
      <c r="ED32" s="17"/>
      <c r="EE32" s="17"/>
      <c r="EF32" s="28"/>
      <c r="EG32" s="17"/>
      <c r="EH32" s="17"/>
      <c r="EI32" s="28"/>
      <c r="EJ32" s="17"/>
      <c r="EK32" s="17"/>
      <c r="EL32" s="28"/>
      <c r="EM32" s="17"/>
      <c r="EN32" s="17"/>
      <c r="EO32" s="17"/>
      <c r="EP32" s="17"/>
      <c r="EQ32" s="28"/>
      <c r="ER32" s="17"/>
      <c r="ES32" s="17"/>
      <c r="ET32" s="28"/>
      <c r="EU32" s="17"/>
      <c r="EV32" s="17"/>
      <c r="EW32" s="28"/>
      <c r="EX32" s="17"/>
      <c r="EY32" s="17"/>
      <c r="EZ32" s="28"/>
      <c r="FA32" s="17"/>
      <c r="FB32" s="17"/>
      <c r="FC32" s="28"/>
      <c r="FD32" s="17"/>
      <c r="FE32" s="17"/>
      <c r="FF32" s="28"/>
      <c r="FG32" s="17"/>
      <c r="FH32" s="17"/>
      <c r="FI32" s="28"/>
      <c r="FJ32" s="17"/>
      <c r="FK32" s="17"/>
      <c r="FL32" s="28"/>
      <c r="FM32" s="17"/>
      <c r="FN32" s="17"/>
      <c r="FO32" s="28"/>
      <c r="FP32" s="17"/>
      <c r="FQ32" s="24"/>
      <c r="FR32" s="106"/>
      <c r="FS32" s="106"/>
      <c r="FT32" s="106"/>
      <c r="FU32" s="106"/>
      <c r="FV32" s="106"/>
      <c r="FW32" s="106"/>
      <c r="FX32" s="106"/>
      <c r="FY32" s="106"/>
      <c r="FZ32" s="106"/>
    </row>
    <row r="33" spans="1:182" s="1" customFormat="1" ht="12.75">
      <c r="A33" s="12"/>
      <c r="B33" s="16" t="s">
        <v>18</v>
      </c>
      <c r="C33" s="17">
        <v>6742.88</v>
      </c>
      <c r="D33" s="16" t="s">
        <v>19</v>
      </c>
      <c r="E33" s="17">
        <v>6811.22</v>
      </c>
      <c r="F33" s="16" t="s">
        <v>20</v>
      </c>
      <c r="G33" s="17">
        <v>7039.02</v>
      </c>
      <c r="H33" s="16" t="s">
        <v>21</v>
      </c>
      <c r="I33" s="17">
        <v>7084.58</v>
      </c>
      <c r="J33" s="16" t="s">
        <v>22</v>
      </c>
      <c r="K33" s="17">
        <v>6925.12</v>
      </c>
      <c r="L33" s="17" t="s">
        <v>24</v>
      </c>
      <c r="M33" s="17">
        <v>6788.44</v>
      </c>
      <c r="N33" s="17" t="s">
        <v>28</v>
      </c>
      <c r="O33" s="17">
        <v>6856.78</v>
      </c>
      <c r="P33" s="16" t="s">
        <v>25</v>
      </c>
      <c r="Q33" s="17">
        <v>6902.34</v>
      </c>
      <c r="R33" s="16" t="s">
        <v>25</v>
      </c>
      <c r="S33" s="18">
        <f t="shared" si="0"/>
        <v>55150.380000000005</v>
      </c>
      <c r="T33" s="17"/>
      <c r="U33" s="17"/>
      <c r="V33" s="17"/>
      <c r="W33" s="17"/>
      <c r="X33" s="17"/>
      <c r="Y33" s="24"/>
      <c r="Z33" s="17"/>
      <c r="AA33" s="17"/>
      <c r="AB33" s="24"/>
      <c r="AC33" s="16"/>
      <c r="AD33" s="16"/>
      <c r="AE33" s="16"/>
      <c r="AF33" s="16"/>
      <c r="AG33" s="17"/>
      <c r="AH33" s="17"/>
      <c r="AI33" s="17"/>
      <c r="AJ33" s="17"/>
      <c r="AK33" s="17"/>
      <c r="AL33" s="17"/>
      <c r="AM33" s="16" t="s">
        <v>329</v>
      </c>
      <c r="AN33" s="17"/>
      <c r="AO33" s="17">
        <v>66.14</v>
      </c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6" t="s">
        <v>316</v>
      </c>
      <c r="BL33" s="17"/>
      <c r="BM33" s="17">
        <v>350.23</v>
      </c>
      <c r="BN33" s="17"/>
      <c r="BO33" s="17"/>
      <c r="BP33" s="17"/>
      <c r="BQ33" s="10"/>
      <c r="BR33" s="10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0"/>
      <c r="DD33" s="10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24"/>
      <c r="FR33" s="106"/>
      <c r="FS33" s="106"/>
      <c r="FT33" s="106"/>
      <c r="FU33" s="106"/>
      <c r="FV33" s="106"/>
      <c r="FW33" s="106"/>
      <c r="FX33" s="106"/>
      <c r="FY33" s="106"/>
      <c r="FZ33" s="106"/>
    </row>
    <row r="34" spans="1:182" s="1" customFormat="1" ht="12.75">
      <c r="A34" s="12"/>
      <c r="B34" s="16" t="s">
        <v>18</v>
      </c>
      <c r="C34" s="17">
        <v>4724.16</v>
      </c>
      <c r="D34" s="16" t="s">
        <v>19</v>
      </c>
      <c r="E34" s="17">
        <v>4772.04</v>
      </c>
      <c r="F34" s="16" t="s">
        <v>20</v>
      </c>
      <c r="G34" s="17">
        <v>4931.64</v>
      </c>
      <c r="H34" s="16" t="s">
        <v>21</v>
      </c>
      <c r="I34" s="17">
        <v>4963.56</v>
      </c>
      <c r="J34" s="16" t="s">
        <v>22</v>
      </c>
      <c r="K34" s="17">
        <v>4851.84</v>
      </c>
      <c r="L34" s="17" t="s">
        <v>24</v>
      </c>
      <c r="M34" s="17">
        <v>4756.08</v>
      </c>
      <c r="N34" s="17" t="s">
        <v>28</v>
      </c>
      <c r="O34" s="17">
        <v>4803.96</v>
      </c>
      <c r="P34" s="16" t="s">
        <v>25</v>
      </c>
      <c r="Q34" s="17">
        <v>4835.88</v>
      </c>
      <c r="R34" s="16" t="s">
        <v>25</v>
      </c>
      <c r="S34" s="18">
        <f t="shared" si="0"/>
        <v>38639.159999999996</v>
      </c>
      <c r="T34" s="17"/>
      <c r="U34" s="17"/>
      <c r="V34" s="17"/>
      <c r="W34" s="17"/>
      <c r="X34" s="17"/>
      <c r="Y34" s="24"/>
      <c r="Z34" s="17"/>
      <c r="AA34" s="17"/>
      <c r="AB34" s="24"/>
      <c r="AC34" s="16"/>
      <c r="AD34" s="16"/>
      <c r="AE34" s="16"/>
      <c r="AF34" s="16"/>
      <c r="AG34" s="17"/>
      <c r="AH34" s="17"/>
      <c r="AI34" s="17"/>
      <c r="AJ34" s="17"/>
      <c r="AK34" s="17"/>
      <c r="AL34" s="17"/>
      <c r="AM34" s="16" t="s">
        <v>330</v>
      </c>
      <c r="AN34" s="17"/>
      <c r="AO34" s="17">
        <v>1124.45</v>
      </c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2" t="s">
        <v>259</v>
      </c>
      <c r="BL34" s="17"/>
      <c r="BM34" s="17">
        <v>198.44</v>
      </c>
      <c r="BN34" s="17"/>
      <c r="BO34" s="17"/>
      <c r="BP34" s="17"/>
      <c r="BQ34" s="10"/>
      <c r="BR34" s="10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0"/>
      <c r="DD34" s="10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24"/>
      <c r="FR34" s="106"/>
      <c r="FS34" s="106"/>
      <c r="FT34" s="106"/>
      <c r="FU34" s="106"/>
      <c r="FV34" s="106"/>
      <c r="FW34" s="106"/>
      <c r="FX34" s="106"/>
      <c r="FY34" s="106"/>
      <c r="FZ34" s="106"/>
    </row>
    <row r="35" spans="1:182" s="1" customFormat="1" ht="12.75">
      <c r="A35" s="12"/>
      <c r="B35" s="16" t="s">
        <v>18</v>
      </c>
      <c r="C35" s="17">
        <v>19399.84</v>
      </c>
      <c r="D35" s="16" t="s">
        <v>19</v>
      </c>
      <c r="E35" s="17">
        <v>19596.46</v>
      </c>
      <c r="F35" s="16" t="s">
        <v>20</v>
      </c>
      <c r="G35" s="17">
        <v>20251.86</v>
      </c>
      <c r="H35" s="16" t="s">
        <v>21</v>
      </c>
      <c r="I35" s="17">
        <v>20382.94</v>
      </c>
      <c r="J35" s="16" t="s">
        <v>22</v>
      </c>
      <c r="K35" s="17">
        <v>19924.16</v>
      </c>
      <c r="L35" s="17" t="s">
        <v>24</v>
      </c>
      <c r="M35" s="17">
        <v>19530.92</v>
      </c>
      <c r="N35" s="17" t="s">
        <v>28</v>
      </c>
      <c r="O35" s="17">
        <v>19727.54</v>
      </c>
      <c r="P35" s="16" t="s">
        <v>25</v>
      </c>
      <c r="Q35" s="17">
        <v>19858.62</v>
      </c>
      <c r="R35" s="16" t="s">
        <v>25</v>
      </c>
      <c r="S35" s="18">
        <f t="shared" si="0"/>
        <v>158672.34</v>
      </c>
      <c r="T35" s="17"/>
      <c r="U35" s="17"/>
      <c r="V35" s="17"/>
      <c r="W35" s="17"/>
      <c r="X35" s="17"/>
      <c r="Y35" s="24"/>
      <c r="Z35" s="17"/>
      <c r="AA35" s="17"/>
      <c r="AB35" s="24"/>
      <c r="AC35" s="16"/>
      <c r="AD35" s="16"/>
      <c r="AE35" s="16"/>
      <c r="AF35" s="16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2" t="s">
        <v>328</v>
      </c>
      <c r="BL35" s="17"/>
      <c r="BM35" s="17">
        <v>66.14</v>
      </c>
      <c r="BN35" s="17"/>
      <c r="BO35" s="17"/>
      <c r="BP35" s="17"/>
      <c r="BQ35" s="10"/>
      <c r="BR35" s="10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0"/>
      <c r="DD35" s="10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24"/>
      <c r="FR35" s="106"/>
      <c r="FS35" s="106"/>
      <c r="FT35" s="106"/>
      <c r="FU35" s="106"/>
      <c r="FV35" s="106"/>
      <c r="FW35" s="106"/>
      <c r="FX35" s="106"/>
      <c r="FY35" s="106"/>
      <c r="FZ35" s="106"/>
    </row>
    <row r="36" spans="1:182" ht="18" customHeight="1">
      <c r="A36" s="19"/>
      <c r="B36" s="16"/>
      <c r="C36" s="17"/>
      <c r="D36" s="19"/>
      <c r="E36" s="25"/>
      <c r="F36" s="16"/>
      <c r="G36" s="17"/>
      <c r="H36" s="16"/>
      <c r="I36" s="17"/>
      <c r="J36" s="16"/>
      <c r="K36" s="17"/>
      <c r="L36" s="17"/>
      <c r="M36" s="17"/>
      <c r="N36" s="17"/>
      <c r="O36" s="17"/>
      <c r="P36" s="17"/>
      <c r="Q36" s="17"/>
      <c r="R36" s="12"/>
      <c r="S36" s="18">
        <f t="shared" si="0"/>
        <v>0</v>
      </c>
      <c r="T36" s="19"/>
      <c r="U36" s="25"/>
      <c r="V36" s="25"/>
      <c r="W36" s="19"/>
      <c r="X36" s="25"/>
      <c r="Y36" s="31"/>
      <c r="Z36" s="19"/>
      <c r="AA36" s="25"/>
      <c r="AB36" s="31"/>
      <c r="AC36" s="16"/>
      <c r="AD36" s="16"/>
      <c r="AE36" s="16"/>
      <c r="AF36" s="16"/>
      <c r="AG36" s="19"/>
      <c r="AH36" s="25"/>
      <c r="AI36" s="25"/>
      <c r="AJ36" s="19"/>
      <c r="AK36" s="25"/>
      <c r="AL36" s="25"/>
      <c r="AM36" s="19"/>
      <c r="AN36" s="25"/>
      <c r="AO36" s="25"/>
      <c r="AP36" s="19"/>
      <c r="AQ36" s="25"/>
      <c r="AR36" s="25"/>
      <c r="AS36" s="19"/>
      <c r="AT36" s="25"/>
      <c r="AU36" s="25"/>
      <c r="AV36" s="19"/>
      <c r="AW36" s="25"/>
      <c r="AX36" s="25"/>
      <c r="AY36" s="19"/>
      <c r="AZ36" s="25"/>
      <c r="BA36" s="25"/>
      <c r="BB36" s="19"/>
      <c r="BC36" s="25"/>
      <c r="BD36" s="25"/>
      <c r="BE36" s="19"/>
      <c r="BF36" s="25"/>
      <c r="BG36" s="25"/>
      <c r="BH36" s="19"/>
      <c r="BI36" s="25"/>
      <c r="BJ36" s="25"/>
      <c r="BK36" s="19"/>
      <c r="BL36" s="25"/>
      <c r="BM36" s="25"/>
      <c r="BN36" s="19"/>
      <c r="BO36" s="25"/>
      <c r="BP36" s="25"/>
      <c r="BS36" s="19"/>
      <c r="BT36" s="25"/>
      <c r="BU36" s="25"/>
      <c r="BV36" s="19"/>
      <c r="BW36" s="25"/>
      <c r="BX36" s="25"/>
      <c r="BY36" s="19"/>
      <c r="BZ36" s="25"/>
      <c r="CA36" s="25"/>
      <c r="CB36" s="19"/>
      <c r="CC36" s="25"/>
      <c r="CD36" s="25"/>
      <c r="CE36" s="19"/>
      <c r="CF36" s="25"/>
      <c r="CG36" s="25"/>
      <c r="CH36" s="19"/>
      <c r="CI36" s="25"/>
      <c r="CJ36" s="25"/>
      <c r="CK36" s="19"/>
      <c r="CL36" s="25"/>
      <c r="CM36" s="25"/>
      <c r="CN36" s="19"/>
      <c r="CO36" s="25"/>
      <c r="CP36" s="25"/>
      <c r="CQ36" s="19"/>
      <c r="CR36" s="25"/>
      <c r="CS36" s="25"/>
      <c r="CT36" s="19"/>
      <c r="CU36" s="25"/>
      <c r="CV36" s="25"/>
      <c r="CW36" s="19"/>
      <c r="CX36" s="25"/>
      <c r="CY36" s="25"/>
      <c r="CZ36" s="19"/>
      <c r="DA36" s="25"/>
      <c r="DB36" s="25"/>
      <c r="DE36" s="19"/>
      <c r="DF36" s="25"/>
      <c r="DG36" s="25"/>
      <c r="DH36" s="19"/>
      <c r="DI36" s="25"/>
      <c r="DJ36" s="25"/>
      <c r="DK36" s="19"/>
      <c r="DL36" s="25"/>
      <c r="DM36" s="25"/>
      <c r="DN36" s="19"/>
      <c r="DO36" s="25"/>
      <c r="DP36" s="25"/>
      <c r="DQ36" s="19"/>
      <c r="DR36" s="25"/>
      <c r="DS36" s="25"/>
      <c r="DT36" s="19"/>
      <c r="DU36" s="25"/>
      <c r="DV36" s="25"/>
      <c r="DW36" s="19"/>
      <c r="DX36" s="25"/>
      <c r="DY36" s="25"/>
      <c r="DZ36" s="19"/>
      <c r="EA36" s="25"/>
      <c r="EB36" s="25"/>
      <c r="EC36" s="19"/>
      <c r="ED36" s="25"/>
      <c r="EE36" s="25"/>
      <c r="EF36" s="19"/>
      <c r="EG36" s="25"/>
      <c r="EH36" s="25"/>
      <c r="EI36" s="19"/>
      <c r="EJ36" s="25"/>
      <c r="EK36" s="25"/>
      <c r="EL36" s="19"/>
      <c r="EM36" s="25"/>
      <c r="EN36" s="25"/>
      <c r="EO36" s="25"/>
      <c r="EP36" s="25"/>
      <c r="EQ36" s="19"/>
      <c r="ER36" s="25"/>
      <c r="ES36" s="25"/>
      <c r="ET36" s="19"/>
      <c r="EU36" s="25"/>
      <c r="EV36" s="25"/>
      <c r="EW36" s="19"/>
      <c r="EX36" s="25"/>
      <c r="EY36" s="25"/>
      <c r="EZ36" s="19"/>
      <c r="FA36" s="25"/>
      <c r="FB36" s="25"/>
      <c r="FC36" s="19"/>
      <c r="FD36" s="25"/>
      <c r="FE36" s="25"/>
      <c r="FF36" s="19"/>
      <c r="FG36" s="25"/>
      <c r="FH36" s="25"/>
      <c r="FI36" s="19"/>
      <c r="FJ36" s="25"/>
      <c r="FK36" s="25"/>
      <c r="FL36" s="19"/>
      <c r="FM36" s="25"/>
      <c r="FN36" s="25"/>
      <c r="FO36" s="19"/>
      <c r="FP36" s="25"/>
      <c r="FQ36" s="31"/>
      <c r="FR36" s="80"/>
      <c r="FS36" s="80"/>
      <c r="FT36" s="80"/>
      <c r="FU36" s="80"/>
      <c r="FV36" s="80"/>
      <c r="FW36" s="80"/>
      <c r="FX36" s="80"/>
      <c r="FY36" s="80"/>
      <c r="FZ36" s="80"/>
    </row>
    <row r="37" spans="1:183" ht="72.75" customHeight="1">
      <c r="A37" s="19"/>
      <c r="B37" s="16"/>
      <c r="C37" s="17"/>
      <c r="D37" s="19"/>
      <c r="E37" s="25"/>
      <c r="F37" s="16"/>
      <c r="G37" s="17"/>
      <c r="H37" s="16"/>
      <c r="I37" s="17"/>
      <c r="J37" s="16"/>
      <c r="K37" s="17"/>
      <c r="L37" s="17"/>
      <c r="M37" s="17"/>
      <c r="N37" s="17" t="s">
        <v>27</v>
      </c>
      <c r="O37" s="17"/>
      <c r="P37" s="17"/>
      <c r="Q37" s="17"/>
      <c r="R37" s="12"/>
      <c r="S37" s="18">
        <f t="shared" si="0"/>
        <v>0</v>
      </c>
      <c r="T37" s="25"/>
      <c r="U37" s="25"/>
      <c r="V37" s="25"/>
      <c r="W37" s="25"/>
      <c r="X37" s="25"/>
      <c r="Y37" s="31"/>
      <c r="Z37" s="25"/>
      <c r="AA37" s="25"/>
      <c r="AB37" s="31"/>
      <c r="AC37" s="16"/>
      <c r="AD37" s="16"/>
      <c r="AE37" s="16"/>
      <c r="AF37" s="32" t="s">
        <v>324</v>
      </c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33" t="s">
        <v>325</v>
      </c>
      <c r="BR37" s="33" t="s">
        <v>326</v>
      </c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33" t="s">
        <v>422</v>
      </c>
      <c r="DD37" s="33" t="s">
        <v>423</v>
      </c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58" t="s">
        <v>503</v>
      </c>
      <c r="EP37" s="58" t="s">
        <v>504</v>
      </c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31"/>
      <c r="FR37" s="80"/>
      <c r="FS37" s="80"/>
      <c r="FT37" s="80"/>
      <c r="FU37" s="80"/>
      <c r="FV37" s="80"/>
      <c r="FW37" s="80"/>
      <c r="FX37" s="80"/>
      <c r="FY37" s="80"/>
      <c r="FZ37" s="80"/>
      <c r="GA37" s="122" t="s">
        <v>591</v>
      </c>
    </row>
    <row r="38" spans="1:183" ht="12.75">
      <c r="A38" s="12" t="s">
        <v>7</v>
      </c>
      <c r="B38" s="12"/>
      <c r="C38" s="18">
        <f>SUM(C7:C9)+C16+SUM(C29:C35)+SUM(C36:C37)</f>
        <v>70883.39</v>
      </c>
      <c r="D38" s="18"/>
      <c r="E38" s="18">
        <f>SUM(E7:E9)+E16+SUM(E29:E35)+SUM(E36:E37)</f>
        <v>71196.23000000001</v>
      </c>
      <c r="F38" s="30"/>
      <c r="G38" s="18">
        <f>SUM(G7:G9)+G16+SUM(G29:G35)+SUM(G36:G37)</f>
        <v>72239.03</v>
      </c>
      <c r="H38" s="30"/>
      <c r="I38" s="18">
        <f>SUM(I7:I9)+I16+SUM(I29:I35)+SUM(I36:I37)</f>
        <v>72447.59</v>
      </c>
      <c r="J38" s="30"/>
      <c r="K38" s="18">
        <f>SUM(K7:K9)+K16+SUM(K29:K35)+SUM(K36:K37)</f>
        <v>71717.63</v>
      </c>
      <c r="L38" s="18"/>
      <c r="M38" s="18">
        <f>SUM(M7:M9)+M16+SUM(M29:M35)+SUM(M36:M37)</f>
        <v>71091.95</v>
      </c>
      <c r="N38" s="18"/>
      <c r="O38" s="18">
        <f>SUM(O7:O9)+O16+SUM(O29:O35)+SUM(O36:O37)</f>
        <v>71404.79000000001</v>
      </c>
      <c r="P38" s="18"/>
      <c r="Q38" s="18">
        <f>SUM(Q7:Q9)+Q16+SUM(Q29:Q35)+SUM(Q36:Q37)</f>
        <v>71613.35</v>
      </c>
      <c r="R38" s="30"/>
      <c r="S38" s="18">
        <f t="shared" si="0"/>
        <v>572593.96</v>
      </c>
      <c r="T38" s="25"/>
      <c r="U38" s="25"/>
      <c r="V38" s="25">
        <f>SUM(V7:V37)</f>
        <v>39882.130000000005</v>
      </c>
      <c r="W38" s="25"/>
      <c r="X38" s="25"/>
      <c r="Y38" s="25">
        <f>SUM(Y7:Y37)</f>
        <v>65572.87</v>
      </c>
      <c r="Z38" s="25"/>
      <c r="AA38" s="25"/>
      <c r="AB38" s="25">
        <f>SUM(AB7:AB37)</f>
        <v>41226.119999999995</v>
      </c>
      <c r="AC38" s="16"/>
      <c r="AD38" s="16"/>
      <c r="AE38" s="25">
        <f>SUM(AE7:AE37)</f>
        <v>42936.46000000001</v>
      </c>
      <c r="AF38" s="25">
        <f>S38+V38+Y38+AB38+AE38</f>
        <v>762211.5399999999</v>
      </c>
      <c r="AG38" s="25"/>
      <c r="AH38" s="25"/>
      <c r="AI38" s="25">
        <f>SUM(AI7:AI37)</f>
        <v>45051.215714285725</v>
      </c>
      <c r="AJ38" s="25"/>
      <c r="AK38" s="25"/>
      <c r="AL38" s="25">
        <f>SUM(AL7:AL37)</f>
        <v>55267.87000000001</v>
      </c>
      <c r="AM38" s="25"/>
      <c r="AN38" s="25"/>
      <c r="AO38" s="25">
        <f aca="true" t="shared" si="1" ref="AO38:AU38">SUM(AO7:AO37)</f>
        <v>81267.93999999999</v>
      </c>
      <c r="AP38" s="25">
        <f t="shared" si="1"/>
        <v>0</v>
      </c>
      <c r="AQ38" s="25">
        <f t="shared" si="1"/>
        <v>0</v>
      </c>
      <c r="AR38" s="25">
        <f t="shared" si="1"/>
        <v>76760.62</v>
      </c>
      <c r="AS38" s="25">
        <f t="shared" si="1"/>
        <v>0</v>
      </c>
      <c r="AT38" s="25">
        <f t="shared" si="1"/>
        <v>0</v>
      </c>
      <c r="AU38" s="25">
        <f t="shared" si="1"/>
        <v>48357.789999999986</v>
      </c>
      <c r="AV38" s="25"/>
      <c r="AW38" s="25"/>
      <c r="AX38" s="25">
        <f aca="true" t="shared" si="2" ref="AX38:BP38">SUM(AX7:AX37)</f>
        <v>108159.02</v>
      </c>
      <c r="AY38" s="25">
        <f t="shared" si="2"/>
        <v>0</v>
      </c>
      <c r="AZ38" s="25">
        <f t="shared" si="2"/>
        <v>0</v>
      </c>
      <c r="BA38" s="25">
        <f t="shared" si="2"/>
        <v>42819.96</v>
      </c>
      <c r="BB38" s="25">
        <f t="shared" si="2"/>
        <v>0</v>
      </c>
      <c r="BC38" s="25">
        <f t="shared" si="2"/>
        <v>0</v>
      </c>
      <c r="BD38" s="25">
        <f t="shared" si="2"/>
        <v>43399.91</v>
      </c>
      <c r="BE38" s="25">
        <f t="shared" si="2"/>
        <v>0</v>
      </c>
      <c r="BF38" s="25">
        <f t="shared" si="2"/>
        <v>0</v>
      </c>
      <c r="BG38" s="25">
        <f t="shared" si="2"/>
        <v>50847.259999999995</v>
      </c>
      <c r="BH38" s="25">
        <f t="shared" si="2"/>
        <v>0</v>
      </c>
      <c r="BI38" s="25">
        <f t="shared" si="2"/>
        <v>0</v>
      </c>
      <c r="BJ38" s="25">
        <f t="shared" si="2"/>
        <v>50179.47</v>
      </c>
      <c r="BK38" s="25">
        <f t="shared" si="2"/>
        <v>0</v>
      </c>
      <c r="BL38" s="25">
        <f t="shared" si="2"/>
        <v>0</v>
      </c>
      <c r="BM38" s="25">
        <f t="shared" si="2"/>
        <v>67568.71999999999</v>
      </c>
      <c r="BN38" s="25">
        <f t="shared" si="2"/>
        <v>0</v>
      </c>
      <c r="BO38" s="25">
        <f t="shared" si="2"/>
        <v>0</v>
      </c>
      <c r="BP38" s="25">
        <f t="shared" si="2"/>
        <v>44134.64</v>
      </c>
      <c r="BQ38" s="25">
        <f>BP38+BM38+BJ38+BG38+BD38+BA38+AX38+AU38+AR38+AO38+AL38+AI38</f>
        <v>713814.4157142856</v>
      </c>
      <c r="BR38" s="25">
        <f>BQ38+AF38</f>
        <v>1476025.9557142854</v>
      </c>
      <c r="BS38" s="25"/>
      <c r="BT38" s="25"/>
      <c r="BU38" s="25">
        <f>SUM(BU7:BU37)</f>
        <v>39244.31999999999</v>
      </c>
      <c r="BV38" s="25"/>
      <c r="BW38" s="25"/>
      <c r="BX38" s="25">
        <f>SUM(BX7:BX37)</f>
        <v>38894.06</v>
      </c>
      <c r="BY38" s="25"/>
      <c r="BZ38" s="25"/>
      <c r="CA38" s="25">
        <f>SUM(CA7:CA37)</f>
        <v>77018.51</v>
      </c>
      <c r="CB38" s="25"/>
      <c r="CC38" s="25"/>
      <c r="CD38" s="25">
        <f>SUM(CD7:CD37)</f>
        <v>44451.92999999999</v>
      </c>
      <c r="CE38" s="25"/>
      <c r="CF38" s="25"/>
      <c r="CG38" s="25">
        <f>SUM(CG7:CG37)</f>
        <v>127751.65000000001</v>
      </c>
      <c r="CH38" s="25"/>
      <c r="CI38" s="25"/>
      <c r="CJ38" s="25">
        <f>SUM(CJ7:CJ37)</f>
        <v>86165.53000000001</v>
      </c>
      <c r="CK38" s="25"/>
      <c r="CL38" s="25"/>
      <c r="CM38" s="25">
        <f>SUM(CM7:CM37)</f>
        <v>54879.59</v>
      </c>
      <c r="CN38" s="25"/>
      <c r="CO38" s="25"/>
      <c r="CP38" s="25">
        <f>SUM(CP7:CP37)</f>
        <v>93277.45</v>
      </c>
      <c r="CQ38" s="25"/>
      <c r="CR38" s="25"/>
      <c r="CS38" s="25">
        <f>SUM(CS7:CS37)</f>
        <v>38552.31999999999</v>
      </c>
      <c r="CT38" s="25"/>
      <c r="CU38" s="25"/>
      <c r="CV38" s="25">
        <f>SUM(CV7:CV37)</f>
        <v>81731.01</v>
      </c>
      <c r="CW38" s="25"/>
      <c r="CX38" s="25"/>
      <c r="CY38" s="25">
        <f>SUM(CY7:CY37)</f>
        <v>40004.939999999995</v>
      </c>
      <c r="CZ38" s="25"/>
      <c r="DA38" s="25"/>
      <c r="DB38" s="25">
        <f>SUM(DB7:DB37)</f>
        <v>39342.329999999994</v>
      </c>
      <c r="DC38" s="10">
        <f>DB38+CY38+CV38+CS38+CP38+CM38+CJ38+CG38+CD38+CA38+BX38+BU38</f>
        <v>761313.64</v>
      </c>
      <c r="DD38" s="34">
        <f>DC38+BR38</f>
        <v>2237339.5957142855</v>
      </c>
      <c r="DE38" s="25"/>
      <c r="DF38" s="25"/>
      <c r="DG38" s="25">
        <f>SUM(DG7:DG37)</f>
        <v>58310.729999999996</v>
      </c>
      <c r="DH38" s="25"/>
      <c r="DI38" s="25"/>
      <c r="DJ38" s="25">
        <f>SUM(DJ7:DJ37)</f>
        <v>44233.25</v>
      </c>
      <c r="DK38" s="25"/>
      <c r="DL38" s="25"/>
      <c r="DM38" s="25">
        <f>SUM(DM7:DM37)</f>
        <v>284240.95000000007</v>
      </c>
      <c r="DN38" s="25"/>
      <c r="DO38" s="25"/>
      <c r="DP38" s="25">
        <f>SUM(DP7:DP37)</f>
        <v>42793.47</v>
      </c>
      <c r="DQ38" s="25"/>
      <c r="DR38" s="25"/>
      <c r="DS38" s="25">
        <f>SUM(DS7:DS37)</f>
        <v>90595.35</v>
      </c>
      <c r="DT38" s="25"/>
      <c r="DU38" s="25"/>
      <c r="DV38" s="25">
        <f>SUM(DV7:DV37)</f>
        <v>46006.54</v>
      </c>
      <c r="DW38" s="25"/>
      <c r="DX38" s="25"/>
      <c r="DY38" s="25">
        <f>SUM(DY7:DY37)</f>
        <v>42524.33</v>
      </c>
      <c r="DZ38" s="25"/>
      <c r="EA38" s="25"/>
      <c r="EB38" s="25">
        <f>SUM(EB7:EB37)</f>
        <v>44717.340000000004</v>
      </c>
      <c r="EC38" s="25"/>
      <c r="ED38" s="25"/>
      <c r="EE38" s="25">
        <f>SUM(EE7:EE37)</f>
        <v>54054.16999999999</v>
      </c>
      <c r="EF38" s="25"/>
      <c r="EG38" s="25"/>
      <c r="EH38" s="25">
        <f>SUM(EH7:EH37)</f>
        <v>47634.9</v>
      </c>
      <c r="EI38" s="25"/>
      <c r="EJ38" s="25"/>
      <c r="EK38" s="25">
        <f>SUM(EK7:EK37)</f>
        <v>45620.950000000004</v>
      </c>
      <c r="EL38" s="25"/>
      <c r="EM38" s="25"/>
      <c r="EN38" s="25">
        <f>SUM(EN7:EN37)</f>
        <v>43277.49</v>
      </c>
      <c r="EO38" s="25">
        <f>SUM(EO2:EO37)</f>
        <v>0</v>
      </c>
      <c r="EP38" s="25">
        <f>SUM(EP2:EP37)</f>
        <v>0</v>
      </c>
      <c r="EQ38" s="25"/>
      <c r="ER38" s="25"/>
      <c r="ES38" s="25">
        <f>SUM(ES7:ES37)</f>
        <v>47506.73</v>
      </c>
      <c r="ET38" s="25"/>
      <c r="EU38" s="25"/>
      <c r="EV38" s="25">
        <f>SUM(EV7:EV37)</f>
        <v>46764.83</v>
      </c>
      <c r="EW38" s="25"/>
      <c r="EX38" s="25"/>
      <c r="EY38" s="25">
        <f>SUM(EY7:EY37)</f>
        <v>63213.44</v>
      </c>
      <c r="EZ38" s="25"/>
      <c r="FA38" s="25"/>
      <c r="FB38" s="25">
        <f>SUM(FB7:FB37)</f>
        <v>60280.950000000004</v>
      </c>
      <c r="FC38" s="25"/>
      <c r="FD38" s="25"/>
      <c r="FE38" s="25">
        <f>SUM(FE7:FE37)</f>
        <v>66339.76999999999</v>
      </c>
      <c r="FF38" s="25"/>
      <c r="FG38" s="25"/>
      <c r="FH38" s="25">
        <f>SUM(FH7:FH37)</f>
        <v>46982.33</v>
      </c>
      <c r="FI38" s="25"/>
      <c r="FJ38" s="25"/>
      <c r="FK38" s="25">
        <f>SUM(FK7:FK37)</f>
        <v>46970.630000000005</v>
      </c>
      <c r="FL38" s="25"/>
      <c r="FM38" s="25"/>
      <c r="FN38" s="25">
        <f>SUM(FN7:FN37)</f>
        <v>62792.22</v>
      </c>
      <c r="FO38" s="25"/>
      <c r="FP38" s="25"/>
      <c r="FQ38" s="31">
        <f>SUM(FQ7:FQ37)</f>
        <v>47849.85</v>
      </c>
      <c r="FR38" s="80"/>
      <c r="FS38" s="80"/>
      <c r="FT38" s="25">
        <f>SUM(FT7:FT37)</f>
        <v>61684.130000000005</v>
      </c>
      <c r="FU38" s="80"/>
      <c r="FV38" s="80"/>
      <c r="FW38" s="25">
        <f>SUM(FW7:FW37)</f>
        <v>319969.26</v>
      </c>
      <c r="FX38" s="80"/>
      <c r="FY38" s="80"/>
      <c r="FZ38" s="25">
        <f>SUM(FZ7:FZ37)</f>
        <v>47364.1</v>
      </c>
      <c r="GA38" s="80"/>
    </row>
    <row r="39" spans="1:183" s="2" customFormat="1" ht="28.5" customHeight="1">
      <c r="A39" s="35" t="s">
        <v>59</v>
      </c>
      <c r="B39" s="36" t="s">
        <v>44</v>
      </c>
      <c r="C39" s="37"/>
      <c r="D39" s="37"/>
      <c r="E39" s="37"/>
      <c r="F39" s="38"/>
      <c r="G39" s="37"/>
      <c r="H39" s="37"/>
      <c r="I39" s="37"/>
      <c r="J39" s="36"/>
      <c r="K39" s="37"/>
      <c r="L39" s="37"/>
      <c r="M39" s="37"/>
      <c r="N39" s="36"/>
      <c r="O39" s="37"/>
      <c r="P39" s="37"/>
      <c r="Q39" s="37"/>
      <c r="R39" s="36" t="s">
        <v>45</v>
      </c>
      <c r="S39" s="37"/>
      <c r="T39" s="25"/>
      <c r="U39" s="25"/>
      <c r="V39" s="25"/>
      <c r="W39" s="25"/>
      <c r="X39" s="25"/>
      <c r="Y39" s="31"/>
      <c r="Z39" s="25"/>
      <c r="AA39" s="25"/>
      <c r="AB39" s="31"/>
      <c r="AC39" s="36"/>
      <c r="AD39" s="36"/>
      <c r="AE39" s="36"/>
      <c r="AF39" s="25">
        <f aca="true" t="shared" si="3" ref="AF39:AF68">S39+V39+Y39+AB39+AE39</f>
        <v>0</v>
      </c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>
        <f aca="true" t="shared" si="4" ref="BQ39:BQ68">BP39+BM39+BJ39+BG39+BD39+BA39+AX39+AU39+AR39+AO39+AL39+AI39</f>
        <v>0</v>
      </c>
      <c r="BR39" s="25">
        <f aca="true" t="shared" si="5" ref="BR39:BR68">BQ39+AF39</f>
        <v>0</v>
      </c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10">
        <f aca="true" t="shared" si="6" ref="DC39:DC68">DB39+CY39+CV39+CS39+CP39+CM39+CJ39+CG39+CD39+CA39+BX39+BU39</f>
        <v>0</v>
      </c>
      <c r="DD39" s="34">
        <f aca="true" t="shared" si="7" ref="DD39:DD68">DC39+BR39</f>
        <v>0</v>
      </c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58"/>
      <c r="EP39" s="58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31"/>
      <c r="FR39" s="81"/>
      <c r="FS39" s="81"/>
      <c r="FT39" s="25"/>
      <c r="FU39" s="81"/>
      <c r="FV39" s="81"/>
      <c r="FW39" s="25"/>
      <c r="FX39" s="81"/>
      <c r="FY39" s="81"/>
      <c r="FZ39" s="25"/>
      <c r="GA39" s="125"/>
    </row>
    <row r="40" spans="1:183" s="3" customFormat="1" ht="21">
      <c r="A40" s="39" t="s">
        <v>46</v>
      </c>
      <c r="B40" s="12"/>
      <c r="C40" s="18">
        <f>C38-C33-C34-C35</f>
        <v>40016.51000000001</v>
      </c>
      <c r="D40" s="18"/>
      <c r="E40" s="18">
        <f>E38-E33-E34-E35</f>
        <v>40016.51000000001</v>
      </c>
      <c r="F40" s="18"/>
      <c r="G40" s="18">
        <f>G38-G33-G34-G35</f>
        <v>40016.509999999995</v>
      </c>
      <c r="H40" s="18"/>
      <c r="I40" s="18">
        <f>I38-I33-I34-I35</f>
        <v>40016.509999999995</v>
      </c>
      <c r="J40" s="18"/>
      <c r="K40" s="18">
        <f>K38-K33-K34-K35</f>
        <v>40016.509999999995</v>
      </c>
      <c r="L40" s="18"/>
      <c r="M40" s="18">
        <f>M38-M33-M34-M35</f>
        <v>40016.509999999995</v>
      </c>
      <c r="N40" s="18"/>
      <c r="O40" s="18">
        <f>O38-O33-O34-O35</f>
        <v>40016.51000000001</v>
      </c>
      <c r="P40" s="18"/>
      <c r="Q40" s="18">
        <f>Q38-Q33-Q34-Q35</f>
        <v>40016.51000000001</v>
      </c>
      <c r="R40" s="18"/>
      <c r="S40" s="18">
        <f>C40+E40+G40+I40+K40+M40+O40+Q40</f>
        <v>320132.08</v>
      </c>
      <c r="T40" s="25"/>
      <c r="U40" s="25"/>
      <c r="V40" s="25">
        <f>V38</f>
        <v>39882.130000000005</v>
      </c>
      <c r="W40" s="25">
        <f aca="true" t="shared" si="8" ref="W40:AL40">W38</f>
        <v>0</v>
      </c>
      <c r="X40" s="25">
        <f t="shared" si="8"/>
        <v>0</v>
      </c>
      <c r="Y40" s="25">
        <f t="shared" si="8"/>
        <v>65572.87</v>
      </c>
      <c r="Z40" s="25">
        <f t="shared" si="8"/>
        <v>0</v>
      </c>
      <c r="AA40" s="25">
        <f t="shared" si="8"/>
        <v>0</v>
      </c>
      <c r="AB40" s="25">
        <f t="shared" si="8"/>
        <v>41226.119999999995</v>
      </c>
      <c r="AC40" s="25">
        <f t="shared" si="8"/>
        <v>0</v>
      </c>
      <c r="AD40" s="25">
        <f t="shared" si="8"/>
        <v>0</v>
      </c>
      <c r="AE40" s="25">
        <f t="shared" si="8"/>
        <v>42936.46000000001</v>
      </c>
      <c r="AF40" s="25">
        <f t="shared" si="3"/>
        <v>509749.66000000003</v>
      </c>
      <c r="AG40" s="25">
        <f t="shared" si="8"/>
        <v>0</v>
      </c>
      <c r="AH40" s="25">
        <f t="shared" si="8"/>
        <v>0</v>
      </c>
      <c r="AI40" s="25">
        <f t="shared" si="8"/>
        <v>45051.215714285725</v>
      </c>
      <c r="AJ40" s="25">
        <f t="shared" si="8"/>
        <v>0</v>
      </c>
      <c r="AK40" s="25">
        <f t="shared" si="8"/>
        <v>0</v>
      </c>
      <c r="AL40" s="25">
        <f t="shared" si="8"/>
        <v>55267.87000000001</v>
      </c>
      <c r="AM40" s="25"/>
      <c r="AN40" s="25"/>
      <c r="AO40" s="25">
        <f>AO38</f>
        <v>81267.93999999999</v>
      </c>
      <c r="AP40" s="25">
        <f aca="true" t="shared" si="9" ref="AP40:AU40">AP38</f>
        <v>0</v>
      </c>
      <c r="AQ40" s="25">
        <f t="shared" si="9"/>
        <v>0</v>
      </c>
      <c r="AR40" s="25">
        <f t="shared" si="9"/>
        <v>76760.62</v>
      </c>
      <c r="AS40" s="25">
        <f t="shared" si="9"/>
        <v>0</v>
      </c>
      <c r="AT40" s="25">
        <f t="shared" si="9"/>
        <v>0</v>
      </c>
      <c r="AU40" s="25">
        <f t="shared" si="9"/>
        <v>48357.789999999986</v>
      </c>
      <c r="AV40" s="25"/>
      <c r="AW40" s="25"/>
      <c r="AX40" s="25">
        <f>AX38</f>
        <v>108159.02</v>
      </c>
      <c r="AY40" s="25">
        <f aca="true" t="shared" si="10" ref="AY40:BD40">AY38</f>
        <v>0</v>
      </c>
      <c r="AZ40" s="25">
        <f t="shared" si="10"/>
        <v>0</v>
      </c>
      <c r="BA40" s="25">
        <f t="shared" si="10"/>
        <v>42819.96</v>
      </c>
      <c r="BB40" s="25">
        <f t="shared" si="10"/>
        <v>0</v>
      </c>
      <c r="BC40" s="25">
        <f t="shared" si="10"/>
        <v>0</v>
      </c>
      <c r="BD40" s="25">
        <f t="shared" si="10"/>
        <v>43399.91</v>
      </c>
      <c r="BE40" s="25">
        <f aca="true" t="shared" si="11" ref="BE40:BM40">BE38</f>
        <v>0</v>
      </c>
      <c r="BF40" s="25">
        <f t="shared" si="11"/>
        <v>0</v>
      </c>
      <c r="BG40" s="25">
        <f t="shared" si="11"/>
        <v>50847.259999999995</v>
      </c>
      <c r="BH40" s="25">
        <f t="shared" si="11"/>
        <v>0</v>
      </c>
      <c r="BI40" s="25">
        <f t="shared" si="11"/>
        <v>0</v>
      </c>
      <c r="BJ40" s="25">
        <f t="shared" si="11"/>
        <v>50179.47</v>
      </c>
      <c r="BK40" s="25">
        <f t="shared" si="11"/>
        <v>0</v>
      </c>
      <c r="BL40" s="25">
        <f t="shared" si="11"/>
        <v>0</v>
      </c>
      <c r="BM40" s="25">
        <f t="shared" si="11"/>
        <v>67568.71999999999</v>
      </c>
      <c r="BN40" s="25">
        <f>BN38</f>
        <v>0</v>
      </c>
      <c r="BO40" s="25">
        <f>BO38</f>
        <v>0</v>
      </c>
      <c r="BP40" s="25">
        <f>BP38</f>
        <v>44134.64</v>
      </c>
      <c r="BQ40" s="25">
        <f t="shared" si="4"/>
        <v>713814.4157142856</v>
      </c>
      <c r="BR40" s="25">
        <f t="shared" si="5"/>
        <v>1223564.0757142855</v>
      </c>
      <c r="BS40" s="25"/>
      <c r="BT40" s="25"/>
      <c r="BU40" s="25">
        <f>BU38</f>
        <v>39244.31999999999</v>
      </c>
      <c r="BV40" s="25"/>
      <c r="BW40" s="25"/>
      <c r="BX40" s="25">
        <f>BX38</f>
        <v>38894.06</v>
      </c>
      <c r="BY40" s="25"/>
      <c r="BZ40" s="25"/>
      <c r="CA40" s="25">
        <f>CA38</f>
        <v>77018.51</v>
      </c>
      <c r="CB40" s="25"/>
      <c r="CC40" s="25"/>
      <c r="CD40" s="25">
        <f>CD38</f>
        <v>44451.92999999999</v>
      </c>
      <c r="CE40" s="25"/>
      <c r="CF40" s="25"/>
      <c r="CG40" s="25">
        <f>CG38</f>
        <v>127751.65000000001</v>
      </c>
      <c r="CH40" s="25"/>
      <c r="CI40" s="25"/>
      <c r="CJ40" s="25">
        <f>CJ38</f>
        <v>86165.53000000001</v>
      </c>
      <c r="CK40" s="25"/>
      <c r="CL40" s="25"/>
      <c r="CM40" s="25">
        <f>CM38</f>
        <v>54879.59</v>
      </c>
      <c r="CN40" s="25"/>
      <c r="CO40" s="25"/>
      <c r="CP40" s="25">
        <f>CP38</f>
        <v>93277.45</v>
      </c>
      <c r="CQ40" s="25"/>
      <c r="CR40" s="25"/>
      <c r="CS40" s="25">
        <f>CS38</f>
        <v>38552.31999999999</v>
      </c>
      <c r="CT40" s="25"/>
      <c r="CU40" s="25"/>
      <c r="CV40" s="25">
        <f>CV38</f>
        <v>81731.01</v>
      </c>
      <c r="CW40" s="25"/>
      <c r="CX40" s="25"/>
      <c r="CY40" s="25">
        <f>CY38</f>
        <v>40004.939999999995</v>
      </c>
      <c r="CZ40" s="25"/>
      <c r="DA40" s="25"/>
      <c r="DB40" s="25">
        <f>DB38</f>
        <v>39342.329999999994</v>
      </c>
      <c r="DC40" s="10">
        <f t="shared" si="6"/>
        <v>761313.64</v>
      </c>
      <c r="DD40" s="34">
        <f t="shared" si="7"/>
        <v>1984877.7157142856</v>
      </c>
      <c r="DE40" s="25"/>
      <c r="DF40" s="25"/>
      <c r="DG40" s="25">
        <f>DG38</f>
        <v>58310.729999999996</v>
      </c>
      <c r="DH40" s="25"/>
      <c r="DI40" s="25"/>
      <c r="DJ40" s="25">
        <f>DJ38</f>
        <v>44233.25</v>
      </c>
      <c r="DK40" s="25"/>
      <c r="DL40" s="25"/>
      <c r="DM40" s="25">
        <f>DM38</f>
        <v>284240.95000000007</v>
      </c>
      <c r="DN40" s="25"/>
      <c r="DO40" s="25"/>
      <c r="DP40" s="25">
        <f>DP38</f>
        <v>42793.47</v>
      </c>
      <c r="DQ40" s="25"/>
      <c r="DR40" s="25"/>
      <c r="DS40" s="25">
        <f>DS38</f>
        <v>90595.35</v>
      </c>
      <c r="DT40" s="25"/>
      <c r="DU40" s="25"/>
      <c r="DV40" s="25">
        <f>DV38</f>
        <v>46006.54</v>
      </c>
      <c r="DW40" s="25"/>
      <c r="DX40" s="25"/>
      <c r="DY40" s="25">
        <f>DY38</f>
        <v>42524.33</v>
      </c>
      <c r="DZ40" s="25"/>
      <c r="EA40" s="25"/>
      <c r="EB40" s="25">
        <f>EB38</f>
        <v>44717.340000000004</v>
      </c>
      <c r="EC40" s="25"/>
      <c r="ED40" s="25"/>
      <c r="EE40" s="25">
        <f>EE38</f>
        <v>54054.16999999999</v>
      </c>
      <c r="EF40" s="25"/>
      <c r="EG40" s="25"/>
      <c r="EH40" s="25">
        <f>EH38</f>
        <v>47634.9</v>
      </c>
      <c r="EI40" s="25"/>
      <c r="EJ40" s="25"/>
      <c r="EK40" s="25">
        <f>EK38</f>
        <v>45620.950000000004</v>
      </c>
      <c r="EL40" s="25"/>
      <c r="EM40" s="25"/>
      <c r="EN40" s="25">
        <f>EN38</f>
        <v>43277.49</v>
      </c>
      <c r="EO40" s="25">
        <f>EN40+EK40+EH40+EE40+EB40+DY40+DV40+DS40+DP40+DM40+DJ40+DG40</f>
        <v>844009.47</v>
      </c>
      <c r="EP40" s="25">
        <f>EP38</f>
        <v>0</v>
      </c>
      <c r="EQ40" s="25"/>
      <c r="ER40" s="25"/>
      <c r="ES40" s="25">
        <f>ES38</f>
        <v>47506.73</v>
      </c>
      <c r="ET40" s="25"/>
      <c r="EU40" s="25"/>
      <c r="EV40" s="25">
        <f>EV38</f>
        <v>46764.83</v>
      </c>
      <c r="EW40" s="25"/>
      <c r="EX40" s="25"/>
      <c r="EY40" s="25">
        <f>EY38</f>
        <v>63213.44</v>
      </c>
      <c r="EZ40" s="25"/>
      <c r="FA40" s="25"/>
      <c r="FB40" s="25">
        <f>FB38</f>
        <v>60280.950000000004</v>
      </c>
      <c r="FC40" s="25"/>
      <c r="FD40" s="25"/>
      <c r="FE40" s="25">
        <f>FE38</f>
        <v>66339.76999999999</v>
      </c>
      <c r="FF40" s="25"/>
      <c r="FG40" s="25"/>
      <c r="FH40" s="25">
        <f>FH38</f>
        <v>46982.33</v>
      </c>
      <c r="FI40" s="25"/>
      <c r="FJ40" s="25"/>
      <c r="FK40" s="25">
        <f>FK38</f>
        <v>46970.630000000005</v>
      </c>
      <c r="FL40" s="25"/>
      <c r="FM40" s="25"/>
      <c r="FN40" s="25">
        <f>FN38</f>
        <v>62792.22</v>
      </c>
      <c r="FO40" s="25"/>
      <c r="FP40" s="25"/>
      <c r="FQ40" s="31">
        <f>FQ38</f>
        <v>47849.85</v>
      </c>
      <c r="FR40" s="44"/>
      <c r="FS40" s="44"/>
      <c r="FT40" s="25">
        <f>FT38</f>
        <v>61684.130000000005</v>
      </c>
      <c r="FU40" s="44"/>
      <c r="FV40" s="44"/>
      <c r="FW40" s="25">
        <f>FW38</f>
        <v>319969.26</v>
      </c>
      <c r="FX40" s="44"/>
      <c r="FY40" s="44"/>
      <c r="FZ40" s="25">
        <f>FZ38</f>
        <v>47364.1</v>
      </c>
      <c r="GA40" s="40">
        <f>FZ40+FW40+FT40+FQ40+FN40+FK40+FH40+FE40+FB40+EY40+EV40+ES40</f>
        <v>917718.2399999999</v>
      </c>
    </row>
    <row r="41" spans="1:183" s="99" customFormat="1" ht="12.75">
      <c r="A41" s="89" t="s">
        <v>47</v>
      </c>
      <c r="B41" s="90"/>
      <c r="C41" s="91">
        <v>56751.46</v>
      </c>
      <c r="D41" s="91"/>
      <c r="E41" s="91">
        <v>56751.46</v>
      </c>
      <c r="F41" s="91"/>
      <c r="G41" s="91">
        <v>56751.46</v>
      </c>
      <c r="H41" s="91"/>
      <c r="I41" s="91">
        <v>56751.46</v>
      </c>
      <c r="J41" s="92"/>
      <c r="K41" s="91">
        <v>56751.46</v>
      </c>
      <c r="L41" s="91"/>
      <c r="M41" s="91">
        <v>56751.46</v>
      </c>
      <c r="N41" s="92"/>
      <c r="O41" s="91">
        <v>56751.46</v>
      </c>
      <c r="P41" s="91"/>
      <c r="Q41" s="91">
        <v>56751.46</v>
      </c>
      <c r="R41" s="92"/>
      <c r="S41" s="93">
        <f>C41+E41+G41+I41+K41+M41+O41+Q41</f>
        <v>454011.68000000005</v>
      </c>
      <c r="T41" s="94"/>
      <c r="U41" s="94"/>
      <c r="V41" s="94">
        <v>56751.46</v>
      </c>
      <c r="W41" s="94"/>
      <c r="X41" s="94"/>
      <c r="Y41" s="95">
        <v>56751.46</v>
      </c>
      <c r="Z41" s="94"/>
      <c r="AA41" s="94"/>
      <c r="AB41" s="95">
        <v>56751.46</v>
      </c>
      <c r="AC41" s="90"/>
      <c r="AD41" s="90"/>
      <c r="AE41" s="90">
        <v>56751.46</v>
      </c>
      <c r="AF41" s="94">
        <f t="shared" si="3"/>
        <v>681017.52</v>
      </c>
      <c r="AG41" s="94"/>
      <c r="AH41" s="94"/>
      <c r="AI41" s="94">
        <v>59397.22</v>
      </c>
      <c r="AJ41" s="94"/>
      <c r="AK41" s="94"/>
      <c r="AL41" s="94">
        <v>59397.22</v>
      </c>
      <c r="AM41" s="94"/>
      <c r="AN41" s="94"/>
      <c r="AO41" s="94">
        <v>59397.22</v>
      </c>
      <c r="AP41" s="94"/>
      <c r="AQ41" s="94"/>
      <c r="AR41" s="94">
        <v>59397.22</v>
      </c>
      <c r="AS41" s="94"/>
      <c r="AT41" s="94"/>
      <c r="AU41" s="94">
        <v>59397.22</v>
      </c>
      <c r="AV41" s="94"/>
      <c r="AW41" s="94"/>
      <c r="AX41" s="94">
        <v>59397.22</v>
      </c>
      <c r="AY41" s="94"/>
      <c r="AZ41" s="94"/>
      <c r="BA41" s="94">
        <v>59397.22</v>
      </c>
      <c r="BB41" s="94"/>
      <c r="BC41" s="94"/>
      <c r="BD41" s="94">
        <v>59397.22</v>
      </c>
      <c r="BE41" s="94"/>
      <c r="BF41" s="94"/>
      <c r="BG41" s="94">
        <v>59397.22</v>
      </c>
      <c r="BH41" s="94"/>
      <c r="BI41" s="94"/>
      <c r="BJ41" s="94">
        <v>59397.22</v>
      </c>
      <c r="BK41" s="94"/>
      <c r="BL41" s="94"/>
      <c r="BM41" s="94">
        <v>59397.22</v>
      </c>
      <c r="BN41" s="94"/>
      <c r="BO41" s="94"/>
      <c r="BP41" s="94">
        <v>59397.22</v>
      </c>
      <c r="BQ41" s="94">
        <f t="shared" si="4"/>
        <v>712766.6399999998</v>
      </c>
      <c r="BR41" s="94">
        <f t="shared" si="5"/>
        <v>1393784.1599999997</v>
      </c>
      <c r="BS41" s="94"/>
      <c r="BT41" s="94"/>
      <c r="BU41" s="94">
        <v>59397.22</v>
      </c>
      <c r="BV41" s="94"/>
      <c r="BW41" s="94"/>
      <c r="BX41" s="94">
        <v>59397.22</v>
      </c>
      <c r="BY41" s="94"/>
      <c r="BZ41" s="94"/>
      <c r="CA41" s="94">
        <v>59397.22</v>
      </c>
      <c r="CB41" s="94"/>
      <c r="CC41" s="94"/>
      <c r="CD41" s="94">
        <v>68521.59</v>
      </c>
      <c r="CE41" s="94"/>
      <c r="CF41" s="94"/>
      <c r="CG41" s="94">
        <v>62439.9</v>
      </c>
      <c r="CH41" s="94"/>
      <c r="CI41" s="94"/>
      <c r="CJ41" s="94">
        <v>62439.9</v>
      </c>
      <c r="CK41" s="94"/>
      <c r="CL41" s="94"/>
      <c r="CM41" s="94">
        <v>62439.9</v>
      </c>
      <c r="CN41" s="94"/>
      <c r="CO41" s="94"/>
      <c r="CP41" s="94">
        <v>62439.9</v>
      </c>
      <c r="CQ41" s="94"/>
      <c r="CR41" s="94"/>
      <c r="CS41" s="94">
        <v>62439.9</v>
      </c>
      <c r="CT41" s="94"/>
      <c r="CU41" s="94"/>
      <c r="CV41" s="94">
        <v>62439.9</v>
      </c>
      <c r="CW41" s="94"/>
      <c r="CX41" s="94"/>
      <c r="CY41" s="94">
        <v>62439.9</v>
      </c>
      <c r="CZ41" s="94"/>
      <c r="DA41" s="94"/>
      <c r="DB41" s="94">
        <v>62439.9</v>
      </c>
      <c r="DC41" s="96">
        <f t="shared" si="6"/>
        <v>746232.45</v>
      </c>
      <c r="DD41" s="97">
        <f t="shared" si="7"/>
        <v>2140016.6099999994</v>
      </c>
      <c r="DE41" s="94"/>
      <c r="DF41" s="94"/>
      <c r="DG41" s="94">
        <v>102986.2</v>
      </c>
      <c r="DH41" s="94"/>
      <c r="DI41" s="94"/>
      <c r="DJ41" s="94">
        <v>102986.2</v>
      </c>
      <c r="DK41" s="94"/>
      <c r="DL41" s="94"/>
      <c r="DM41" s="94">
        <v>102986.2</v>
      </c>
      <c r="DN41" s="94"/>
      <c r="DO41" s="94"/>
      <c r="DP41" s="94">
        <v>102986.2</v>
      </c>
      <c r="DQ41" s="94"/>
      <c r="DR41" s="94"/>
      <c r="DS41" s="94">
        <v>102986.2</v>
      </c>
      <c r="DT41" s="94"/>
      <c r="DU41" s="94"/>
      <c r="DV41" s="94">
        <v>102986.2</v>
      </c>
      <c r="DW41" s="94"/>
      <c r="DX41" s="94"/>
      <c r="DY41" s="94">
        <v>102986.2</v>
      </c>
      <c r="DZ41" s="94"/>
      <c r="EA41" s="94"/>
      <c r="EB41" s="94">
        <v>102986.2</v>
      </c>
      <c r="EC41" s="94"/>
      <c r="ED41" s="94"/>
      <c r="EE41" s="94">
        <v>102986.2</v>
      </c>
      <c r="EF41" s="94"/>
      <c r="EG41" s="94"/>
      <c r="EH41" s="94">
        <v>102986.2</v>
      </c>
      <c r="EI41" s="94"/>
      <c r="EJ41" s="94"/>
      <c r="EK41" s="94">
        <v>102986.2</v>
      </c>
      <c r="EL41" s="94"/>
      <c r="EM41" s="94"/>
      <c r="EN41" s="94">
        <v>102986.2</v>
      </c>
      <c r="EO41" s="94">
        <f>EN41+EK41+EH41+EE41+EB41+DY41+DV41+DS41+DP41+DM41+DJ41+DG41</f>
        <v>1235834.3999999997</v>
      </c>
      <c r="EP41" s="94">
        <f>EO41+DD41</f>
        <v>3375851.009999999</v>
      </c>
      <c r="EQ41" s="94"/>
      <c r="ER41" s="94"/>
      <c r="ES41" s="94">
        <v>68260.7</v>
      </c>
      <c r="ET41" s="94"/>
      <c r="EU41" s="94"/>
      <c r="EV41" s="94">
        <v>68392.91</v>
      </c>
      <c r="EW41" s="94"/>
      <c r="EX41" s="94"/>
      <c r="EY41" s="94">
        <v>68326.8</v>
      </c>
      <c r="EZ41" s="94"/>
      <c r="FA41" s="94"/>
      <c r="FB41" s="94">
        <v>68326.8</v>
      </c>
      <c r="FC41" s="94"/>
      <c r="FD41" s="94"/>
      <c r="FE41" s="94">
        <v>68326.8</v>
      </c>
      <c r="FF41" s="94"/>
      <c r="FG41" s="94"/>
      <c r="FH41" s="94">
        <v>68326.8</v>
      </c>
      <c r="FI41" s="94"/>
      <c r="FJ41" s="94"/>
      <c r="FK41" s="94">
        <v>68326.8</v>
      </c>
      <c r="FL41" s="94"/>
      <c r="FM41" s="94"/>
      <c r="FN41" s="94">
        <v>68236.8</v>
      </c>
      <c r="FO41" s="94"/>
      <c r="FP41" s="94"/>
      <c r="FQ41" s="95">
        <v>68326.8</v>
      </c>
      <c r="FR41" s="98"/>
      <c r="FS41" s="98"/>
      <c r="FT41" s="94">
        <v>68326.8</v>
      </c>
      <c r="FU41" s="98"/>
      <c r="FV41" s="98"/>
      <c r="FW41" s="94">
        <v>68326.8</v>
      </c>
      <c r="FX41" s="98"/>
      <c r="FY41" s="98"/>
      <c r="FZ41" s="94">
        <v>68326.8</v>
      </c>
      <c r="GA41" s="91">
        <f>FZ41+FW41+FT41+FQ41+FN41+FK41+FH41+FE41+FB41+EY41+EV41+ES41</f>
        <v>819831.6100000001</v>
      </c>
    </row>
    <row r="42" spans="1:183" s="99" customFormat="1" ht="12.75">
      <c r="A42" s="89" t="s">
        <v>48</v>
      </c>
      <c r="B42" s="90"/>
      <c r="C42" s="91">
        <f>3393.35+47700.73</f>
        <v>51094.08</v>
      </c>
      <c r="D42" s="91"/>
      <c r="E42" s="91">
        <f>3393.35+53496.81</f>
        <v>56890.159999999996</v>
      </c>
      <c r="F42" s="91"/>
      <c r="G42" s="91">
        <f>3393.35+50683.43</f>
        <v>54076.78</v>
      </c>
      <c r="H42" s="91"/>
      <c r="I42" s="91">
        <f>3393.35+56367.84</f>
        <v>59761.189999999995</v>
      </c>
      <c r="J42" s="92"/>
      <c r="K42" s="91">
        <f>3393.35+59815.85</f>
        <v>63209.2</v>
      </c>
      <c r="L42" s="91"/>
      <c r="M42" s="91">
        <f>3131.83+51749.55</f>
        <v>54881.380000000005</v>
      </c>
      <c r="N42" s="92"/>
      <c r="O42" s="91">
        <f>3175.42+45674.09</f>
        <v>48849.509999999995</v>
      </c>
      <c r="P42" s="91"/>
      <c r="Q42" s="91">
        <f>3158.85+60604.54</f>
        <v>63763.39</v>
      </c>
      <c r="R42" s="92"/>
      <c r="S42" s="93">
        <f>C42+E42+G42+I42+K42+M42+O42+Q42</f>
        <v>452525.69</v>
      </c>
      <c r="T42" s="94"/>
      <c r="U42" s="94"/>
      <c r="V42" s="94">
        <v>54366.34</v>
      </c>
      <c r="W42" s="94"/>
      <c r="X42" s="94"/>
      <c r="Y42" s="95">
        <v>47945.1</v>
      </c>
      <c r="Z42" s="94"/>
      <c r="AA42" s="94"/>
      <c r="AB42" s="95">
        <v>76649.09</v>
      </c>
      <c r="AC42" s="90"/>
      <c r="AD42" s="90"/>
      <c r="AE42" s="90">
        <v>28392.88</v>
      </c>
      <c r="AF42" s="94">
        <f t="shared" si="3"/>
        <v>659879.1</v>
      </c>
      <c r="AG42" s="94"/>
      <c r="AH42" s="94"/>
      <c r="AI42" s="94">
        <v>50139.11</v>
      </c>
      <c r="AJ42" s="94"/>
      <c r="AK42" s="94"/>
      <c r="AL42" s="94">
        <f>3745.55+51915.9</f>
        <v>55661.450000000004</v>
      </c>
      <c r="AM42" s="94"/>
      <c r="AN42" s="94"/>
      <c r="AO42" s="94">
        <f>3745.55+59031.08</f>
        <v>62776.630000000005</v>
      </c>
      <c r="AP42" s="94"/>
      <c r="AQ42" s="94"/>
      <c r="AR42" s="94">
        <f>3745.55+60590.98</f>
        <v>64336.530000000006</v>
      </c>
      <c r="AS42" s="94"/>
      <c r="AT42" s="94"/>
      <c r="AU42" s="94">
        <f>3745.55+63202.78</f>
        <v>66948.33</v>
      </c>
      <c r="AV42" s="94"/>
      <c r="AW42" s="94"/>
      <c r="AX42" s="94">
        <f>3745.55+52724.39</f>
        <v>56469.94</v>
      </c>
      <c r="AY42" s="94"/>
      <c r="AZ42" s="94"/>
      <c r="BA42" s="94">
        <f>3803.02+52561.82</f>
        <v>56364.84</v>
      </c>
      <c r="BB42" s="94"/>
      <c r="BC42" s="94"/>
      <c r="BD42" s="94">
        <v>56244.4</v>
      </c>
      <c r="BE42" s="94"/>
      <c r="BF42" s="94"/>
      <c r="BG42" s="94">
        <v>57349.12</v>
      </c>
      <c r="BH42" s="94"/>
      <c r="BI42" s="94"/>
      <c r="BJ42" s="94">
        <v>58961.02</v>
      </c>
      <c r="BK42" s="94"/>
      <c r="BL42" s="94"/>
      <c r="BM42" s="94">
        <v>61899.18</v>
      </c>
      <c r="BN42" s="94"/>
      <c r="BO42" s="94"/>
      <c r="BP42" s="94">
        <v>59201.76</v>
      </c>
      <c r="BQ42" s="94">
        <f t="shared" si="4"/>
        <v>706352.3099999999</v>
      </c>
      <c r="BR42" s="94">
        <f t="shared" si="5"/>
        <v>1366231.41</v>
      </c>
      <c r="BS42" s="94"/>
      <c r="BT42" s="94"/>
      <c r="BU42" s="94">
        <v>76754.68</v>
      </c>
      <c r="BV42" s="94"/>
      <c r="BW42" s="94"/>
      <c r="BX42" s="94">
        <v>36921.13</v>
      </c>
      <c r="BY42" s="94"/>
      <c r="BZ42" s="94"/>
      <c r="CA42" s="94">
        <v>57471.58</v>
      </c>
      <c r="CB42" s="94"/>
      <c r="CC42" s="94"/>
      <c r="CD42" s="94">
        <v>52359.14</v>
      </c>
      <c r="CE42" s="94"/>
      <c r="CF42" s="94"/>
      <c r="CG42" s="94">
        <v>74441.47</v>
      </c>
      <c r="CH42" s="94"/>
      <c r="CI42" s="94"/>
      <c r="CJ42" s="94">
        <v>74524.71</v>
      </c>
      <c r="CK42" s="94"/>
      <c r="CL42" s="94"/>
      <c r="CM42" s="94">
        <v>55793.54</v>
      </c>
      <c r="CN42" s="94"/>
      <c r="CO42" s="94"/>
      <c r="CP42" s="94">
        <v>73956.93</v>
      </c>
      <c r="CQ42" s="94"/>
      <c r="CR42" s="94"/>
      <c r="CS42" s="94">
        <v>61573.08</v>
      </c>
      <c r="CT42" s="94"/>
      <c r="CU42" s="94"/>
      <c r="CV42" s="94">
        <v>58218.9</v>
      </c>
      <c r="CW42" s="94"/>
      <c r="CX42" s="94"/>
      <c r="CY42" s="94">
        <v>63280.69</v>
      </c>
      <c r="CZ42" s="94"/>
      <c r="DA42" s="94"/>
      <c r="DB42" s="94">
        <v>58087.03</v>
      </c>
      <c r="DC42" s="96">
        <f t="shared" si="6"/>
        <v>743382.8799999999</v>
      </c>
      <c r="DD42" s="97">
        <f t="shared" si="7"/>
        <v>2109614.29</v>
      </c>
      <c r="DE42" s="94"/>
      <c r="DF42" s="94"/>
      <c r="DG42" s="94">
        <v>59038.74</v>
      </c>
      <c r="DH42" s="94"/>
      <c r="DI42" s="94"/>
      <c r="DJ42" s="94">
        <v>91255.37</v>
      </c>
      <c r="DK42" s="94"/>
      <c r="DL42" s="94"/>
      <c r="DM42" s="94">
        <v>91733.43</v>
      </c>
      <c r="DN42" s="94"/>
      <c r="DO42" s="94"/>
      <c r="DP42" s="94">
        <v>100979.91</v>
      </c>
      <c r="DQ42" s="94"/>
      <c r="DR42" s="94"/>
      <c r="DS42" s="94">
        <v>101728.94</v>
      </c>
      <c r="DT42" s="94"/>
      <c r="DU42" s="94"/>
      <c r="DV42" s="94">
        <v>119208.32</v>
      </c>
      <c r="DW42" s="94"/>
      <c r="DX42" s="94"/>
      <c r="DY42" s="94">
        <v>110325.7</v>
      </c>
      <c r="DZ42" s="94"/>
      <c r="EA42" s="94"/>
      <c r="EB42" s="94">
        <v>104102.41</v>
      </c>
      <c r="EC42" s="94"/>
      <c r="ED42" s="94"/>
      <c r="EE42" s="94">
        <v>111019.64</v>
      </c>
      <c r="EF42" s="94"/>
      <c r="EG42" s="94"/>
      <c r="EH42" s="94">
        <v>97958.98</v>
      </c>
      <c r="EI42" s="94"/>
      <c r="EJ42" s="94"/>
      <c r="EK42" s="94">
        <v>98711.88</v>
      </c>
      <c r="EL42" s="94"/>
      <c r="EM42" s="94"/>
      <c r="EN42" s="94">
        <v>96857.38</v>
      </c>
      <c r="EO42" s="94">
        <f>EN42+EK42+EH42+EE42+EB42+DY42+DV42+DS42+DP42+DM42+DJ42+DG42</f>
        <v>1182920.7</v>
      </c>
      <c r="EP42" s="94">
        <f>EO42+DD42</f>
        <v>3292534.99</v>
      </c>
      <c r="EQ42" s="94"/>
      <c r="ER42" s="94"/>
      <c r="ES42" s="94">
        <v>107228.05</v>
      </c>
      <c r="ET42" s="94"/>
      <c r="EU42" s="94"/>
      <c r="EV42" s="94">
        <v>74342.58</v>
      </c>
      <c r="EW42" s="94"/>
      <c r="EX42" s="94"/>
      <c r="EY42" s="94">
        <v>71357.98</v>
      </c>
      <c r="EZ42" s="94"/>
      <c r="FA42" s="94"/>
      <c r="FB42" s="94">
        <v>64052.52</v>
      </c>
      <c r="FC42" s="94"/>
      <c r="FD42" s="94"/>
      <c r="FE42" s="94">
        <v>64407.62</v>
      </c>
      <c r="FF42" s="94"/>
      <c r="FG42" s="94"/>
      <c r="FH42" s="94">
        <v>71640.99</v>
      </c>
      <c r="FI42" s="94"/>
      <c r="FJ42" s="94"/>
      <c r="FK42" s="94">
        <v>71385.87</v>
      </c>
      <c r="FL42" s="94"/>
      <c r="FM42" s="94"/>
      <c r="FN42" s="94">
        <v>69503.76</v>
      </c>
      <c r="FO42" s="94"/>
      <c r="FP42" s="94"/>
      <c r="FQ42" s="95">
        <v>71674.37</v>
      </c>
      <c r="FR42" s="98"/>
      <c r="FS42" s="98"/>
      <c r="FT42" s="94">
        <v>67694.35</v>
      </c>
      <c r="FU42" s="98"/>
      <c r="FV42" s="98"/>
      <c r="FW42" s="94">
        <v>66971</v>
      </c>
      <c r="FX42" s="98"/>
      <c r="FY42" s="98"/>
      <c r="FZ42" s="94">
        <v>67882.62</v>
      </c>
      <c r="GA42" s="91">
        <f>FZ42+FW42+FT42+FQ42+FN42+FK42+FH42+FE42+FB42+EY42+EV42+ES42</f>
        <v>868141.71</v>
      </c>
    </row>
    <row r="43" spans="1:183" s="4" customFormat="1" ht="18" customHeight="1">
      <c r="A43" s="36" t="s">
        <v>49</v>
      </c>
      <c r="B43" s="20"/>
      <c r="C43" s="40">
        <f>C41-C42</f>
        <v>5657.379999999997</v>
      </c>
      <c r="D43" s="40"/>
      <c r="E43" s="40">
        <f aca="true" t="shared" si="12" ref="E43:Q43">E41-E42</f>
        <v>-138.6999999999971</v>
      </c>
      <c r="F43" s="40"/>
      <c r="G43" s="40">
        <f t="shared" si="12"/>
        <v>2674.6800000000003</v>
      </c>
      <c r="H43" s="40"/>
      <c r="I43" s="40">
        <f t="shared" si="12"/>
        <v>-3009.729999999996</v>
      </c>
      <c r="J43" s="40"/>
      <c r="K43" s="40">
        <f t="shared" si="12"/>
        <v>-6457.739999999998</v>
      </c>
      <c r="L43" s="40"/>
      <c r="M43" s="40">
        <f t="shared" si="12"/>
        <v>1870.0799999999945</v>
      </c>
      <c r="N43" s="40"/>
      <c r="O43" s="40">
        <f t="shared" si="12"/>
        <v>7901.950000000004</v>
      </c>
      <c r="P43" s="40"/>
      <c r="Q43" s="40">
        <f t="shared" si="12"/>
        <v>-7011.93</v>
      </c>
      <c r="R43" s="40"/>
      <c r="S43" s="18">
        <f>C43+E43+G43+I43+K43+M43+O43+Q43</f>
        <v>1485.9900000000052</v>
      </c>
      <c r="T43" s="18"/>
      <c r="U43" s="18"/>
      <c r="V43" s="18">
        <f>V41-V42</f>
        <v>2385.1200000000026</v>
      </c>
      <c r="W43" s="18">
        <f aca="true" t="shared" si="13" ref="W43:AL43">W41-W42</f>
        <v>0</v>
      </c>
      <c r="X43" s="18">
        <f t="shared" si="13"/>
        <v>0</v>
      </c>
      <c r="Y43" s="18">
        <f t="shared" si="13"/>
        <v>8806.36</v>
      </c>
      <c r="Z43" s="18">
        <f t="shared" si="13"/>
        <v>0</v>
      </c>
      <c r="AA43" s="18">
        <f t="shared" si="13"/>
        <v>0</v>
      </c>
      <c r="AB43" s="18">
        <f t="shared" si="13"/>
        <v>-19897.629999999997</v>
      </c>
      <c r="AC43" s="18">
        <f t="shared" si="13"/>
        <v>0</v>
      </c>
      <c r="AD43" s="18">
        <f t="shared" si="13"/>
        <v>0</v>
      </c>
      <c r="AE43" s="18">
        <f t="shared" si="13"/>
        <v>28358.579999999998</v>
      </c>
      <c r="AF43" s="25">
        <f t="shared" si="3"/>
        <v>21138.42000000001</v>
      </c>
      <c r="AG43" s="18">
        <f t="shared" si="13"/>
        <v>0</v>
      </c>
      <c r="AH43" s="18">
        <f t="shared" si="13"/>
        <v>0</v>
      </c>
      <c r="AI43" s="18">
        <f t="shared" si="13"/>
        <v>9258.11</v>
      </c>
      <c r="AJ43" s="18">
        <f t="shared" si="13"/>
        <v>0</v>
      </c>
      <c r="AK43" s="18">
        <f t="shared" si="13"/>
        <v>0</v>
      </c>
      <c r="AL43" s="18">
        <f t="shared" si="13"/>
        <v>3735.769999999997</v>
      </c>
      <c r="AM43" s="18"/>
      <c r="AN43" s="18"/>
      <c r="AO43" s="18">
        <f>AO41-AO42</f>
        <v>-3379.4100000000035</v>
      </c>
      <c r="AP43" s="18">
        <f aca="true" t="shared" si="14" ref="AP43:AU43">AP41-AP42</f>
        <v>0</v>
      </c>
      <c r="AQ43" s="18">
        <f t="shared" si="14"/>
        <v>0</v>
      </c>
      <c r="AR43" s="18">
        <f t="shared" si="14"/>
        <v>-4939.310000000005</v>
      </c>
      <c r="AS43" s="18">
        <f t="shared" si="14"/>
        <v>0</v>
      </c>
      <c r="AT43" s="18">
        <f t="shared" si="14"/>
        <v>0</v>
      </c>
      <c r="AU43" s="18">
        <f t="shared" si="14"/>
        <v>-7551.110000000001</v>
      </c>
      <c r="AV43" s="18"/>
      <c r="AW43" s="18"/>
      <c r="AX43" s="18">
        <f>AX41-AX42</f>
        <v>2927.279999999999</v>
      </c>
      <c r="AY43" s="18">
        <f aca="true" t="shared" si="15" ref="AY43:BD43">AY41-AY42</f>
        <v>0</v>
      </c>
      <c r="AZ43" s="18">
        <f t="shared" si="15"/>
        <v>0</v>
      </c>
      <c r="BA43" s="18">
        <f t="shared" si="15"/>
        <v>3032.3800000000047</v>
      </c>
      <c r="BB43" s="18">
        <f t="shared" si="15"/>
        <v>0</v>
      </c>
      <c r="BC43" s="18">
        <f t="shared" si="15"/>
        <v>0</v>
      </c>
      <c r="BD43" s="18">
        <f t="shared" si="15"/>
        <v>3152.8199999999997</v>
      </c>
      <c r="BE43" s="18">
        <f aca="true" t="shared" si="16" ref="BE43:BM43">BE41-BE42</f>
        <v>0</v>
      </c>
      <c r="BF43" s="18">
        <f t="shared" si="16"/>
        <v>0</v>
      </c>
      <c r="BG43" s="18">
        <f t="shared" si="16"/>
        <v>2048.0999999999985</v>
      </c>
      <c r="BH43" s="18">
        <f t="shared" si="16"/>
        <v>0</v>
      </c>
      <c r="BI43" s="18">
        <f t="shared" si="16"/>
        <v>0</v>
      </c>
      <c r="BJ43" s="18">
        <f t="shared" si="16"/>
        <v>436.20000000000437</v>
      </c>
      <c r="BK43" s="18">
        <f t="shared" si="16"/>
        <v>0</v>
      </c>
      <c r="BL43" s="18">
        <f t="shared" si="16"/>
        <v>0</v>
      </c>
      <c r="BM43" s="18">
        <f t="shared" si="16"/>
        <v>-2501.959999999999</v>
      </c>
      <c r="BN43" s="18">
        <f>BN41-BN42</f>
        <v>0</v>
      </c>
      <c r="BO43" s="18">
        <f>BO41-BO42</f>
        <v>0</v>
      </c>
      <c r="BP43" s="18">
        <f>BP41-BP42</f>
        <v>195.45999999999913</v>
      </c>
      <c r="BQ43" s="25">
        <f t="shared" si="4"/>
        <v>6414.3299999999945</v>
      </c>
      <c r="BR43" s="25">
        <f t="shared" si="5"/>
        <v>27552.750000000004</v>
      </c>
      <c r="BS43" s="18"/>
      <c r="BT43" s="18"/>
      <c r="BU43" s="18">
        <f>BU41-BU42</f>
        <v>-17357.459999999992</v>
      </c>
      <c r="BV43" s="18"/>
      <c r="BW43" s="18"/>
      <c r="BX43" s="18">
        <f>BX41-BX42</f>
        <v>22476.090000000004</v>
      </c>
      <c r="BY43" s="18"/>
      <c r="BZ43" s="18"/>
      <c r="CA43" s="18">
        <f>CA41-CA42</f>
        <v>1925.6399999999994</v>
      </c>
      <c r="CB43" s="18"/>
      <c r="CC43" s="18"/>
      <c r="CD43" s="18">
        <f>CD41-CD42</f>
        <v>16162.449999999997</v>
      </c>
      <c r="CE43" s="18"/>
      <c r="CF43" s="18"/>
      <c r="CG43" s="18">
        <f>CG41-CG42</f>
        <v>-12001.57</v>
      </c>
      <c r="CH43" s="18"/>
      <c r="CI43" s="18"/>
      <c r="CJ43" s="18">
        <f>CJ41-CJ42</f>
        <v>-12084.810000000005</v>
      </c>
      <c r="CK43" s="18"/>
      <c r="CL43" s="18"/>
      <c r="CM43" s="18">
        <f>CM41-CM42</f>
        <v>6646.360000000001</v>
      </c>
      <c r="CN43" s="18"/>
      <c r="CO43" s="18"/>
      <c r="CP43" s="18">
        <f>CP41-CP42</f>
        <v>-11517.029999999992</v>
      </c>
      <c r="CQ43" s="18"/>
      <c r="CR43" s="18"/>
      <c r="CS43" s="18">
        <f>CS41-CS42</f>
        <v>866.8199999999997</v>
      </c>
      <c r="CT43" s="18"/>
      <c r="CU43" s="18"/>
      <c r="CV43" s="18">
        <f>CV41-CV42</f>
        <v>4221</v>
      </c>
      <c r="CW43" s="18"/>
      <c r="CX43" s="18"/>
      <c r="CY43" s="18">
        <f>CY41-CY42</f>
        <v>-840.7900000000009</v>
      </c>
      <c r="CZ43" s="18"/>
      <c r="DA43" s="18"/>
      <c r="DB43" s="18">
        <f>DB41-DB42</f>
        <v>4352.870000000003</v>
      </c>
      <c r="DC43" s="10">
        <f t="shared" si="6"/>
        <v>2849.5700000000143</v>
      </c>
      <c r="DD43" s="34">
        <f t="shared" si="7"/>
        <v>30402.320000000018</v>
      </c>
      <c r="DE43" s="18"/>
      <c r="DF43" s="18"/>
      <c r="DG43" s="18">
        <f>DG41-DG42</f>
        <v>43947.46</v>
      </c>
      <c r="DH43" s="18"/>
      <c r="DI43" s="18"/>
      <c r="DJ43" s="18">
        <f>DJ41-DJ42</f>
        <v>11730.830000000002</v>
      </c>
      <c r="DK43" s="18"/>
      <c r="DL43" s="18"/>
      <c r="DM43" s="18">
        <f>DM41-DM42</f>
        <v>11252.770000000004</v>
      </c>
      <c r="DN43" s="18"/>
      <c r="DO43" s="18"/>
      <c r="DP43" s="18">
        <f>DP41-DP42</f>
        <v>2006.2899999999936</v>
      </c>
      <c r="DQ43" s="18"/>
      <c r="DR43" s="18"/>
      <c r="DS43" s="18">
        <f>DS41-DS42</f>
        <v>1257.2599999999948</v>
      </c>
      <c r="DT43" s="18"/>
      <c r="DU43" s="18"/>
      <c r="DV43" s="18">
        <f>DV41-DV42</f>
        <v>-16222.12000000001</v>
      </c>
      <c r="DW43" s="18"/>
      <c r="DX43" s="18"/>
      <c r="DY43" s="18">
        <f>DY41-DY42</f>
        <v>-7339.5</v>
      </c>
      <c r="DZ43" s="18"/>
      <c r="EA43" s="18"/>
      <c r="EB43" s="18">
        <f>EB41-EB42</f>
        <v>-1116.2100000000064</v>
      </c>
      <c r="EC43" s="18"/>
      <c r="ED43" s="18"/>
      <c r="EE43" s="18">
        <f>EE41-EE42</f>
        <v>-8033.440000000002</v>
      </c>
      <c r="EF43" s="18"/>
      <c r="EG43" s="18"/>
      <c r="EH43" s="18">
        <f>EH41-EH42</f>
        <v>5027.220000000001</v>
      </c>
      <c r="EI43" s="18"/>
      <c r="EJ43" s="18"/>
      <c r="EK43" s="18">
        <f>EK41-EK42</f>
        <v>4274.319999999992</v>
      </c>
      <c r="EL43" s="18"/>
      <c r="EM43" s="18"/>
      <c r="EN43" s="18">
        <f>EN41-EN42</f>
        <v>6128.819999999992</v>
      </c>
      <c r="EO43" s="18">
        <f>EO41-EO42</f>
        <v>52913.69999999972</v>
      </c>
      <c r="EP43" s="25">
        <f>EO43+DD43</f>
        <v>83316.01999999974</v>
      </c>
      <c r="EQ43" s="18"/>
      <c r="ER43" s="18"/>
      <c r="ES43" s="18">
        <f>ES41-ES42</f>
        <v>-38967.350000000006</v>
      </c>
      <c r="ET43" s="18"/>
      <c r="EU43" s="18"/>
      <c r="EV43" s="18">
        <f>EV41-EV42</f>
        <v>-5949.669999999998</v>
      </c>
      <c r="EW43" s="18"/>
      <c r="EX43" s="18"/>
      <c r="EY43" s="18">
        <f>EY41-EY42</f>
        <v>-3031.179999999993</v>
      </c>
      <c r="EZ43" s="18"/>
      <c r="FA43" s="18"/>
      <c r="FB43" s="18">
        <f>FB41-FB42</f>
        <v>4274.280000000006</v>
      </c>
      <c r="FC43" s="18"/>
      <c r="FD43" s="18"/>
      <c r="FE43" s="18">
        <f>FE41-FE42</f>
        <v>3919.1800000000003</v>
      </c>
      <c r="FF43" s="18"/>
      <c r="FG43" s="18"/>
      <c r="FH43" s="18">
        <f>FH41-FH42</f>
        <v>-3314.1900000000023</v>
      </c>
      <c r="FI43" s="18"/>
      <c r="FJ43" s="18"/>
      <c r="FK43" s="18">
        <f>FK41-FK42</f>
        <v>-3059.0699999999924</v>
      </c>
      <c r="FL43" s="18"/>
      <c r="FM43" s="18"/>
      <c r="FN43" s="18">
        <f>FN41-FN42</f>
        <v>-1266.9599999999919</v>
      </c>
      <c r="FO43" s="18"/>
      <c r="FP43" s="18"/>
      <c r="FQ43" s="79">
        <f>FQ41-FQ42</f>
        <v>-3347.5699999999924</v>
      </c>
      <c r="FR43" s="82"/>
      <c r="FS43" s="82"/>
      <c r="FT43" s="18">
        <f>FT41-FT42</f>
        <v>632.4499999999971</v>
      </c>
      <c r="FU43" s="82"/>
      <c r="FV43" s="82"/>
      <c r="FW43" s="18">
        <f>FW41-FW42</f>
        <v>1355.800000000003</v>
      </c>
      <c r="FX43" s="82"/>
      <c r="FY43" s="82"/>
      <c r="FZ43" s="18">
        <f>FZ41-FZ42</f>
        <v>444.18000000000757</v>
      </c>
      <c r="GA43" s="124">
        <f>GA41-GA42</f>
        <v>-48310.09999999986</v>
      </c>
    </row>
    <row r="44" spans="1:183" s="4" customFormat="1" ht="22.5">
      <c r="A44" s="36" t="s">
        <v>50</v>
      </c>
      <c r="B44" s="20"/>
      <c r="C44" s="40"/>
      <c r="D44" s="40"/>
      <c r="E44" s="40"/>
      <c r="F44" s="40"/>
      <c r="G44" s="40"/>
      <c r="H44" s="40"/>
      <c r="I44" s="40"/>
      <c r="J44" s="41"/>
      <c r="K44" s="40"/>
      <c r="L44" s="40"/>
      <c r="M44" s="40"/>
      <c r="N44" s="41"/>
      <c r="O44" s="40"/>
      <c r="P44" s="40"/>
      <c r="Q44" s="40"/>
      <c r="R44" s="41"/>
      <c r="S44" s="40">
        <v>1485.99</v>
      </c>
      <c r="T44" s="37"/>
      <c r="U44" s="37"/>
      <c r="V44" s="37"/>
      <c r="W44" s="37"/>
      <c r="X44" s="37"/>
      <c r="Y44" s="42"/>
      <c r="Z44" s="37"/>
      <c r="AA44" s="37"/>
      <c r="AB44" s="42"/>
      <c r="AC44" s="20"/>
      <c r="AD44" s="20"/>
      <c r="AE44" s="20"/>
      <c r="AF44" s="25">
        <f t="shared" si="3"/>
        <v>1485.99</v>
      </c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25">
        <f t="shared" si="4"/>
        <v>0</v>
      </c>
      <c r="BR44" s="25">
        <f t="shared" si="5"/>
        <v>1485.99</v>
      </c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10">
        <f t="shared" si="6"/>
        <v>0</v>
      </c>
      <c r="DD44" s="34">
        <f t="shared" si="7"/>
        <v>1485.99</v>
      </c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25">
        <f>SUM(DG44:EN44)</f>
        <v>0</v>
      </c>
      <c r="EP44" s="25">
        <f>EO44+DD44</f>
        <v>1485.99</v>
      </c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7"/>
      <c r="FF44" s="37"/>
      <c r="FG44" s="37"/>
      <c r="FH44" s="37"/>
      <c r="FI44" s="37"/>
      <c r="FJ44" s="37"/>
      <c r="FK44" s="37"/>
      <c r="FL44" s="37"/>
      <c r="FM44" s="37"/>
      <c r="FN44" s="37"/>
      <c r="FO44" s="37"/>
      <c r="FP44" s="37"/>
      <c r="FQ44" s="42"/>
      <c r="FR44" s="82"/>
      <c r="FS44" s="82"/>
      <c r="FT44" s="37"/>
      <c r="FU44" s="82"/>
      <c r="FV44" s="82"/>
      <c r="FW44" s="37"/>
      <c r="FX44" s="82"/>
      <c r="FY44" s="82"/>
      <c r="FZ44" s="37"/>
      <c r="GA44" s="41"/>
    </row>
    <row r="45" spans="1:183" s="4" customFormat="1" ht="22.5">
      <c r="A45" s="36" t="s">
        <v>51</v>
      </c>
      <c r="B45" s="20"/>
      <c r="C45" s="40">
        <f>C42-C40</f>
        <v>11077.569999999992</v>
      </c>
      <c r="D45" s="40"/>
      <c r="E45" s="40">
        <f aca="true" t="shared" si="17" ref="E45:Q45">E42-E40</f>
        <v>16873.649999999987</v>
      </c>
      <c r="F45" s="40"/>
      <c r="G45" s="40">
        <f t="shared" si="17"/>
        <v>14060.270000000004</v>
      </c>
      <c r="H45" s="40"/>
      <c r="I45" s="40">
        <f t="shared" si="17"/>
        <v>19744.68</v>
      </c>
      <c r="J45" s="40"/>
      <c r="K45" s="40">
        <f t="shared" si="17"/>
        <v>23192.690000000002</v>
      </c>
      <c r="L45" s="40"/>
      <c r="M45" s="40">
        <f t="shared" si="17"/>
        <v>14864.87000000001</v>
      </c>
      <c r="N45" s="40"/>
      <c r="O45" s="40">
        <f t="shared" si="17"/>
        <v>8832.999999999985</v>
      </c>
      <c r="P45" s="40"/>
      <c r="Q45" s="40">
        <f t="shared" si="17"/>
        <v>23746.87999999999</v>
      </c>
      <c r="R45" s="40"/>
      <c r="S45" s="18">
        <f>C45+E45+G45+I45+K45+M45+O45+Q45</f>
        <v>132393.61</v>
      </c>
      <c r="T45" s="18"/>
      <c r="U45" s="18"/>
      <c r="V45" s="18">
        <f>V42-V40</f>
        <v>14484.209999999992</v>
      </c>
      <c r="W45" s="18">
        <f aca="true" t="shared" si="18" ref="W45:AL45">W42-W40</f>
        <v>0</v>
      </c>
      <c r="X45" s="18">
        <f t="shared" si="18"/>
        <v>0</v>
      </c>
      <c r="Y45" s="18">
        <f t="shared" si="18"/>
        <v>-17627.769999999997</v>
      </c>
      <c r="Z45" s="18">
        <f t="shared" si="18"/>
        <v>0</v>
      </c>
      <c r="AA45" s="18">
        <f t="shared" si="18"/>
        <v>0</v>
      </c>
      <c r="AB45" s="18">
        <f t="shared" si="18"/>
        <v>35422.97</v>
      </c>
      <c r="AC45" s="18">
        <f t="shared" si="18"/>
        <v>0</v>
      </c>
      <c r="AD45" s="18">
        <f t="shared" si="18"/>
        <v>0</v>
      </c>
      <c r="AE45" s="18">
        <f t="shared" si="18"/>
        <v>-14543.580000000005</v>
      </c>
      <c r="AF45" s="25">
        <f t="shared" si="3"/>
        <v>150129.43999999997</v>
      </c>
      <c r="AG45" s="18">
        <f t="shared" si="18"/>
        <v>0</v>
      </c>
      <c r="AH45" s="18">
        <f t="shared" si="18"/>
        <v>0</v>
      </c>
      <c r="AI45" s="18">
        <f t="shared" si="18"/>
        <v>5087.894285714276</v>
      </c>
      <c r="AJ45" s="18">
        <f t="shared" si="18"/>
        <v>0</v>
      </c>
      <c r="AK45" s="18">
        <f t="shared" si="18"/>
        <v>0</v>
      </c>
      <c r="AL45" s="18">
        <f t="shared" si="18"/>
        <v>393.57999999999447</v>
      </c>
      <c r="AM45" s="18"/>
      <c r="AN45" s="18"/>
      <c r="AO45" s="18">
        <f>AO42-AO40</f>
        <v>-18491.309999999983</v>
      </c>
      <c r="AP45" s="18">
        <f aca="true" t="shared" si="19" ref="AP45:AU45">AP42-AP40</f>
        <v>0</v>
      </c>
      <c r="AQ45" s="18">
        <f t="shared" si="19"/>
        <v>0</v>
      </c>
      <c r="AR45" s="18">
        <f t="shared" si="19"/>
        <v>-12424.08999999999</v>
      </c>
      <c r="AS45" s="18">
        <f t="shared" si="19"/>
        <v>0</v>
      </c>
      <c r="AT45" s="18">
        <f t="shared" si="19"/>
        <v>0</v>
      </c>
      <c r="AU45" s="18">
        <f t="shared" si="19"/>
        <v>18590.540000000015</v>
      </c>
      <c r="AV45" s="18"/>
      <c r="AW45" s="18"/>
      <c r="AX45" s="18">
        <f>AX42-AX40</f>
        <v>-51689.08</v>
      </c>
      <c r="AY45" s="18">
        <f aca="true" t="shared" si="20" ref="AY45:BD45">AY42-AY40</f>
        <v>0</v>
      </c>
      <c r="AZ45" s="18">
        <f t="shared" si="20"/>
        <v>0</v>
      </c>
      <c r="BA45" s="18">
        <f t="shared" si="20"/>
        <v>13544.879999999997</v>
      </c>
      <c r="BB45" s="18">
        <f t="shared" si="20"/>
        <v>0</v>
      </c>
      <c r="BC45" s="18">
        <f t="shared" si="20"/>
        <v>0</v>
      </c>
      <c r="BD45" s="18">
        <f t="shared" si="20"/>
        <v>12844.489999999998</v>
      </c>
      <c r="BE45" s="18">
        <f aca="true" t="shared" si="21" ref="BE45:BM45">BE42-BE40</f>
        <v>0</v>
      </c>
      <c r="BF45" s="18">
        <f t="shared" si="21"/>
        <v>0</v>
      </c>
      <c r="BG45" s="18">
        <f t="shared" si="21"/>
        <v>6501.860000000008</v>
      </c>
      <c r="BH45" s="18">
        <f t="shared" si="21"/>
        <v>0</v>
      </c>
      <c r="BI45" s="18">
        <f t="shared" si="21"/>
        <v>0</v>
      </c>
      <c r="BJ45" s="18">
        <f t="shared" si="21"/>
        <v>8781.549999999996</v>
      </c>
      <c r="BK45" s="18">
        <f t="shared" si="21"/>
        <v>0</v>
      </c>
      <c r="BL45" s="18">
        <f t="shared" si="21"/>
        <v>0</v>
      </c>
      <c r="BM45" s="18">
        <f t="shared" si="21"/>
        <v>-5669.539999999986</v>
      </c>
      <c r="BN45" s="18">
        <f>BN42-BN40</f>
        <v>0</v>
      </c>
      <c r="BO45" s="18">
        <f>BO42-BO40</f>
        <v>0</v>
      </c>
      <c r="BP45" s="18">
        <f>BP42-BP40</f>
        <v>15067.120000000003</v>
      </c>
      <c r="BQ45" s="25">
        <f t="shared" si="4"/>
        <v>-7462.1057142856735</v>
      </c>
      <c r="BR45" s="25">
        <f t="shared" si="5"/>
        <v>142667.3342857143</v>
      </c>
      <c r="BS45" s="18"/>
      <c r="BT45" s="18"/>
      <c r="BU45" s="18">
        <f>BU42-BU40</f>
        <v>37510.36</v>
      </c>
      <c r="BV45" s="18"/>
      <c r="BW45" s="18"/>
      <c r="BX45" s="18">
        <f>BX42-BX40</f>
        <v>-1972.9300000000003</v>
      </c>
      <c r="BY45" s="18"/>
      <c r="BZ45" s="18"/>
      <c r="CA45" s="18">
        <f>CA42-CA40</f>
        <v>-19546.929999999993</v>
      </c>
      <c r="CB45" s="18"/>
      <c r="CC45" s="18"/>
      <c r="CD45" s="18">
        <f>CD42-CD40</f>
        <v>7907.210000000006</v>
      </c>
      <c r="CE45" s="18"/>
      <c r="CF45" s="18"/>
      <c r="CG45" s="18">
        <f>CG42-CG40</f>
        <v>-53310.18000000001</v>
      </c>
      <c r="CH45" s="18"/>
      <c r="CI45" s="18"/>
      <c r="CJ45" s="18">
        <f>CJ42-CJ40</f>
        <v>-11640.820000000007</v>
      </c>
      <c r="CK45" s="18"/>
      <c r="CL45" s="18"/>
      <c r="CM45" s="18">
        <f>CM42-CM40</f>
        <v>913.9500000000044</v>
      </c>
      <c r="CN45" s="18"/>
      <c r="CO45" s="18"/>
      <c r="CP45" s="18">
        <f>CP42-CP40</f>
        <v>-19320.520000000004</v>
      </c>
      <c r="CQ45" s="18"/>
      <c r="CR45" s="18"/>
      <c r="CS45" s="18">
        <f>CS42-CS40</f>
        <v>23020.76000000001</v>
      </c>
      <c r="CT45" s="18"/>
      <c r="CU45" s="18"/>
      <c r="CV45" s="18">
        <f>CV42-CV40</f>
        <v>-23512.109999999993</v>
      </c>
      <c r="CW45" s="18"/>
      <c r="CX45" s="18"/>
      <c r="CY45" s="18">
        <f>CY42-CY40</f>
        <v>23275.750000000007</v>
      </c>
      <c r="CZ45" s="18"/>
      <c r="DA45" s="18"/>
      <c r="DB45" s="18">
        <f>DB42-DB40</f>
        <v>18744.700000000004</v>
      </c>
      <c r="DC45" s="10">
        <f t="shared" si="6"/>
        <v>-17930.759999999973</v>
      </c>
      <c r="DD45" s="34">
        <f t="shared" si="7"/>
        <v>124736.57428571433</v>
      </c>
      <c r="DE45" s="18"/>
      <c r="DF45" s="18"/>
      <c r="DG45" s="18">
        <f>DG42-DG40</f>
        <v>728.010000000002</v>
      </c>
      <c r="DH45" s="18"/>
      <c r="DI45" s="18"/>
      <c r="DJ45" s="18">
        <f>DJ42-DJ40</f>
        <v>47022.119999999995</v>
      </c>
      <c r="DK45" s="18"/>
      <c r="DL45" s="18"/>
      <c r="DM45" s="18">
        <f>DM42-DM40</f>
        <v>-192507.52000000008</v>
      </c>
      <c r="DN45" s="18"/>
      <c r="DO45" s="18"/>
      <c r="DP45" s="18">
        <f>DP42-DP40</f>
        <v>58186.44</v>
      </c>
      <c r="DQ45" s="18"/>
      <c r="DR45" s="18"/>
      <c r="DS45" s="18">
        <f>DS42-DS40</f>
        <v>11133.589999999997</v>
      </c>
      <c r="DT45" s="18"/>
      <c r="DU45" s="18"/>
      <c r="DV45" s="18">
        <f>DV42-DV40</f>
        <v>73201.78</v>
      </c>
      <c r="DW45" s="18"/>
      <c r="DX45" s="18"/>
      <c r="DY45" s="18">
        <f>DY42-DY40</f>
        <v>67801.37</v>
      </c>
      <c r="DZ45" s="18"/>
      <c r="EA45" s="18"/>
      <c r="EB45" s="18">
        <f>EB42-EB40</f>
        <v>59385.07</v>
      </c>
      <c r="EC45" s="18"/>
      <c r="ED45" s="18"/>
      <c r="EE45" s="18">
        <f>EE42-EE40</f>
        <v>56965.47000000001</v>
      </c>
      <c r="EF45" s="18"/>
      <c r="EG45" s="18"/>
      <c r="EH45" s="18">
        <f>EH42-EH40</f>
        <v>50324.079999999994</v>
      </c>
      <c r="EI45" s="18"/>
      <c r="EJ45" s="18"/>
      <c r="EK45" s="18">
        <f>EK42-EK40</f>
        <v>53090.93</v>
      </c>
      <c r="EL45" s="18"/>
      <c r="EM45" s="18"/>
      <c r="EN45" s="18">
        <f>EN42-EN40</f>
        <v>53579.89000000001</v>
      </c>
      <c r="EO45" s="18">
        <f>EO42-EO40</f>
        <v>338911.23</v>
      </c>
      <c r="EP45" s="25">
        <f>EO45+DD45</f>
        <v>463647.8042857143</v>
      </c>
      <c r="EQ45" s="18"/>
      <c r="ER45" s="18"/>
      <c r="ES45" s="18">
        <f>ES42-ES40</f>
        <v>59721.32</v>
      </c>
      <c r="ET45" s="18"/>
      <c r="EU45" s="18"/>
      <c r="EV45" s="18">
        <f>EV42-EV40</f>
        <v>27577.75</v>
      </c>
      <c r="EW45" s="18"/>
      <c r="EX45" s="18"/>
      <c r="EY45" s="18">
        <f>EY42-EY40</f>
        <v>8144.539999999994</v>
      </c>
      <c r="EZ45" s="18"/>
      <c r="FA45" s="18"/>
      <c r="FB45" s="18">
        <f>FB42-FB40</f>
        <v>3771.5699999999924</v>
      </c>
      <c r="FC45" s="18"/>
      <c r="FD45" s="18"/>
      <c r="FE45" s="18">
        <f>FE42-FE40</f>
        <v>-1932.149999999987</v>
      </c>
      <c r="FF45" s="18"/>
      <c r="FG45" s="18"/>
      <c r="FH45" s="18">
        <f>FH42-FH40</f>
        <v>24658.660000000003</v>
      </c>
      <c r="FI45" s="18"/>
      <c r="FJ45" s="18"/>
      <c r="FK45" s="18">
        <f>FK42-FK40</f>
        <v>24415.23999999999</v>
      </c>
      <c r="FL45" s="18"/>
      <c r="FM45" s="18"/>
      <c r="FN45" s="18">
        <f>FN42-FN40</f>
        <v>6711.539999999994</v>
      </c>
      <c r="FO45" s="18"/>
      <c r="FP45" s="18"/>
      <c r="FQ45" s="79">
        <f>FQ42-FQ40</f>
        <v>23824.519999999997</v>
      </c>
      <c r="FR45" s="82"/>
      <c r="FS45" s="82"/>
      <c r="FT45" s="18">
        <f>FT42-FT40</f>
        <v>6010.220000000001</v>
      </c>
      <c r="FU45" s="82"/>
      <c r="FV45" s="82"/>
      <c r="FW45" s="18">
        <f>FW42-FW40</f>
        <v>-252998.26</v>
      </c>
      <c r="FX45" s="82"/>
      <c r="FY45" s="82"/>
      <c r="FZ45" s="18">
        <f>FZ42-FZ40</f>
        <v>20518.519999999997</v>
      </c>
      <c r="GA45" s="124">
        <f>GA42-GA40</f>
        <v>-49576.52999999991</v>
      </c>
    </row>
    <row r="46" spans="1:183" s="4" customFormat="1" ht="12.75">
      <c r="A46" s="36"/>
      <c r="B46" s="2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18"/>
      <c r="T46" s="40"/>
      <c r="U46" s="40"/>
      <c r="V46" s="40"/>
      <c r="W46" s="40"/>
      <c r="X46" s="40"/>
      <c r="Y46" s="43"/>
      <c r="Z46" s="40"/>
      <c r="AA46" s="40"/>
      <c r="AB46" s="43"/>
      <c r="AC46" s="20"/>
      <c r="AD46" s="20"/>
      <c r="AE46" s="20"/>
      <c r="AF46" s="25">
        <f t="shared" si="3"/>
        <v>0</v>
      </c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25">
        <f t="shared" si="4"/>
        <v>0</v>
      </c>
      <c r="BR46" s="25">
        <f t="shared" si="5"/>
        <v>0</v>
      </c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10">
        <f t="shared" si="6"/>
        <v>0</v>
      </c>
      <c r="DD46" s="34">
        <f t="shared" si="7"/>
        <v>0</v>
      </c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25"/>
      <c r="EP46" s="25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3"/>
      <c r="FR46" s="82"/>
      <c r="FS46" s="82"/>
      <c r="FT46" s="40"/>
      <c r="FU46" s="82"/>
      <c r="FV46" s="82"/>
      <c r="FW46" s="40"/>
      <c r="FX46" s="82"/>
      <c r="FY46" s="82"/>
      <c r="FZ46" s="40"/>
      <c r="GA46" s="41"/>
    </row>
    <row r="47" spans="1:183" s="3" customFormat="1" ht="12.75">
      <c r="A47" s="39" t="s">
        <v>52</v>
      </c>
      <c r="B47" s="16"/>
      <c r="C47" s="17">
        <v>6742.88</v>
      </c>
      <c r="D47" s="16"/>
      <c r="E47" s="17">
        <v>6811.22</v>
      </c>
      <c r="F47" s="16"/>
      <c r="G47" s="17">
        <v>7039.02</v>
      </c>
      <c r="H47" s="16"/>
      <c r="I47" s="17">
        <v>7084.58</v>
      </c>
      <c r="J47" s="16"/>
      <c r="K47" s="17">
        <v>6925.12</v>
      </c>
      <c r="L47" s="17"/>
      <c r="M47" s="17">
        <v>6788.44</v>
      </c>
      <c r="N47" s="17"/>
      <c r="O47" s="17">
        <v>6856.78</v>
      </c>
      <c r="P47" s="16"/>
      <c r="Q47" s="17">
        <v>6902.34</v>
      </c>
      <c r="R47" s="16"/>
      <c r="S47" s="18">
        <f>C47+E47+G47+I47+K47+M47+O47+Q47</f>
        <v>55150.380000000005</v>
      </c>
      <c r="T47" s="40"/>
      <c r="U47" s="40"/>
      <c r="V47" s="40">
        <v>6697.32</v>
      </c>
      <c r="W47" s="40"/>
      <c r="X47" s="40"/>
      <c r="Y47" s="43">
        <v>6697.32</v>
      </c>
      <c r="Z47" s="40"/>
      <c r="AA47" s="40"/>
      <c r="AB47" s="43">
        <v>6697.32</v>
      </c>
      <c r="AC47" s="16"/>
      <c r="AD47" s="16"/>
      <c r="AE47" s="16">
        <v>6697.32</v>
      </c>
      <c r="AF47" s="25">
        <f t="shared" si="3"/>
        <v>81939.66</v>
      </c>
      <c r="AG47" s="40"/>
      <c r="AH47" s="40"/>
      <c r="AI47" s="40">
        <v>7006.89</v>
      </c>
      <c r="AJ47" s="40"/>
      <c r="AK47" s="40"/>
      <c r="AL47" s="40">
        <v>7228.81</v>
      </c>
      <c r="AM47" s="40"/>
      <c r="AN47" s="40"/>
      <c r="AO47" s="40">
        <v>7275.84</v>
      </c>
      <c r="AP47" s="40"/>
      <c r="AQ47" s="40"/>
      <c r="AR47" s="40">
        <v>7275.84</v>
      </c>
      <c r="AS47" s="40"/>
      <c r="AT47" s="40"/>
      <c r="AU47" s="40">
        <v>5384.52</v>
      </c>
      <c r="AV47" s="40"/>
      <c r="AW47" s="40"/>
      <c r="AX47" s="40">
        <v>6963.96</v>
      </c>
      <c r="AY47" s="40"/>
      <c r="AZ47" s="40"/>
      <c r="BA47" s="40">
        <v>7275.84</v>
      </c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>
        <v>7275.84</v>
      </c>
      <c r="BN47" s="40"/>
      <c r="BO47" s="40"/>
      <c r="BP47" s="40">
        <v>7815.24</v>
      </c>
      <c r="BQ47" s="25">
        <f t="shared" si="4"/>
        <v>63502.779999999984</v>
      </c>
      <c r="BR47" s="25">
        <f t="shared" si="5"/>
        <v>145442.44</v>
      </c>
      <c r="BS47" s="40"/>
      <c r="BT47" s="40"/>
      <c r="BU47" s="40">
        <v>7275.84</v>
      </c>
      <c r="BV47" s="40"/>
      <c r="BW47" s="40"/>
      <c r="BX47" s="40">
        <v>7275.84</v>
      </c>
      <c r="BY47" s="40"/>
      <c r="BZ47" s="40"/>
      <c r="CA47" s="40">
        <v>7275.84</v>
      </c>
      <c r="CB47" s="40"/>
      <c r="CC47" s="40"/>
      <c r="CD47" s="40">
        <v>6878.44</v>
      </c>
      <c r="CE47" s="40"/>
      <c r="CF47" s="40"/>
      <c r="CG47" s="40">
        <v>7143.46</v>
      </c>
      <c r="CH47" s="40"/>
      <c r="CI47" s="40"/>
      <c r="CJ47" s="40">
        <v>7143.46</v>
      </c>
      <c r="CK47" s="40"/>
      <c r="CL47" s="40"/>
      <c r="CM47" s="40">
        <v>7143.46</v>
      </c>
      <c r="CN47" s="40"/>
      <c r="CO47" s="40"/>
      <c r="CP47" s="40">
        <v>6429.1</v>
      </c>
      <c r="CQ47" s="40"/>
      <c r="CR47" s="40"/>
      <c r="CS47" s="40">
        <v>7143.46</v>
      </c>
      <c r="CT47" s="40"/>
      <c r="CU47" s="40"/>
      <c r="CV47" s="40">
        <v>7143.46</v>
      </c>
      <c r="CW47" s="40"/>
      <c r="CX47" s="40"/>
      <c r="CY47" s="40">
        <v>7143.46</v>
      </c>
      <c r="CZ47" s="40"/>
      <c r="DA47" s="40"/>
      <c r="DB47" s="40">
        <v>7143.46</v>
      </c>
      <c r="DC47" s="10">
        <f t="shared" si="6"/>
        <v>85139.28</v>
      </c>
      <c r="DD47" s="34">
        <f t="shared" si="7"/>
        <v>230581.72</v>
      </c>
      <c r="DE47" s="40"/>
      <c r="DF47" s="40"/>
      <c r="DG47" s="40">
        <v>8069.66</v>
      </c>
      <c r="DH47" s="40"/>
      <c r="DI47" s="40"/>
      <c r="DJ47" s="40">
        <v>8069.66</v>
      </c>
      <c r="DK47" s="40"/>
      <c r="DL47" s="40"/>
      <c r="DM47" s="40">
        <v>8069.66</v>
      </c>
      <c r="DN47" s="40"/>
      <c r="DO47" s="40"/>
      <c r="DP47" s="40">
        <v>5987.15</v>
      </c>
      <c r="DQ47" s="40"/>
      <c r="DR47" s="40"/>
      <c r="DS47" s="40">
        <v>8069.66</v>
      </c>
      <c r="DT47" s="40"/>
      <c r="DU47" s="40"/>
      <c r="DV47" s="40">
        <v>8069.66</v>
      </c>
      <c r="DW47" s="40"/>
      <c r="DX47" s="40"/>
      <c r="DY47" s="40">
        <v>8069.66</v>
      </c>
      <c r="DZ47" s="40"/>
      <c r="EA47" s="40"/>
      <c r="EB47" s="40">
        <v>8069.66</v>
      </c>
      <c r="EC47" s="40"/>
      <c r="ED47" s="40"/>
      <c r="EE47" s="40">
        <v>8069.66</v>
      </c>
      <c r="EF47" s="40"/>
      <c r="EG47" s="40"/>
      <c r="EH47" s="40">
        <v>8069.66</v>
      </c>
      <c r="EI47" s="40"/>
      <c r="EJ47" s="40"/>
      <c r="EK47" s="40">
        <v>8069.66</v>
      </c>
      <c r="EL47" s="40"/>
      <c r="EM47" s="40"/>
      <c r="EN47" s="40">
        <v>8069.66</v>
      </c>
      <c r="EO47" s="25">
        <f>SUM(DG47:EN47)</f>
        <v>94753.41000000002</v>
      </c>
      <c r="EP47" s="25">
        <f aca="true" t="shared" si="22" ref="EP47:EP52">EO47+DD47</f>
        <v>325335.13</v>
      </c>
      <c r="EQ47" s="40"/>
      <c r="ER47" s="40"/>
      <c r="ES47" s="40">
        <v>8664.83</v>
      </c>
      <c r="ET47" s="40"/>
      <c r="EU47" s="40"/>
      <c r="EV47" s="40">
        <v>8664.83</v>
      </c>
      <c r="EW47" s="40"/>
      <c r="EX47" s="40"/>
      <c r="EY47" s="40">
        <v>8664.83</v>
      </c>
      <c r="EZ47" s="40"/>
      <c r="FA47" s="40"/>
      <c r="FB47" s="40">
        <v>8664.83</v>
      </c>
      <c r="FC47" s="40"/>
      <c r="FD47" s="40"/>
      <c r="FE47" s="40">
        <v>8664.83</v>
      </c>
      <c r="FF47" s="40"/>
      <c r="FG47" s="40"/>
      <c r="FH47" s="40">
        <v>8664.83</v>
      </c>
      <c r="FI47" s="40"/>
      <c r="FJ47" s="40"/>
      <c r="FK47" s="40">
        <v>8664.83</v>
      </c>
      <c r="FL47" s="40"/>
      <c r="FM47" s="40"/>
      <c r="FN47" s="40">
        <v>8664.83</v>
      </c>
      <c r="FO47" s="40"/>
      <c r="FP47" s="40"/>
      <c r="FQ47" s="43">
        <v>8664.83</v>
      </c>
      <c r="FR47" s="44"/>
      <c r="FS47" s="44"/>
      <c r="FT47" s="40">
        <v>8664.83</v>
      </c>
      <c r="FU47" s="44"/>
      <c r="FV47" s="44"/>
      <c r="FW47" s="40">
        <v>8664.83</v>
      </c>
      <c r="FX47" s="44"/>
      <c r="FY47" s="44"/>
      <c r="FZ47" s="40">
        <v>8664.83</v>
      </c>
      <c r="GA47" s="40">
        <f>FZ47+FW47+FT47+FQ47+FN47+FK47+FH47+FE47+FB47+EY47+EV47+ES47</f>
        <v>103977.96</v>
      </c>
    </row>
    <row r="48" spans="1:183" s="99" customFormat="1" ht="12.75">
      <c r="A48" s="89" t="s">
        <v>47</v>
      </c>
      <c r="B48" s="90"/>
      <c r="C48" s="91">
        <v>4960.18</v>
      </c>
      <c r="D48" s="91"/>
      <c r="E48" s="91">
        <v>5938.04</v>
      </c>
      <c r="F48" s="91"/>
      <c r="G48" s="91">
        <v>6960.15</v>
      </c>
      <c r="H48" s="91"/>
      <c r="I48" s="91">
        <v>6999.34</v>
      </c>
      <c r="J48" s="92"/>
      <c r="K48" s="91">
        <v>6491.57</v>
      </c>
      <c r="L48" s="91"/>
      <c r="M48" s="91">
        <v>6768.88</v>
      </c>
      <c r="N48" s="92"/>
      <c r="O48" s="91">
        <v>9336.48</v>
      </c>
      <c r="P48" s="91"/>
      <c r="Q48" s="91">
        <v>6886.91</v>
      </c>
      <c r="R48" s="92"/>
      <c r="S48" s="93">
        <f>C48+E48+G48+I48+K48+M48+O48+Q48</f>
        <v>54341.55</v>
      </c>
      <c r="T48" s="91"/>
      <c r="U48" s="91"/>
      <c r="V48" s="91">
        <v>6537.25</v>
      </c>
      <c r="W48" s="91"/>
      <c r="X48" s="91"/>
      <c r="Y48" s="100">
        <v>6723.35</v>
      </c>
      <c r="Z48" s="91"/>
      <c r="AA48" s="91"/>
      <c r="AB48" s="100">
        <v>6757.63</v>
      </c>
      <c r="AC48" s="90"/>
      <c r="AD48" s="90"/>
      <c r="AE48" s="90">
        <v>6093.44</v>
      </c>
      <c r="AF48" s="94">
        <f t="shared" si="3"/>
        <v>80453.22000000002</v>
      </c>
      <c r="AG48" s="91"/>
      <c r="AH48" s="91"/>
      <c r="AI48" s="91">
        <v>7006.89</v>
      </c>
      <c r="AJ48" s="91"/>
      <c r="AK48" s="91"/>
      <c r="AL48" s="91">
        <v>7228.81</v>
      </c>
      <c r="AM48" s="91"/>
      <c r="AN48" s="91"/>
      <c r="AO48" s="91">
        <v>7275.84</v>
      </c>
      <c r="AP48" s="91"/>
      <c r="AQ48" s="91"/>
      <c r="AR48" s="91">
        <v>7275.84</v>
      </c>
      <c r="AS48" s="91"/>
      <c r="AT48" s="91"/>
      <c r="AU48" s="91">
        <v>5384.52</v>
      </c>
      <c r="AV48" s="91"/>
      <c r="AW48" s="91"/>
      <c r="AX48" s="91">
        <v>6963.96</v>
      </c>
      <c r="AY48" s="91"/>
      <c r="AZ48" s="91"/>
      <c r="BA48" s="91">
        <v>7275.84</v>
      </c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>
        <v>7275.84</v>
      </c>
      <c r="BN48" s="91"/>
      <c r="BO48" s="91"/>
      <c r="BP48" s="91">
        <v>7815.24</v>
      </c>
      <c r="BQ48" s="94">
        <f t="shared" si="4"/>
        <v>63502.779999999984</v>
      </c>
      <c r="BR48" s="94">
        <f t="shared" si="5"/>
        <v>143956</v>
      </c>
      <c r="BS48" s="91"/>
      <c r="BT48" s="91"/>
      <c r="BU48" s="91">
        <v>7275.84</v>
      </c>
      <c r="BV48" s="91"/>
      <c r="BW48" s="91"/>
      <c r="BX48" s="91">
        <v>7275.84</v>
      </c>
      <c r="BY48" s="91"/>
      <c r="BZ48" s="91"/>
      <c r="CA48" s="91">
        <v>7275.84</v>
      </c>
      <c r="CB48" s="91"/>
      <c r="CC48" s="91"/>
      <c r="CD48" s="91">
        <v>6878.44</v>
      </c>
      <c r="CE48" s="91"/>
      <c r="CF48" s="91"/>
      <c r="CG48" s="91">
        <v>7143.46</v>
      </c>
      <c r="CH48" s="91"/>
      <c r="CI48" s="91"/>
      <c r="CJ48" s="91">
        <v>7143.46</v>
      </c>
      <c r="CK48" s="91"/>
      <c r="CL48" s="91"/>
      <c r="CM48" s="91">
        <v>7143.46</v>
      </c>
      <c r="CN48" s="91"/>
      <c r="CO48" s="91"/>
      <c r="CP48" s="91">
        <v>6429.1</v>
      </c>
      <c r="CQ48" s="91"/>
      <c r="CR48" s="91"/>
      <c r="CS48" s="91">
        <v>7143.46</v>
      </c>
      <c r="CT48" s="91"/>
      <c r="CU48" s="91"/>
      <c r="CV48" s="91">
        <v>7143.46</v>
      </c>
      <c r="CW48" s="91"/>
      <c r="CX48" s="91"/>
      <c r="CY48" s="91">
        <v>7197.42</v>
      </c>
      <c r="CZ48" s="91"/>
      <c r="DA48" s="91"/>
      <c r="DB48" s="91">
        <v>7143.46</v>
      </c>
      <c r="DC48" s="96">
        <f t="shared" si="6"/>
        <v>85193.23999999999</v>
      </c>
      <c r="DD48" s="97">
        <f t="shared" si="7"/>
        <v>229149.24</v>
      </c>
      <c r="DE48" s="91"/>
      <c r="DF48" s="91"/>
      <c r="DG48" s="91">
        <v>8069.66</v>
      </c>
      <c r="DH48" s="91"/>
      <c r="DI48" s="91"/>
      <c r="DJ48" s="91">
        <v>8069.66</v>
      </c>
      <c r="DK48" s="91"/>
      <c r="DL48" s="91"/>
      <c r="DM48" s="91">
        <v>8069.66</v>
      </c>
      <c r="DN48" s="91"/>
      <c r="DO48" s="91"/>
      <c r="DP48" s="91">
        <v>5987.15</v>
      </c>
      <c r="DQ48" s="91"/>
      <c r="DR48" s="91"/>
      <c r="DS48" s="91">
        <v>8069.66</v>
      </c>
      <c r="DT48" s="91"/>
      <c r="DU48" s="91"/>
      <c r="DV48" s="91">
        <v>8069.66</v>
      </c>
      <c r="DW48" s="91"/>
      <c r="DX48" s="91"/>
      <c r="DY48" s="91">
        <v>8069.66</v>
      </c>
      <c r="DZ48" s="91"/>
      <c r="EA48" s="91"/>
      <c r="EB48" s="91">
        <v>8069.66</v>
      </c>
      <c r="EC48" s="91"/>
      <c r="ED48" s="91"/>
      <c r="EE48" s="91">
        <v>8069.66</v>
      </c>
      <c r="EF48" s="91"/>
      <c r="EG48" s="91"/>
      <c r="EH48" s="91">
        <v>8069.66</v>
      </c>
      <c r="EI48" s="91"/>
      <c r="EJ48" s="91"/>
      <c r="EK48" s="91">
        <v>8069.66</v>
      </c>
      <c r="EL48" s="91"/>
      <c r="EM48" s="91"/>
      <c r="EN48" s="91">
        <v>8069.66</v>
      </c>
      <c r="EO48" s="94">
        <f>SUM(DG48:EN48)</f>
        <v>94753.41000000002</v>
      </c>
      <c r="EP48" s="94">
        <f t="shared" si="22"/>
        <v>323902.65</v>
      </c>
      <c r="EQ48" s="91"/>
      <c r="ER48" s="91"/>
      <c r="ES48" s="91">
        <v>8664.83</v>
      </c>
      <c r="ET48" s="91"/>
      <c r="EU48" s="91"/>
      <c r="EV48" s="91">
        <v>8664.83</v>
      </c>
      <c r="EW48" s="91"/>
      <c r="EX48" s="91"/>
      <c r="EY48" s="91">
        <v>8664.83</v>
      </c>
      <c r="EZ48" s="91"/>
      <c r="FA48" s="91"/>
      <c r="FB48" s="91">
        <v>8664.83</v>
      </c>
      <c r="FC48" s="91"/>
      <c r="FD48" s="91"/>
      <c r="FE48" s="91">
        <v>8664.83</v>
      </c>
      <c r="FF48" s="91"/>
      <c r="FG48" s="91"/>
      <c r="FH48" s="91">
        <v>8664.83</v>
      </c>
      <c r="FI48" s="91"/>
      <c r="FJ48" s="91"/>
      <c r="FK48" s="91">
        <v>8664.83</v>
      </c>
      <c r="FL48" s="91"/>
      <c r="FM48" s="91"/>
      <c r="FN48" s="91">
        <v>8664.83</v>
      </c>
      <c r="FO48" s="91"/>
      <c r="FP48" s="91"/>
      <c r="FQ48" s="100">
        <v>8664.83</v>
      </c>
      <c r="FR48" s="98"/>
      <c r="FS48" s="98"/>
      <c r="FT48" s="91">
        <v>8664.83</v>
      </c>
      <c r="FU48" s="98"/>
      <c r="FV48" s="98"/>
      <c r="FW48" s="91">
        <v>8664.83</v>
      </c>
      <c r="FX48" s="98"/>
      <c r="FY48" s="98"/>
      <c r="FZ48" s="91">
        <v>8664.83</v>
      </c>
      <c r="GA48" s="91">
        <f>FZ48+FW48+FT48+FQ48+FN48+FK48+FH48+FE48+FB48+EY48+EV48+ES48</f>
        <v>103977.96</v>
      </c>
    </row>
    <row r="49" spans="1:183" s="99" customFormat="1" ht="12.75">
      <c r="A49" s="89" t="s">
        <v>48</v>
      </c>
      <c r="B49" s="90"/>
      <c r="C49" s="91">
        <f>297.22+4273.18</f>
        <v>4570.400000000001</v>
      </c>
      <c r="D49" s="91"/>
      <c r="E49" s="91">
        <f>368.5+5059.02</f>
        <v>5427.52</v>
      </c>
      <c r="F49" s="91"/>
      <c r="G49" s="91">
        <f>444.21+5353.1</f>
        <v>5797.31</v>
      </c>
      <c r="H49" s="91"/>
      <c r="I49" s="91">
        <f>481.22+6476</f>
        <v>6957.22</v>
      </c>
      <c r="J49" s="92"/>
      <c r="K49" s="91">
        <f>429.01+6845.34</f>
        <v>7274.35</v>
      </c>
      <c r="L49" s="91"/>
      <c r="M49" s="91">
        <f>804.97+7800.55</f>
        <v>8605.52</v>
      </c>
      <c r="N49" s="92"/>
      <c r="O49" s="91">
        <f>398.65+5360.87</f>
        <v>5759.5199999999995</v>
      </c>
      <c r="P49" s="91"/>
      <c r="Q49" s="91">
        <f>398.65+7028.55</f>
        <v>7427.2</v>
      </c>
      <c r="R49" s="92"/>
      <c r="S49" s="93">
        <f>C49+E49+G49+I49+K49+M49+O49+Q49</f>
        <v>51819.04</v>
      </c>
      <c r="T49" s="91"/>
      <c r="U49" s="91"/>
      <c r="V49" s="91">
        <v>6045.16</v>
      </c>
      <c r="W49" s="91"/>
      <c r="X49" s="91"/>
      <c r="Y49" s="100">
        <v>6131.66</v>
      </c>
      <c r="Z49" s="91"/>
      <c r="AA49" s="91"/>
      <c r="AB49" s="100">
        <v>8583.94</v>
      </c>
      <c r="AC49" s="90"/>
      <c r="AD49" s="90"/>
      <c r="AE49" s="90">
        <v>3408.74</v>
      </c>
      <c r="AF49" s="94">
        <f t="shared" si="3"/>
        <v>75988.54000000001</v>
      </c>
      <c r="AG49" s="91"/>
      <c r="AH49" s="91"/>
      <c r="AI49" s="91">
        <v>5773.48</v>
      </c>
      <c r="AJ49" s="91"/>
      <c r="AK49" s="91"/>
      <c r="AL49" s="91">
        <f>458.83+6214.42</f>
        <v>6673.25</v>
      </c>
      <c r="AM49" s="91"/>
      <c r="AN49" s="91"/>
      <c r="AO49" s="91">
        <f>458.83+7273.07</f>
        <v>7731.9</v>
      </c>
      <c r="AP49" s="91"/>
      <c r="AQ49" s="91"/>
      <c r="AR49" s="91">
        <f>458.83+7281.75</f>
        <v>7740.58</v>
      </c>
      <c r="AS49" s="91"/>
      <c r="AT49" s="91"/>
      <c r="AU49" s="91">
        <f>347.82+7287.21</f>
        <v>7635.03</v>
      </c>
      <c r="AV49" s="91"/>
      <c r="AW49" s="91"/>
      <c r="AX49" s="91">
        <f>440.92+5223.69</f>
        <v>5664.61</v>
      </c>
      <c r="AY49" s="91"/>
      <c r="AZ49" s="91"/>
      <c r="BA49" s="91">
        <f>465.87+6279.67</f>
        <v>6745.54</v>
      </c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>
        <v>6473.27</v>
      </c>
      <c r="BN49" s="91"/>
      <c r="BO49" s="91"/>
      <c r="BP49" s="91">
        <v>6578.45</v>
      </c>
      <c r="BQ49" s="94">
        <f t="shared" si="4"/>
        <v>61016.11</v>
      </c>
      <c r="BR49" s="94">
        <f t="shared" si="5"/>
        <v>137004.65000000002</v>
      </c>
      <c r="BS49" s="91"/>
      <c r="BT49" s="91"/>
      <c r="BU49" s="91">
        <v>8439.99</v>
      </c>
      <c r="BV49" s="91"/>
      <c r="BW49" s="91"/>
      <c r="BX49" s="91">
        <v>4554.91</v>
      </c>
      <c r="BY49" s="91"/>
      <c r="BZ49" s="91"/>
      <c r="CA49" s="91">
        <v>7011.07</v>
      </c>
      <c r="CB49" s="91"/>
      <c r="CC49" s="91"/>
      <c r="CD49" s="91">
        <v>6682.36</v>
      </c>
      <c r="CE49" s="91"/>
      <c r="CF49" s="91"/>
      <c r="CG49" s="91">
        <v>7946.98</v>
      </c>
      <c r="CH49" s="91"/>
      <c r="CI49" s="91"/>
      <c r="CJ49" s="91">
        <v>8454.6</v>
      </c>
      <c r="CK49" s="91"/>
      <c r="CL49" s="91"/>
      <c r="CM49" s="91">
        <v>5862.99</v>
      </c>
      <c r="CN49" s="91"/>
      <c r="CO49" s="91"/>
      <c r="CP49" s="91">
        <v>8371.67</v>
      </c>
      <c r="CQ49" s="91"/>
      <c r="CR49" s="91"/>
      <c r="CS49" s="91">
        <v>6973.55</v>
      </c>
      <c r="CT49" s="91"/>
      <c r="CU49" s="91"/>
      <c r="CV49" s="91">
        <v>6619.91</v>
      </c>
      <c r="CW49" s="91"/>
      <c r="CX49" s="91"/>
      <c r="CY49" s="91">
        <v>7193.45</v>
      </c>
      <c r="CZ49" s="91"/>
      <c r="DA49" s="91"/>
      <c r="DB49" s="91">
        <v>6642.08</v>
      </c>
      <c r="DC49" s="96">
        <f t="shared" si="6"/>
        <v>84753.56000000001</v>
      </c>
      <c r="DD49" s="97">
        <f t="shared" si="7"/>
        <v>221758.21000000002</v>
      </c>
      <c r="DE49" s="91"/>
      <c r="DF49" s="91"/>
      <c r="DG49" s="91">
        <v>6736.33</v>
      </c>
      <c r="DH49" s="91"/>
      <c r="DI49" s="91"/>
      <c r="DJ49" s="91">
        <v>7413.16</v>
      </c>
      <c r="DK49" s="91"/>
      <c r="DL49" s="91"/>
      <c r="DM49" s="91">
        <v>7286.96</v>
      </c>
      <c r="DN49" s="91"/>
      <c r="DO49" s="91"/>
      <c r="DP49" s="91">
        <v>8053.13</v>
      </c>
      <c r="DQ49" s="91"/>
      <c r="DR49" s="91"/>
      <c r="DS49" s="91">
        <v>6263.22</v>
      </c>
      <c r="DT49" s="91"/>
      <c r="DU49" s="91"/>
      <c r="DV49" s="91">
        <v>9360.34</v>
      </c>
      <c r="DW49" s="91"/>
      <c r="DX49" s="91"/>
      <c r="DY49" s="91">
        <v>8695.51</v>
      </c>
      <c r="DZ49" s="91"/>
      <c r="EA49" s="91"/>
      <c r="EB49" s="91">
        <v>7853.42</v>
      </c>
      <c r="EC49" s="91"/>
      <c r="ED49" s="91"/>
      <c r="EE49" s="91">
        <v>8670.47</v>
      </c>
      <c r="EF49" s="91"/>
      <c r="EG49" s="91"/>
      <c r="EH49" s="91">
        <v>7642.84</v>
      </c>
      <c r="EI49" s="91"/>
      <c r="EJ49" s="91"/>
      <c r="EK49" s="91">
        <v>7734.3</v>
      </c>
      <c r="EL49" s="91"/>
      <c r="EM49" s="91"/>
      <c r="EN49" s="91">
        <v>7588.45</v>
      </c>
      <c r="EO49" s="94">
        <f>SUM(DG49:EN49)</f>
        <v>93298.12999999999</v>
      </c>
      <c r="EP49" s="94">
        <f t="shared" si="22"/>
        <v>315056.34</v>
      </c>
      <c r="EQ49" s="91"/>
      <c r="ER49" s="91"/>
      <c r="ES49" s="91">
        <v>8407.98</v>
      </c>
      <c r="ET49" s="91"/>
      <c r="EU49" s="91"/>
      <c r="EV49" s="91">
        <v>8893.26</v>
      </c>
      <c r="EW49" s="91"/>
      <c r="EX49" s="91"/>
      <c r="EY49" s="91">
        <v>8689.16</v>
      </c>
      <c r="EZ49" s="91"/>
      <c r="FA49" s="91"/>
      <c r="FB49" s="91">
        <v>8024.02</v>
      </c>
      <c r="FC49" s="91"/>
      <c r="FD49" s="91"/>
      <c r="FE49" s="91">
        <v>8144.18</v>
      </c>
      <c r="FF49" s="91"/>
      <c r="FG49" s="91"/>
      <c r="FH49" s="91">
        <v>9067.1</v>
      </c>
      <c r="FI49" s="91"/>
      <c r="FJ49" s="91"/>
      <c r="FK49" s="91">
        <v>8946.05</v>
      </c>
      <c r="FL49" s="91"/>
      <c r="FM49" s="91"/>
      <c r="FN49" s="91">
        <v>8774.19</v>
      </c>
      <c r="FO49" s="91"/>
      <c r="FP49" s="91"/>
      <c r="FQ49" s="100">
        <v>9019.57</v>
      </c>
      <c r="FR49" s="98"/>
      <c r="FS49" s="98"/>
      <c r="FT49" s="91">
        <v>8540.64</v>
      </c>
      <c r="FU49" s="98"/>
      <c r="FV49" s="98"/>
      <c r="FW49" s="91">
        <v>8477.81</v>
      </c>
      <c r="FX49" s="98"/>
      <c r="FY49" s="98"/>
      <c r="FZ49" s="91">
        <v>8598.49</v>
      </c>
      <c r="GA49" s="91">
        <f>FZ49+FW49+FT49+FQ49+FN49+FK49+FH49+FE49+FB49+EY49+EV49+ES49</f>
        <v>103582.45</v>
      </c>
    </row>
    <row r="50" spans="1:183" s="4" customFormat="1" ht="18" customHeight="1">
      <c r="A50" s="36" t="s">
        <v>49</v>
      </c>
      <c r="B50" s="20"/>
      <c r="C50" s="40">
        <f>C48-C49</f>
        <v>389.77999999999975</v>
      </c>
      <c r="D50" s="40"/>
      <c r="E50" s="40">
        <f>E48-E49</f>
        <v>510.5199999999995</v>
      </c>
      <c r="F50" s="40"/>
      <c r="G50" s="40">
        <f>G48-G49</f>
        <v>1162.8399999999992</v>
      </c>
      <c r="H50" s="40"/>
      <c r="I50" s="40">
        <f>I48-I49</f>
        <v>42.11999999999989</v>
      </c>
      <c r="J50" s="40"/>
      <c r="K50" s="40">
        <f>K48-K49</f>
        <v>-782.7800000000007</v>
      </c>
      <c r="L50" s="40"/>
      <c r="M50" s="40">
        <f>M48-M49</f>
        <v>-1836.6400000000003</v>
      </c>
      <c r="N50" s="40"/>
      <c r="O50" s="40">
        <f>O48-O49</f>
        <v>3576.96</v>
      </c>
      <c r="P50" s="40"/>
      <c r="Q50" s="40">
        <f>Q48-Q49</f>
        <v>-540.29</v>
      </c>
      <c r="R50" s="40"/>
      <c r="S50" s="18">
        <f>C50+E50+G50+I50+K50+M50+O50+Q50</f>
        <v>2522.5099999999975</v>
      </c>
      <c r="T50" s="40"/>
      <c r="U50" s="40"/>
      <c r="V50" s="40">
        <f>V48-V49</f>
        <v>492.09000000000015</v>
      </c>
      <c r="W50" s="40">
        <f aca="true" t="shared" si="23" ref="W50:AL50">W48-W49</f>
        <v>0</v>
      </c>
      <c r="X50" s="40">
        <f t="shared" si="23"/>
        <v>0</v>
      </c>
      <c r="Y50" s="40">
        <f t="shared" si="23"/>
        <v>591.6900000000005</v>
      </c>
      <c r="Z50" s="40">
        <f t="shared" si="23"/>
        <v>0</v>
      </c>
      <c r="AA50" s="40">
        <f t="shared" si="23"/>
        <v>0</v>
      </c>
      <c r="AB50" s="40">
        <f t="shared" si="23"/>
        <v>-1826.3100000000004</v>
      </c>
      <c r="AC50" s="40">
        <f t="shared" si="23"/>
        <v>0</v>
      </c>
      <c r="AD50" s="40">
        <f t="shared" si="23"/>
        <v>0</v>
      </c>
      <c r="AE50" s="40">
        <f t="shared" si="23"/>
        <v>2684.7</v>
      </c>
      <c r="AF50" s="25">
        <f t="shared" si="3"/>
        <v>4464.679999999998</v>
      </c>
      <c r="AG50" s="40">
        <f t="shared" si="23"/>
        <v>0</v>
      </c>
      <c r="AH50" s="40">
        <f t="shared" si="23"/>
        <v>0</v>
      </c>
      <c r="AI50" s="40">
        <f t="shared" si="23"/>
        <v>1233.4100000000008</v>
      </c>
      <c r="AJ50" s="40">
        <f t="shared" si="23"/>
        <v>0</v>
      </c>
      <c r="AK50" s="40">
        <f t="shared" si="23"/>
        <v>0</v>
      </c>
      <c r="AL50" s="40">
        <f t="shared" si="23"/>
        <v>555.5600000000004</v>
      </c>
      <c r="AM50" s="40"/>
      <c r="AN50" s="40"/>
      <c r="AO50" s="40">
        <f>AO48-AO49</f>
        <v>-456.0599999999995</v>
      </c>
      <c r="AP50" s="40">
        <f aca="true" t="shared" si="24" ref="AP50:AU50">AP48-AP49</f>
        <v>0</v>
      </c>
      <c r="AQ50" s="40">
        <f t="shared" si="24"/>
        <v>0</v>
      </c>
      <c r="AR50" s="40">
        <f t="shared" si="24"/>
        <v>-464.7399999999998</v>
      </c>
      <c r="AS50" s="40">
        <f t="shared" si="24"/>
        <v>0</v>
      </c>
      <c r="AT50" s="40">
        <f t="shared" si="24"/>
        <v>0</v>
      </c>
      <c r="AU50" s="40">
        <f t="shared" si="24"/>
        <v>-2250.5099999999993</v>
      </c>
      <c r="AV50" s="40"/>
      <c r="AW50" s="40"/>
      <c r="AX50" s="40">
        <f>AX48-AX49</f>
        <v>1299.3500000000004</v>
      </c>
      <c r="AY50" s="40">
        <f aca="true" t="shared" si="25" ref="AY50:BD50">AY48-AY49</f>
        <v>0</v>
      </c>
      <c r="AZ50" s="40">
        <f t="shared" si="25"/>
        <v>0</v>
      </c>
      <c r="BA50" s="40">
        <f t="shared" si="25"/>
        <v>530.3000000000002</v>
      </c>
      <c r="BB50" s="40">
        <f t="shared" si="25"/>
        <v>0</v>
      </c>
      <c r="BC50" s="40">
        <f t="shared" si="25"/>
        <v>0</v>
      </c>
      <c r="BD50" s="40">
        <f t="shared" si="25"/>
        <v>0</v>
      </c>
      <c r="BE50" s="40">
        <f aca="true" t="shared" si="26" ref="BE50:BM50">BE48-BE49</f>
        <v>0</v>
      </c>
      <c r="BF50" s="40">
        <f t="shared" si="26"/>
        <v>0</v>
      </c>
      <c r="BG50" s="40">
        <f t="shared" si="26"/>
        <v>0</v>
      </c>
      <c r="BH50" s="40">
        <f t="shared" si="26"/>
        <v>0</v>
      </c>
      <c r="BI50" s="40">
        <f t="shared" si="26"/>
        <v>0</v>
      </c>
      <c r="BJ50" s="40">
        <f t="shared" si="26"/>
        <v>0</v>
      </c>
      <c r="BK50" s="40">
        <f t="shared" si="26"/>
        <v>0</v>
      </c>
      <c r="BL50" s="40">
        <f t="shared" si="26"/>
        <v>0</v>
      </c>
      <c r="BM50" s="40">
        <f t="shared" si="26"/>
        <v>802.5699999999997</v>
      </c>
      <c r="BN50" s="40">
        <f>BN48-BN49</f>
        <v>0</v>
      </c>
      <c r="BO50" s="40">
        <f>BO48-BO49</f>
        <v>0</v>
      </c>
      <c r="BP50" s="40">
        <f>BP48-BP49</f>
        <v>1236.79</v>
      </c>
      <c r="BQ50" s="25">
        <f t="shared" si="4"/>
        <v>2486.670000000003</v>
      </c>
      <c r="BR50" s="25">
        <f t="shared" si="5"/>
        <v>6951.35</v>
      </c>
      <c r="BS50" s="40"/>
      <c r="BT50" s="40"/>
      <c r="BU50" s="40">
        <f>BU48-BU49</f>
        <v>-1164.1499999999996</v>
      </c>
      <c r="BV50" s="40"/>
      <c r="BW50" s="40"/>
      <c r="BX50" s="40">
        <f>BX48-BX49</f>
        <v>2720.9300000000003</v>
      </c>
      <c r="BY50" s="40"/>
      <c r="BZ50" s="40"/>
      <c r="CA50" s="40">
        <f>CA48-CA49</f>
        <v>264.77000000000044</v>
      </c>
      <c r="CB50" s="40"/>
      <c r="CC50" s="40"/>
      <c r="CD50" s="40">
        <f>CD48-CD49</f>
        <v>196.07999999999993</v>
      </c>
      <c r="CE50" s="40"/>
      <c r="CF50" s="40"/>
      <c r="CG50" s="40">
        <f>CG48-CG49</f>
        <v>-803.5199999999995</v>
      </c>
      <c r="CH50" s="40"/>
      <c r="CI50" s="40"/>
      <c r="CJ50" s="40">
        <f>CJ48-CJ49</f>
        <v>-1311.1400000000003</v>
      </c>
      <c r="CK50" s="40"/>
      <c r="CL50" s="40"/>
      <c r="CM50" s="40">
        <f>CM48-CM49</f>
        <v>1280.4700000000003</v>
      </c>
      <c r="CN50" s="40"/>
      <c r="CO50" s="40"/>
      <c r="CP50" s="40">
        <f>CP48-CP49</f>
        <v>-1942.5699999999997</v>
      </c>
      <c r="CQ50" s="40"/>
      <c r="CR50" s="40"/>
      <c r="CS50" s="40">
        <f>CS48-CS49</f>
        <v>169.90999999999985</v>
      </c>
      <c r="CT50" s="40"/>
      <c r="CU50" s="40"/>
      <c r="CV50" s="40">
        <f>CV48-CV49</f>
        <v>523.5500000000002</v>
      </c>
      <c r="CW50" s="40"/>
      <c r="CX50" s="40"/>
      <c r="CY50" s="40">
        <f>CY48-CY49</f>
        <v>3.9700000000002547</v>
      </c>
      <c r="CZ50" s="40"/>
      <c r="DA50" s="40"/>
      <c r="DB50" s="40">
        <f>DB48-DB49</f>
        <v>501.3800000000001</v>
      </c>
      <c r="DC50" s="10">
        <f t="shared" si="6"/>
        <v>439.6800000000021</v>
      </c>
      <c r="DD50" s="34">
        <f t="shared" si="7"/>
        <v>7391.0300000000025</v>
      </c>
      <c r="DE50" s="40"/>
      <c r="DF50" s="40"/>
      <c r="DG50" s="40">
        <f>DG48-DG49</f>
        <v>1333.33</v>
      </c>
      <c r="DH50" s="40"/>
      <c r="DI50" s="40"/>
      <c r="DJ50" s="40">
        <f>DJ48-DJ49</f>
        <v>656.5</v>
      </c>
      <c r="DK50" s="40"/>
      <c r="DL50" s="40"/>
      <c r="DM50" s="40">
        <f>DM48-DM49</f>
        <v>782.6999999999998</v>
      </c>
      <c r="DN50" s="40"/>
      <c r="DO50" s="40"/>
      <c r="DP50" s="40">
        <f>DP48-DP49</f>
        <v>-2065.9800000000005</v>
      </c>
      <c r="DQ50" s="40"/>
      <c r="DR50" s="40"/>
      <c r="DS50" s="40">
        <f>DS48-DS49</f>
        <v>1806.4399999999996</v>
      </c>
      <c r="DT50" s="40"/>
      <c r="DU50" s="40"/>
      <c r="DV50" s="40">
        <f>DV48-DV49</f>
        <v>-1290.6800000000003</v>
      </c>
      <c r="DW50" s="40"/>
      <c r="DX50" s="40"/>
      <c r="DY50" s="40">
        <f>DY48-DY49</f>
        <v>-625.8500000000004</v>
      </c>
      <c r="DZ50" s="40"/>
      <c r="EA50" s="40"/>
      <c r="EB50" s="40">
        <f>EB48-EB49</f>
        <v>216.23999999999978</v>
      </c>
      <c r="EC50" s="40"/>
      <c r="ED50" s="40"/>
      <c r="EE50" s="40">
        <f>EE48-EE49</f>
        <v>-600.8099999999995</v>
      </c>
      <c r="EF50" s="40"/>
      <c r="EG50" s="40"/>
      <c r="EH50" s="40">
        <f>EH48-EH49</f>
        <v>426.8199999999997</v>
      </c>
      <c r="EI50" s="40"/>
      <c r="EJ50" s="40"/>
      <c r="EK50" s="40">
        <f>EK48-EK49</f>
        <v>335.3599999999997</v>
      </c>
      <c r="EL50" s="40"/>
      <c r="EM50" s="40"/>
      <c r="EN50" s="40">
        <f>EN48-EN49</f>
        <v>481.21000000000004</v>
      </c>
      <c r="EO50" s="40">
        <f>EO48-EO49</f>
        <v>1455.280000000028</v>
      </c>
      <c r="EP50" s="25">
        <f t="shared" si="22"/>
        <v>8846.31000000003</v>
      </c>
      <c r="EQ50" s="40"/>
      <c r="ER50" s="40"/>
      <c r="ES50" s="40">
        <f>ES48-ES49</f>
        <v>256.85000000000036</v>
      </c>
      <c r="ET50" s="40"/>
      <c r="EU50" s="40"/>
      <c r="EV50" s="40">
        <f>EV48-EV49</f>
        <v>-228.4300000000003</v>
      </c>
      <c r="EW50" s="40"/>
      <c r="EX50" s="40"/>
      <c r="EY50" s="40">
        <f>EY48-EY49</f>
        <v>-24.329999999999927</v>
      </c>
      <c r="EZ50" s="40"/>
      <c r="FA50" s="40"/>
      <c r="FB50" s="40">
        <f>FB48-FB49</f>
        <v>640.8099999999995</v>
      </c>
      <c r="FC50" s="40"/>
      <c r="FD50" s="40"/>
      <c r="FE50" s="40">
        <f>FE48-FE49</f>
        <v>520.6499999999996</v>
      </c>
      <c r="FF50" s="40"/>
      <c r="FG50" s="40"/>
      <c r="FH50" s="40">
        <f>FH48-FH49</f>
        <v>-402.27000000000044</v>
      </c>
      <c r="FI50" s="40"/>
      <c r="FJ50" s="40"/>
      <c r="FK50" s="40">
        <f>FK48-FK49</f>
        <v>-281.21999999999935</v>
      </c>
      <c r="FL50" s="40"/>
      <c r="FM50" s="40"/>
      <c r="FN50" s="40">
        <f>FN48-FN49</f>
        <v>-109.36000000000058</v>
      </c>
      <c r="FO50" s="40"/>
      <c r="FP50" s="40"/>
      <c r="FQ50" s="43">
        <f>FQ48-FQ49</f>
        <v>-354.7399999999998</v>
      </c>
      <c r="FR50" s="82"/>
      <c r="FS50" s="82"/>
      <c r="FT50" s="40">
        <f>FT48-FT49</f>
        <v>124.19000000000051</v>
      </c>
      <c r="FU50" s="82"/>
      <c r="FV50" s="82"/>
      <c r="FW50" s="40">
        <f>FW48-FW49</f>
        <v>187.02000000000044</v>
      </c>
      <c r="FX50" s="82"/>
      <c r="FY50" s="82"/>
      <c r="FZ50" s="40">
        <f>FZ48-FZ49</f>
        <v>66.34000000000015</v>
      </c>
      <c r="GA50" s="40">
        <f>GA48-GA49</f>
        <v>395.5100000000093</v>
      </c>
    </row>
    <row r="51" spans="1:183" s="4" customFormat="1" ht="22.5" hidden="1">
      <c r="A51" s="36" t="s">
        <v>50</v>
      </c>
      <c r="B51" s="20"/>
      <c r="C51" s="40"/>
      <c r="D51" s="40"/>
      <c r="E51" s="40"/>
      <c r="F51" s="40"/>
      <c r="G51" s="40"/>
      <c r="H51" s="40"/>
      <c r="I51" s="40"/>
      <c r="J51" s="41"/>
      <c r="K51" s="40"/>
      <c r="L51" s="40"/>
      <c r="M51" s="40"/>
      <c r="N51" s="41"/>
      <c r="O51" s="40"/>
      <c r="P51" s="40"/>
      <c r="Q51" s="40"/>
      <c r="R51" s="41"/>
      <c r="S51" s="40">
        <v>2522.51</v>
      </c>
      <c r="T51" s="40"/>
      <c r="U51" s="40"/>
      <c r="V51" s="40"/>
      <c r="W51" s="40"/>
      <c r="X51" s="40"/>
      <c r="Y51" s="43"/>
      <c r="Z51" s="40"/>
      <c r="AA51" s="40"/>
      <c r="AB51" s="43"/>
      <c r="AC51" s="20"/>
      <c r="AD51" s="20"/>
      <c r="AE51" s="20"/>
      <c r="AF51" s="25">
        <f t="shared" si="3"/>
        <v>2522.51</v>
      </c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25">
        <f t="shared" si="4"/>
        <v>0</v>
      </c>
      <c r="BR51" s="25">
        <f t="shared" si="5"/>
        <v>2522.51</v>
      </c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10">
        <f t="shared" si="6"/>
        <v>0</v>
      </c>
      <c r="DD51" s="34">
        <f t="shared" si="7"/>
        <v>2522.51</v>
      </c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25">
        <f>SUM(DG51:EN51)</f>
        <v>0</v>
      </c>
      <c r="EP51" s="25">
        <f t="shared" si="22"/>
        <v>2522.51</v>
      </c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3"/>
      <c r="FR51" s="82"/>
      <c r="FS51" s="82"/>
      <c r="FT51" s="40"/>
      <c r="FU51" s="82"/>
      <c r="FV51" s="82"/>
      <c r="FW51" s="40"/>
      <c r="FX51" s="82"/>
      <c r="FY51" s="82"/>
      <c r="FZ51" s="40"/>
      <c r="GA51" s="41"/>
    </row>
    <row r="52" spans="1:183" s="4" customFormat="1" ht="22.5">
      <c r="A52" s="36" t="s">
        <v>51</v>
      </c>
      <c r="B52" s="20"/>
      <c r="C52" s="40">
        <f>C49-C47</f>
        <v>-2172.4799999999996</v>
      </c>
      <c r="D52" s="40"/>
      <c r="E52" s="40">
        <f aca="true" t="shared" si="27" ref="E52:Q52">E49-E47</f>
        <v>-1383.6999999999998</v>
      </c>
      <c r="F52" s="40"/>
      <c r="G52" s="40">
        <f t="shared" si="27"/>
        <v>-1241.71</v>
      </c>
      <c r="H52" s="40"/>
      <c r="I52" s="40">
        <f t="shared" si="27"/>
        <v>-127.35999999999967</v>
      </c>
      <c r="J52" s="40"/>
      <c r="K52" s="40">
        <f t="shared" si="27"/>
        <v>349.2300000000005</v>
      </c>
      <c r="L52" s="40"/>
      <c r="M52" s="40">
        <f t="shared" si="27"/>
        <v>1817.0800000000008</v>
      </c>
      <c r="N52" s="40"/>
      <c r="O52" s="40">
        <f t="shared" si="27"/>
        <v>-1097.2600000000002</v>
      </c>
      <c r="P52" s="40"/>
      <c r="Q52" s="40">
        <f t="shared" si="27"/>
        <v>524.8599999999997</v>
      </c>
      <c r="R52" s="40"/>
      <c r="S52" s="18">
        <f>C52+E52+G52+I52+K52+M52+O52+Q52</f>
        <v>-3331.3399999999983</v>
      </c>
      <c r="T52" s="17"/>
      <c r="U52" s="17"/>
      <c r="V52" s="17">
        <f>V49-V47</f>
        <v>-652.1599999999999</v>
      </c>
      <c r="W52" s="17">
        <f aca="true" t="shared" si="28" ref="W52:AL52">W49-W47</f>
        <v>0</v>
      </c>
      <c r="X52" s="17">
        <f t="shared" si="28"/>
        <v>0</v>
      </c>
      <c r="Y52" s="17">
        <f t="shared" si="28"/>
        <v>-565.6599999999999</v>
      </c>
      <c r="Z52" s="17">
        <f t="shared" si="28"/>
        <v>0</v>
      </c>
      <c r="AA52" s="17">
        <f t="shared" si="28"/>
        <v>0</v>
      </c>
      <c r="AB52" s="17">
        <f t="shared" si="28"/>
        <v>1886.6200000000008</v>
      </c>
      <c r="AC52" s="17">
        <f t="shared" si="28"/>
        <v>0</v>
      </c>
      <c r="AD52" s="17">
        <f t="shared" si="28"/>
        <v>0</v>
      </c>
      <c r="AE52" s="17">
        <f t="shared" si="28"/>
        <v>-3288.58</v>
      </c>
      <c r="AF52" s="25">
        <f t="shared" si="3"/>
        <v>-5951.119999999997</v>
      </c>
      <c r="AG52" s="17">
        <f t="shared" si="28"/>
        <v>0</v>
      </c>
      <c r="AH52" s="17">
        <f t="shared" si="28"/>
        <v>0</v>
      </c>
      <c r="AI52" s="17">
        <f t="shared" si="28"/>
        <v>-1233.4100000000008</v>
      </c>
      <c r="AJ52" s="17">
        <f t="shared" si="28"/>
        <v>0</v>
      </c>
      <c r="AK52" s="17">
        <f t="shared" si="28"/>
        <v>0</v>
      </c>
      <c r="AL52" s="17">
        <f t="shared" si="28"/>
        <v>-555.5600000000004</v>
      </c>
      <c r="AM52" s="17"/>
      <c r="AN52" s="17"/>
      <c r="AO52" s="17">
        <f>AO49-AO47</f>
        <v>456.0599999999995</v>
      </c>
      <c r="AP52" s="17">
        <f aca="true" t="shared" si="29" ref="AP52:AU52">AP49-AP47</f>
        <v>0</v>
      </c>
      <c r="AQ52" s="17">
        <f t="shared" si="29"/>
        <v>0</v>
      </c>
      <c r="AR52" s="17">
        <f t="shared" si="29"/>
        <v>464.7399999999998</v>
      </c>
      <c r="AS52" s="17">
        <f t="shared" si="29"/>
        <v>0</v>
      </c>
      <c r="AT52" s="17">
        <f t="shared" si="29"/>
        <v>0</v>
      </c>
      <c r="AU52" s="17">
        <f t="shared" si="29"/>
        <v>2250.5099999999993</v>
      </c>
      <c r="AV52" s="17"/>
      <c r="AW52" s="17"/>
      <c r="AX52" s="17">
        <f>AX49-AX47</f>
        <v>-1299.3500000000004</v>
      </c>
      <c r="AY52" s="17">
        <f aca="true" t="shared" si="30" ref="AY52:BD52">AY49-AY47</f>
        <v>0</v>
      </c>
      <c r="AZ52" s="17">
        <f t="shared" si="30"/>
        <v>0</v>
      </c>
      <c r="BA52" s="17">
        <f t="shared" si="30"/>
        <v>-530.3000000000002</v>
      </c>
      <c r="BB52" s="17">
        <f t="shared" si="30"/>
        <v>0</v>
      </c>
      <c r="BC52" s="17">
        <f t="shared" si="30"/>
        <v>0</v>
      </c>
      <c r="BD52" s="17">
        <f t="shared" si="30"/>
        <v>0</v>
      </c>
      <c r="BE52" s="17">
        <f aca="true" t="shared" si="31" ref="BE52:BM52">BE49-BE47</f>
        <v>0</v>
      </c>
      <c r="BF52" s="17">
        <f t="shared" si="31"/>
        <v>0</v>
      </c>
      <c r="BG52" s="17">
        <f t="shared" si="31"/>
        <v>0</v>
      </c>
      <c r="BH52" s="17">
        <f t="shared" si="31"/>
        <v>0</v>
      </c>
      <c r="BI52" s="17">
        <f t="shared" si="31"/>
        <v>0</v>
      </c>
      <c r="BJ52" s="17">
        <f t="shared" si="31"/>
        <v>0</v>
      </c>
      <c r="BK52" s="17">
        <f t="shared" si="31"/>
        <v>0</v>
      </c>
      <c r="BL52" s="17">
        <f t="shared" si="31"/>
        <v>0</v>
      </c>
      <c r="BM52" s="17">
        <f t="shared" si="31"/>
        <v>-802.5699999999997</v>
      </c>
      <c r="BN52" s="17">
        <f>BN49-BN47</f>
        <v>0</v>
      </c>
      <c r="BO52" s="17">
        <f>BO49-BO47</f>
        <v>0</v>
      </c>
      <c r="BP52" s="17">
        <f>BP49-BP47</f>
        <v>-1236.79</v>
      </c>
      <c r="BQ52" s="25">
        <f t="shared" si="4"/>
        <v>-2486.670000000003</v>
      </c>
      <c r="BR52" s="25">
        <f t="shared" si="5"/>
        <v>-8437.79</v>
      </c>
      <c r="BS52" s="17"/>
      <c r="BT52" s="17"/>
      <c r="BU52" s="17">
        <f>BU49-BU47</f>
        <v>1164.1499999999996</v>
      </c>
      <c r="BV52" s="17"/>
      <c r="BW52" s="17"/>
      <c r="BX52" s="17">
        <f>BX49-BX47</f>
        <v>-2720.9300000000003</v>
      </c>
      <c r="BY52" s="17"/>
      <c r="BZ52" s="17"/>
      <c r="CA52" s="17">
        <f>CA49-CA47</f>
        <v>-264.77000000000044</v>
      </c>
      <c r="CB52" s="17"/>
      <c r="CC52" s="17"/>
      <c r="CD52" s="17">
        <f>CD49-CD47</f>
        <v>-196.07999999999993</v>
      </c>
      <c r="CE52" s="17"/>
      <c r="CF52" s="17"/>
      <c r="CG52" s="17">
        <f>CG49-CG47</f>
        <v>803.5199999999995</v>
      </c>
      <c r="CH52" s="17"/>
      <c r="CI52" s="17"/>
      <c r="CJ52" s="17">
        <f>CJ49-CJ47</f>
        <v>1311.1400000000003</v>
      </c>
      <c r="CK52" s="17"/>
      <c r="CL52" s="17"/>
      <c r="CM52" s="17">
        <f>CM49-CM47</f>
        <v>-1280.4700000000003</v>
      </c>
      <c r="CN52" s="17"/>
      <c r="CO52" s="17"/>
      <c r="CP52" s="17">
        <f>CP49-CP47</f>
        <v>1942.5699999999997</v>
      </c>
      <c r="CQ52" s="17"/>
      <c r="CR52" s="17"/>
      <c r="CS52" s="17">
        <f>CS49-CS47</f>
        <v>-169.90999999999985</v>
      </c>
      <c r="CT52" s="17"/>
      <c r="CU52" s="17"/>
      <c r="CV52" s="17">
        <f>CV49-CV47</f>
        <v>-523.5500000000002</v>
      </c>
      <c r="CW52" s="17"/>
      <c r="CX52" s="17"/>
      <c r="CY52" s="17">
        <f>CY49-CY47</f>
        <v>49.98999999999978</v>
      </c>
      <c r="CZ52" s="17"/>
      <c r="DA52" s="17"/>
      <c r="DB52" s="17">
        <f>DB49-DB47</f>
        <v>-501.3800000000001</v>
      </c>
      <c r="DC52" s="10">
        <f t="shared" si="6"/>
        <v>-385.7200000000021</v>
      </c>
      <c r="DD52" s="34">
        <f t="shared" si="7"/>
        <v>-8823.510000000002</v>
      </c>
      <c r="DE52" s="17"/>
      <c r="DF52" s="17"/>
      <c r="DG52" s="17">
        <f>DG49-DG47</f>
        <v>-1333.33</v>
      </c>
      <c r="DH52" s="17"/>
      <c r="DI52" s="17"/>
      <c r="DJ52" s="17">
        <f>DJ49-DJ47</f>
        <v>-656.5</v>
      </c>
      <c r="DK52" s="17"/>
      <c r="DL52" s="17"/>
      <c r="DM52" s="17">
        <f>DM49-DM47</f>
        <v>-782.6999999999998</v>
      </c>
      <c r="DN52" s="17"/>
      <c r="DO52" s="17"/>
      <c r="DP52" s="17">
        <f>DP49-DP47</f>
        <v>2065.9800000000005</v>
      </c>
      <c r="DQ52" s="17"/>
      <c r="DR52" s="17"/>
      <c r="DS52" s="17">
        <f>DS49-DS47</f>
        <v>-1806.4399999999996</v>
      </c>
      <c r="DT52" s="17"/>
      <c r="DU52" s="17"/>
      <c r="DV52" s="17">
        <f>DV49-DV47</f>
        <v>1290.6800000000003</v>
      </c>
      <c r="DW52" s="17"/>
      <c r="DX52" s="17"/>
      <c r="DY52" s="17">
        <f>DY49-DY47</f>
        <v>625.8500000000004</v>
      </c>
      <c r="DZ52" s="17"/>
      <c r="EA52" s="17"/>
      <c r="EB52" s="17">
        <f>EB49-EB47</f>
        <v>-216.23999999999978</v>
      </c>
      <c r="EC52" s="17"/>
      <c r="ED52" s="17"/>
      <c r="EE52" s="17">
        <f>EE49-EE47</f>
        <v>600.8099999999995</v>
      </c>
      <c r="EF52" s="17"/>
      <c r="EG52" s="17"/>
      <c r="EH52" s="17">
        <f>EH49-EH47</f>
        <v>-426.8199999999997</v>
      </c>
      <c r="EI52" s="17"/>
      <c r="EJ52" s="17"/>
      <c r="EK52" s="17">
        <f>EK49-EK47</f>
        <v>-335.3599999999997</v>
      </c>
      <c r="EL52" s="17"/>
      <c r="EM52" s="17"/>
      <c r="EN52" s="17">
        <f>EN49-EN47</f>
        <v>-481.21000000000004</v>
      </c>
      <c r="EO52" s="17">
        <f>EO49-EO47</f>
        <v>-1455.280000000028</v>
      </c>
      <c r="EP52" s="25">
        <f t="shared" si="22"/>
        <v>-10278.79000000003</v>
      </c>
      <c r="EQ52" s="17"/>
      <c r="ER52" s="17"/>
      <c r="ES52" s="17">
        <f>ES49-ES47</f>
        <v>-256.85000000000036</v>
      </c>
      <c r="ET52" s="17"/>
      <c r="EU52" s="17"/>
      <c r="EV52" s="17">
        <f>EV49-EV47</f>
        <v>228.4300000000003</v>
      </c>
      <c r="EW52" s="17"/>
      <c r="EX52" s="17"/>
      <c r="EY52" s="17">
        <f>EY49-EY47</f>
        <v>24.329999999999927</v>
      </c>
      <c r="EZ52" s="17"/>
      <c r="FA52" s="17"/>
      <c r="FB52" s="17">
        <f>FB49-FB47</f>
        <v>-640.8099999999995</v>
      </c>
      <c r="FC52" s="17"/>
      <c r="FD52" s="17"/>
      <c r="FE52" s="17">
        <f>FE49-FE47</f>
        <v>-520.6499999999996</v>
      </c>
      <c r="FF52" s="17"/>
      <c r="FG52" s="17"/>
      <c r="FH52" s="17">
        <f>FH49-FH47</f>
        <v>402.27000000000044</v>
      </c>
      <c r="FI52" s="17"/>
      <c r="FJ52" s="17"/>
      <c r="FK52" s="17">
        <f>FK49-FK47</f>
        <v>281.21999999999935</v>
      </c>
      <c r="FL52" s="17"/>
      <c r="FM52" s="17"/>
      <c r="FN52" s="17">
        <f>FN49-FN47</f>
        <v>109.36000000000058</v>
      </c>
      <c r="FO52" s="17"/>
      <c r="FP52" s="17"/>
      <c r="FQ52" s="24">
        <f>FQ49-FQ47</f>
        <v>354.7399999999998</v>
      </c>
      <c r="FR52" s="82"/>
      <c r="FS52" s="82"/>
      <c r="FT52" s="17">
        <f>FT49-FT47</f>
        <v>-124.19000000000051</v>
      </c>
      <c r="FU52" s="82"/>
      <c r="FV52" s="82"/>
      <c r="FW52" s="17">
        <f>FW49-FW47</f>
        <v>-187.02000000000044</v>
      </c>
      <c r="FX52" s="82"/>
      <c r="FY52" s="82"/>
      <c r="FZ52" s="17">
        <f>FZ49-FZ47</f>
        <v>-66.34000000000015</v>
      </c>
      <c r="GA52" s="23">
        <f>GA49-GA47</f>
        <v>-395.5100000000093</v>
      </c>
    </row>
    <row r="53" spans="1:183" s="4" customFormat="1" ht="12.75">
      <c r="A53" s="36"/>
      <c r="B53" s="2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18"/>
      <c r="T53" s="40"/>
      <c r="U53" s="40"/>
      <c r="V53" s="40"/>
      <c r="W53" s="40"/>
      <c r="X53" s="40"/>
      <c r="Y53" s="43"/>
      <c r="Z53" s="40"/>
      <c r="AA53" s="40"/>
      <c r="AB53" s="43"/>
      <c r="AC53" s="20"/>
      <c r="AD53" s="20"/>
      <c r="AE53" s="20"/>
      <c r="AF53" s="25">
        <f t="shared" si="3"/>
        <v>0</v>
      </c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25">
        <f t="shared" si="4"/>
        <v>0</v>
      </c>
      <c r="BR53" s="25">
        <f t="shared" si="5"/>
        <v>0</v>
      </c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10">
        <f t="shared" si="6"/>
        <v>0</v>
      </c>
      <c r="DD53" s="34">
        <f t="shared" si="7"/>
        <v>0</v>
      </c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25"/>
      <c r="EP53" s="25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3"/>
      <c r="FR53" s="82"/>
      <c r="FS53" s="82"/>
      <c r="FT53" s="40"/>
      <c r="FU53" s="82"/>
      <c r="FV53" s="82"/>
      <c r="FW53" s="40"/>
      <c r="FX53" s="82"/>
      <c r="FY53" s="82"/>
      <c r="FZ53" s="40"/>
      <c r="GA53" s="41"/>
    </row>
    <row r="54" spans="1:183" s="3" customFormat="1" ht="12.75">
      <c r="A54" s="39" t="s">
        <v>53</v>
      </c>
      <c r="B54" s="16"/>
      <c r="C54" s="17">
        <v>19399.84</v>
      </c>
      <c r="D54" s="16"/>
      <c r="E54" s="17">
        <v>19596.46</v>
      </c>
      <c r="F54" s="16"/>
      <c r="G54" s="17">
        <v>20251.86</v>
      </c>
      <c r="H54" s="16"/>
      <c r="I54" s="17">
        <v>20382.94</v>
      </c>
      <c r="J54" s="16"/>
      <c r="K54" s="17">
        <v>19924.16</v>
      </c>
      <c r="L54" s="17"/>
      <c r="M54" s="17">
        <v>19530.92</v>
      </c>
      <c r="N54" s="17"/>
      <c r="O54" s="17">
        <v>19727.54</v>
      </c>
      <c r="P54" s="16"/>
      <c r="Q54" s="17">
        <v>19858.62</v>
      </c>
      <c r="R54" s="16"/>
      <c r="S54" s="18">
        <f>C54+E54+G54+I54+K54+M54+O54+Q54</f>
        <v>158672.34</v>
      </c>
      <c r="T54" s="40"/>
      <c r="U54" s="40"/>
      <c r="V54" s="40">
        <v>12448.5</v>
      </c>
      <c r="W54" s="40"/>
      <c r="X54" s="40"/>
      <c r="Y54" s="43">
        <v>12448.5</v>
      </c>
      <c r="Z54" s="40"/>
      <c r="AA54" s="40"/>
      <c r="AB54" s="43">
        <v>12448.5</v>
      </c>
      <c r="AC54" s="16"/>
      <c r="AD54" s="16"/>
      <c r="AE54" s="16">
        <v>12448.5</v>
      </c>
      <c r="AF54" s="25">
        <f t="shared" si="3"/>
        <v>208466.34</v>
      </c>
      <c r="AG54" s="40"/>
      <c r="AH54" s="40"/>
      <c r="AI54" s="40">
        <v>16226.86</v>
      </c>
      <c r="AJ54" s="40"/>
      <c r="AK54" s="40"/>
      <c r="AL54" s="40">
        <v>16999</v>
      </c>
      <c r="AM54" s="40"/>
      <c r="AN54" s="40"/>
      <c r="AO54" s="40">
        <v>16999</v>
      </c>
      <c r="AP54" s="40"/>
      <c r="AQ54" s="40"/>
      <c r="AR54" s="40">
        <v>16999</v>
      </c>
      <c r="AS54" s="40"/>
      <c r="AT54" s="40"/>
      <c r="AU54" s="40">
        <v>16999</v>
      </c>
      <c r="AV54" s="40"/>
      <c r="AW54" s="40"/>
      <c r="AX54" s="40">
        <v>16979.34</v>
      </c>
      <c r="AY54" s="40"/>
      <c r="AZ54" s="40"/>
      <c r="BA54" s="40">
        <v>16999</v>
      </c>
      <c r="BB54" s="40"/>
      <c r="BC54" s="40"/>
      <c r="BD54" s="40">
        <v>16999</v>
      </c>
      <c r="BE54" s="40"/>
      <c r="BF54" s="40"/>
      <c r="BG54" s="40">
        <v>16999</v>
      </c>
      <c r="BH54" s="40"/>
      <c r="BI54" s="40"/>
      <c r="BJ54" s="40">
        <v>16999</v>
      </c>
      <c r="BK54" s="40"/>
      <c r="BL54" s="40"/>
      <c r="BM54" s="40">
        <v>16999</v>
      </c>
      <c r="BN54" s="40"/>
      <c r="BO54" s="40"/>
      <c r="BP54" s="40">
        <v>16999</v>
      </c>
      <c r="BQ54" s="25">
        <f t="shared" si="4"/>
        <v>203196.2</v>
      </c>
      <c r="BR54" s="25">
        <f t="shared" si="5"/>
        <v>411662.54000000004</v>
      </c>
      <c r="BS54" s="40"/>
      <c r="BT54" s="40"/>
      <c r="BU54" s="40">
        <v>16999</v>
      </c>
      <c r="BV54" s="40"/>
      <c r="BW54" s="40"/>
      <c r="BX54" s="40">
        <v>16999</v>
      </c>
      <c r="BY54" s="40"/>
      <c r="BZ54" s="40"/>
      <c r="CA54" s="40">
        <v>16999</v>
      </c>
      <c r="CB54" s="40"/>
      <c r="CC54" s="40"/>
      <c r="CD54" s="40">
        <v>12633.55</v>
      </c>
      <c r="CE54" s="40"/>
      <c r="CF54" s="40"/>
      <c r="CG54" s="40">
        <v>15544.07</v>
      </c>
      <c r="CH54" s="40"/>
      <c r="CI54" s="40"/>
      <c r="CJ54" s="40">
        <v>15544.07</v>
      </c>
      <c r="CK54" s="40"/>
      <c r="CL54" s="40"/>
      <c r="CM54" s="40">
        <v>15544.07</v>
      </c>
      <c r="CN54" s="40"/>
      <c r="CO54" s="40"/>
      <c r="CP54" s="40">
        <v>15544.07</v>
      </c>
      <c r="CQ54" s="40"/>
      <c r="CR54" s="40"/>
      <c r="CS54" s="40">
        <v>15544.07</v>
      </c>
      <c r="CT54" s="40"/>
      <c r="CU54" s="40"/>
      <c r="CV54" s="40">
        <v>15544.07</v>
      </c>
      <c r="CW54" s="40"/>
      <c r="CX54" s="40"/>
      <c r="CY54" s="40">
        <v>15544.07</v>
      </c>
      <c r="CZ54" s="40"/>
      <c r="DA54" s="40"/>
      <c r="DB54" s="40">
        <v>15544.07</v>
      </c>
      <c r="DC54" s="10">
        <f t="shared" si="6"/>
        <v>187983.11000000002</v>
      </c>
      <c r="DD54" s="34">
        <f t="shared" si="7"/>
        <v>599645.65</v>
      </c>
      <c r="DE54" s="40"/>
      <c r="DF54" s="40"/>
      <c r="DG54" s="40">
        <v>17461.98</v>
      </c>
      <c r="DH54" s="40"/>
      <c r="DI54" s="40"/>
      <c r="DJ54" s="40">
        <v>17461.98</v>
      </c>
      <c r="DK54" s="40"/>
      <c r="DL54" s="40"/>
      <c r="DM54" s="40">
        <v>17461.98</v>
      </c>
      <c r="DN54" s="40"/>
      <c r="DO54" s="40"/>
      <c r="DP54" s="40">
        <v>17461.98</v>
      </c>
      <c r="DQ54" s="40"/>
      <c r="DR54" s="40"/>
      <c r="DS54" s="40">
        <v>17461.98</v>
      </c>
      <c r="DT54" s="40"/>
      <c r="DU54" s="40"/>
      <c r="DV54" s="40">
        <v>17461.98</v>
      </c>
      <c r="DW54" s="40"/>
      <c r="DX54" s="40"/>
      <c r="DY54" s="40">
        <v>17461.98</v>
      </c>
      <c r="DZ54" s="40"/>
      <c r="EA54" s="40"/>
      <c r="EB54" s="40">
        <v>17461.98</v>
      </c>
      <c r="EC54" s="40"/>
      <c r="ED54" s="40"/>
      <c r="EE54" s="40">
        <v>17461.98</v>
      </c>
      <c r="EF54" s="40"/>
      <c r="EG54" s="40"/>
      <c r="EH54" s="40">
        <v>17461.98</v>
      </c>
      <c r="EI54" s="40"/>
      <c r="EJ54" s="40"/>
      <c r="EK54" s="40">
        <v>17461.98</v>
      </c>
      <c r="EL54" s="40"/>
      <c r="EM54" s="40"/>
      <c r="EN54" s="40">
        <v>17461.98</v>
      </c>
      <c r="EO54" s="25">
        <f aca="true" t="shared" si="32" ref="EO54:EO59">SUM(DG54:EN54)</f>
        <v>209543.76000000004</v>
      </c>
      <c r="EP54" s="25">
        <f aca="true" t="shared" si="33" ref="EP54:EP59">EO54+DD54</f>
        <v>809189.41</v>
      </c>
      <c r="EQ54" s="40"/>
      <c r="ER54" s="40"/>
      <c r="ES54" s="40">
        <v>18652.7</v>
      </c>
      <c r="ET54" s="40"/>
      <c r="EU54" s="40"/>
      <c r="EV54" s="40">
        <v>18652.7</v>
      </c>
      <c r="EW54" s="40"/>
      <c r="EX54" s="40"/>
      <c r="EY54" s="40">
        <v>18652.7</v>
      </c>
      <c r="EZ54" s="40"/>
      <c r="FA54" s="40"/>
      <c r="FB54" s="40">
        <v>18652.7</v>
      </c>
      <c r="FC54" s="40"/>
      <c r="FD54" s="40"/>
      <c r="FE54" s="40">
        <v>18652.7</v>
      </c>
      <c r="FF54" s="40"/>
      <c r="FG54" s="40"/>
      <c r="FH54" s="40">
        <v>18652.7</v>
      </c>
      <c r="FI54" s="40"/>
      <c r="FJ54" s="40"/>
      <c r="FK54" s="40">
        <v>18652.7</v>
      </c>
      <c r="FL54" s="40"/>
      <c r="FM54" s="40"/>
      <c r="FN54" s="40">
        <v>18652.7</v>
      </c>
      <c r="FO54" s="40"/>
      <c r="FP54" s="40"/>
      <c r="FQ54" s="43">
        <v>18652.7</v>
      </c>
      <c r="FR54" s="44"/>
      <c r="FS54" s="44"/>
      <c r="FT54" s="40">
        <v>18652.7</v>
      </c>
      <c r="FU54" s="44"/>
      <c r="FV54" s="44"/>
      <c r="FW54" s="40">
        <v>18652.7</v>
      </c>
      <c r="FX54" s="44"/>
      <c r="FY54" s="44"/>
      <c r="FZ54" s="40">
        <v>18652.7</v>
      </c>
      <c r="GA54" s="40">
        <f>FZ54+FW54+FT54+FQ54+FN54+FK54+FH54+FE54+FB54+EY54+EV54+ES54</f>
        <v>223832.40000000005</v>
      </c>
    </row>
    <row r="55" spans="1:183" s="99" customFormat="1" ht="12.75">
      <c r="A55" s="89" t="s">
        <v>47</v>
      </c>
      <c r="B55" s="90"/>
      <c r="C55" s="91">
        <v>15350.37</v>
      </c>
      <c r="D55" s="91"/>
      <c r="E55" s="91">
        <v>14860.12</v>
      </c>
      <c r="F55" s="91"/>
      <c r="G55" s="91">
        <v>14206</v>
      </c>
      <c r="H55" s="91"/>
      <c r="I55" s="91">
        <v>15865.42</v>
      </c>
      <c r="J55" s="92"/>
      <c r="K55" s="91">
        <v>15679.3</v>
      </c>
      <c r="L55" s="91"/>
      <c r="M55" s="91">
        <v>15283.15</v>
      </c>
      <c r="N55" s="92"/>
      <c r="O55" s="91">
        <v>14716.84</v>
      </c>
      <c r="P55" s="91"/>
      <c r="Q55" s="91">
        <v>15487.55</v>
      </c>
      <c r="R55" s="92"/>
      <c r="S55" s="93">
        <f>C55+E55+G55+I55+K55+M55+O55+Q55</f>
        <v>121448.75</v>
      </c>
      <c r="T55" s="91"/>
      <c r="U55" s="91"/>
      <c r="V55" s="91">
        <v>14676.1</v>
      </c>
      <c r="W55" s="91"/>
      <c r="X55" s="91"/>
      <c r="Y55" s="100">
        <v>15331.68</v>
      </c>
      <c r="Z55" s="91"/>
      <c r="AA55" s="91"/>
      <c r="AB55" s="100">
        <v>15378.8</v>
      </c>
      <c r="AC55" s="90"/>
      <c r="AD55" s="90"/>
      <c r="AE55" s="90">
        <v>14201.26</v>
      </c>
      <c r="AF55" s="94">
        <f t="shared" si="3"/>
        <v>181036.59</v>
      </c>
      <c r="AG55" s="91"/>
      <c r="AH55" s="91"/>
      <c r="AI55" s="91">
        <v>16226.86</v>
      </c>
      <c r="AJ55" s="91"/>
      <c r="AK55" s="91"/>
      <c r="AL55" s="91">
        <v>16999</v>
      </c>
      <c r="AM55" s="91"/>
      <c r="AN55" s="91"/>
      <c r="AO55" s="91">
        <v>16999</v>
      </c>
      <c r="AP55" s="91"/>
      <c r="AQ55" s="91"/>
      <c r="AR55" s="91">
        <v>16999</v>
      </c>
      <c r="AS55" s="91"/>
      <c r="AT55" s="91"/>
      <c r="AU55" s="91">
        <v>16999</v>
      </c>
      <c r="AV55" s="91"/>
      <c r="AW55" s="91"/>
      <c r="AX55" s="91">
        <v>16979.34</v>
      </c>
      <c r="AY55" s="91"/>
      <c r="AZ55" s="91"/>
      <c r="BA55" s="91">
        <v>16999</v>
      </c>
      <c r="BB55" s="91"/>
      <c r="BC55" s="91"/>
      <c r="BD55" s="91">
        <v>16999</v>
      </c>
      <c r="BE55" s="91"/>
      <c r="BF55" s="91"/>
      <c r="BG55" s="91">
        <v>16999</v>
      </c>
      <c r="BH55" s="91"/>
      <c r="BI55" s="91"/>
      <c r="BJ55" s="91">
        <v>16999</v>
      </c>
      <c r="BK55" s="91"/>
      <c r="BL55" s="91"/>
      <c r="BM55" s="91">
        <v>16999</v>
      </c>
      <c r="BN55" s="91"/>
      <c r="BO55" s="91"/>
      <c r="BP55" s="91">
        <v>16999</v>
      </c>
      <c r="BQ55" s="94">
        <f t="shared" si="4"/>
        <v>203196.2</v>
      </c>
      <c r="BR55" s="94">
        <f t="shared" si="5"/>
        <v>384232.79000000004</v>
      </c>
      <c r="BS55" s="91"/>
      <c r="BT55" s="91"/>
      <c r="BU55" s="91">
        <v>16999</v>
      </c>
      <c r="BV55" s="91"/>
      <c r="BW55" s="91"/>
      <c r="BX55" s="91">
        <v>16999</v>
      </c>
      <c r="BY55" s="91"/>
      <c r="BZ55" s="91"/>
      <c r="CA55" s="91">
        <v>16999</v>
      </c>
      <c r="CB55" s="91"/>
      <c r="CC55" s="91"/>
      <c r="CD55" s="91">
        <v>12633.55</v>
      </c>
      <c r="CE55" s="91"/>
      <c r="CF55" s="91"/>
      <c r="CG55" s="91">
        <v>15544.07</v>
      </c>
      <c r="CH55" s="91"/>
      <c r="CI55" s="91"/>
      <c r="CJ55" s="91">
        <v>15544.07</v>
      </c>
      <c r="CK55" s="91"/>
      <c r="CL55" s="91"/>
      <c r="CM55" s="91">
        <v>15544.07</v>
      </c>
      <c r="CN55" s="91"/>
      <c r="CO55" s="91"/>
      <c r="CP55" s="91">
        <v>15544.07</v>
      </c>
      <c r="CQ55" s="91"/>
      <c r="CR55" s="91"/>
      <c r="CS55" s="91">
        <v>15544.07</v>
      </c>
      <c r="CT55" s="91"/>
      <c r="CU55" s="91"/>
      <c r="CV55" s="91">
        <v>15544.07</v>
      </c>
      <c r="CW55" s="91"/>
      <c r="CX55" s="91"/>
      <c r="CY55" s="91">
        <v>15544.07</v>
      </c>
      <c r="CZ55" s="91"/>
      <c r="DA55" s="91"/>
      <c r="DB55" s="91">
        <v>15544.07</v>
      </c>
      <c r="DC55" s="96">
        <f t="shared" si="6"/>
        <v>187983.11000000002</v>
      </c>
      <c r="DD55" s="97">
        <f t="shared" si="7"/>
        <v>572215.9</v>
      </c>
      <c r="DE55" s="91"/>
      <c r="DF55" s="91"/>
      <c r="DG55" s="91">
        <v>17461.98</v>
      </c>
      <c r="DH55" s="91"/>
      <c r="DI55" s="91"/>
      <c r="DJ55" s="91">
        <v>17461.98</v>
      </c>
      <c r="DK55" s="91"/>
      <c r="DL55" s="91"/>
      <c r="DM55" s="91">
        <v>17461.98</v>
      </c>
      <c r="DN55" s="91"/>
      <c r="DO55" s="91"/>
      <c r="DP55" s="91">
        <v>17461.98</v>
      </c>
      <c r="DQ55" s="91"/>
      <c r="DR55" s="91"/>
      <c r="DS55" s="91">
        <v>17461.98</v>
      </c>
      <c r="DT55" s="91"/>
      <c r="DU55" s="91"/>
      <c r="DV55" s="91">
        <v>17461.98</v>
      </c>
      <c r="DW55" s="91"/>
      <c r="DX55" s="91"/>
      <c r="DY55" s="91">
        <v>17461.98</v>
      </c>
      <c r="DZ55" s="91"/>
      <c r="EA55" s="91"/>
      <c r="EB55" s="91">
        <v>17461.98</v>
      </c>
      <c r="EC55" s="91"/>
      <c r="ED55" s="91"/>
      <c r="EE55" s="91">
        <v>17461.98</v>
      </c>
      <c r="EF55" s="91"/>
      <c r="EG55" s="91"/>
      <c r="EH55" s="91">
        <v>17461.98</v>
      </c>
      <c r="EI55" s="91"/>
      <c r="EJ55" s="91"/>
      <c r="EK55" s="91">
        <v>17461.98</v>
      </c>
      <c r="EL55" s="91"/>
      <c r="EM55" s="91"/>
      <c r="EN55" s="91">
        <v>17461.98</v>
      </c>
      <c r="EO55" s="94">
        <f t="shared" si="32"/>
        <v>209543.76000000004</v>
      </c>
      <c r="EP55" s="94">
        <f t="shared" si="33"/>
        <v>781759.66</v>
      </c>
      <c r="EQ55" s="91"/>
      <c r="ER55" s="91"/>
      <c r="ES55" s="91">
        <v>18652.7</v>
      </c>
      <c r="ET55" s="91"/>
      <c r="EU55" s="91"/>
      <c r="EV55" s="91">
        <v>18652.7</v>
      </c>
      <c r="EW55" s="91"/>
      <c r="EX55" s="91"/>
      <c r="EY55" s="91">
        <v>18652.7</v>
      </c>
      <c r="EZ55" s="91"/>
      <c r="FA55" s="91"/>
      <c r="FB55" s="91">
        <v>18652.7</v>
      </c>
      <c r="FC55" s="91"/>
      <c r="FD55" s="91"/>
      <c r="FE55" s="91">
        <v>18652.7</v>
      </c>
      <c r="FF55" s="91"/>
      <c r="FG55" s="91"/>
      <c r="FH55" s="91">
        <v>18652.7</v>
      </c>
      <c r="FI55" s="91"/>
      <c r="FJ55" s="91"/>
      <c r="FK55" s="91">
        <v>18652.7</v>
      </c>
      <c r="FL55" s="91"/>
      <c r="FM55" s="91"/>
      <c r="FN55" s="91">
        <v>18652.7</v>
      </c>
      <c r="FO55" s="91"/>
      <c r="FP55" s="91"/>
      <c r="FQ55" s="100">
        <v>18652.7</v>
      </c>
      <c r="FR55" s="98"/>
      <c r="FS55" s="98"/>
      <c r="FT55" s="91">
        <v>18652.7</v>
      </c>
      <c r="FU55" s="98"/>
      <c r="FV55" s="98"/>
      <c r="FW55" s="91">
        <v>18652.7</v>
      </c>
      <c r="FX55" s="98"/>
      <c r="FY55" s="98"/>
      <c r="FZ55" s="91">
        <v>18652.7</v>
      </c>
      <c r="GA55" s="91">
        <f>FZ55+FW55+FT55+FQ55+FN55+FK55+FH55+FE55+FB55+EY55+EV55+ES55</f>
        <v>223832.40000000005</v>
      </c>
    </row>
    <row r="56" spans="1:183" s="99" customFormat="1" ht="12.75">
      <c r="A56" s="89" t="s">
        <v>48</v>
      </c>
      <c r="B56" s="90"/>
      <c r="C56" s="91">
        <f>720.12+14983.21</f>
        <v>15703.33</v>
      </c>
      <c r="D56" s="91"/>
      <c r="E56" s="91">
        <f>673.72+14752.27</f>
        <v>15425.99</v>
      </c>
      <c r="F56" s="91"/>
      <c r="G56" s="91">
        <f>664.38+13707.33</f>
        <v>14371.71</v>
      </c>
      <c r="H56" s="91"/>
      <c r="I56" s="91">
        <f>719.03+13050.43</f>
        <v>13769.460000000001</v>
      </c>
      <c r="J56" s="92"/>
      <c r="K56" s="91">
        <f>720.19+15511.36</f>
        <v>16231.550000000001</v>
      </c>
      <c r="L56" s="91"/>
      <c r="M56" s="91">
        <f>717.73+15585.73</f>
        <v>16303.46</v>
      </c>
      <c r="N56" s="92"/>
      <c r="O56" s="91">
        <f>707.63+12180.01</f>
        <v>12887.64</v>
      </c>
      <c r="P56" s="91"/>
      <c r="Q56" s="91">
        <f>720.39+16862.45</f>
        <v>17582.84</v>
      </c>
      <c r="R56" s="92"/>
      <c r="S56" s="93">
        <f>C56+E56+G56+I56+K56+M56+O56+Q56</f>
        <v>122275.98</v>
      </c>
      <c r="T56" s="91"/>
      <c r="U56" s="91"/>
      <c r="V56" s="91">
        <v>14572.52</v>
      </c>
      <c r="W56" s="91"/>
      <c r="X56" s="91"/>
      <c r="Y56" s="100">
        <v>13364.53</v>
      </c>
      <c r="Z56" s="91"/>
      <c r="AA56" s="91"/>
      <c r="AB56" s="100">
        <v>19114.51</v>
      </c>
      <c r="AC56" s="90"/>
      <c r="AD56" s="90"/>
      <c r="AE56" s="90">
        <v>8818.03</v>
      </c>
      <c r="AF56" s="94">
        <f t="shared" si="3"/>
        <v>178145.57</v>
      </c>
      <c r="AG56" s="91"/>
      <c r="AH56" s="91"/>
      <c r="AI56" s="91">
        <v>13792.32</v>
      </c>
      <c r="AJ56" s="91"/>
      <c r="AK56" s="91"/>
      <c r="AL56" s="91">
        <f>1071.97+15297.38</f>
        <v>16369.349999999999</v>
      </c>
      <c r="AM56" s="91"/>
      <c r="AN56" s="91"/>
      <c r="AO56" s="91">
        <f>1071.97+16707.59</f>
        <v>17779.56</v>
      </c>
      <c r="AP56" s="91"/>
      <c r="AQ56" s="91"/>
      <c r="AR56" s="91">
        <f>1071.97+16964.19</f>
        <v>18036.16</v>
      </c>
      <c r="AS56" s="91"/>
      <c r="AT56" s="91"/>
      <c r="AU56" s="91">
        <f>1071.97+17534.06</f>
        <v>18606.030000000002</v>
      </c>
      <c r="AV56" s="91"/>
      <c r="AW56" s="91"/>
      <c r="AX56" s="91">
        <f>1071.97+15043.3</f>
        <v>16115.269999999999</v>
      </c>
      <c r="AY56" s="91"/>
      <c r="AZ56" s="91"/>
      <c r="BA56" s="91">
        <f>1088.42+14575.85</f>
        <v>15664.27</v>
      </c>
      <c r="BB56" s="91"/>
      <c r="BC56" s="91"/>
      <c r="BD56" s="91">
        <v>15928.97</v>
      </c>
      <c r="BE56" s="91"/>
      <c r="BF56" s="91"/>
      <c r="BG56" s="91">
        <v>15838.49</v>
      </c>
      <c r="BH56" s="91"/>
      <c r="BI56" s="91"/>
      <c r="BJ56" s="91">
        <v>16830.4</v>
      </c>
      <c r="BK56" s="91"/>
      <c r="BL56" s="91"/>
      <c r="BM56" s="91">
        <v>17879.99</v>
      </c>
      <c r="BN56" s="91"/>
      <c r="BO56" s="91"/>
      <c r="BP56" s="91">
        <v>16834.76</v>
      </c>
      <c r="BQ56" s="94">
        <f t="shared" si="4"/>
        <v>199675.57000000004</v>
      </c>
      <c r="BR56" s="94">
        <f t="shared" si="5"/>
        <v>377821.14</v>
      </c>
      <c r="BS56" s="91"/>
      <c r="BT56" s="91"/>
      <c r="BU56" s="91">
        <v>20649.93</v>
      </c>
      <c r="BV56" s="91"/>
      <c r="BW56" s="91"/>
      <c r="BX56" s="91">
        <v>10661.37</v>
      </c>
      <c r="BY56" s="91"/>
      <c r="BZ56" s="91"/>
      <c r="CA56" s="91">
        <v>16437.63</v>
      </c>
      <c r="CB56" s="91"/>
      <c r="CC56" s="91"/>
      <c r="CD56" s="91">
        <v>14381.27</v>
      </c>
      <c r="CE56" s="91"/>
      <c r="CF56" s="91"/>
      <c r="CG56" s="91">
        <v>15668.2</v>
      </c>
      <c r="CH56" s="91"/>
      <c r="CI56" s="91"/>
      <c r="CJ56" s="91">
        <v>18486.4</v>
      </c>
      <c r="CK56" s="91"/>
      <c r="CL56" s="91"/>
      <c r="CM56" s="91">
        <v>13878.16</v>
      </c>
      <c r="CN56" s="91"/>
      <c r="CO56" s="91"/>
      <c r="CP56" s="91">
        <v>18360.68</v>
      </c>
      <c r="CQ56" s="91"/>
      <c r="CR56" s="91"/>
      <c r="CS56" s="91">
        <v>15669.71</v>
      </c>
      <c r="CT56" s="91"/>
      <c r="CU56" s="91"/>
      <c r="CV56" s="91">
        <v>14516.18</v>
      </c>
      <c r="CW56" s="91"/>
      <c r="CX56" s="91"/>
      <c r="CY56" s="91">
        <v>16067.84</v>
      </c>
      <c r="CZ56" s="91"/>
      <c r="DA56" s="91"/>
      <c r="DB56" s="91">
        <v>14459.72</v>
      </c>
      <c r="DC56" s="96">
        <f t="shared" si="6"/>
        <v>189237.09</v>
      </c>
      <c r="DD56" s="97">
        <f t="shared" si="7"/>
        <v>567058.23</v>
      </c>
      <c r="DE56" s="91"/>
      <c r="DF56" s="91"/>
      <c r="DG56" s="91">
        <v>14739.85</v>
      </c>
      <c r="DH56" s="91"/>
      <c r="DI56" s="91"/>
      <c r="DJ56" s="91">
        <v>16054.17</v>
      </c>
      <c r="DK56" s="91"/>
      <c r="DL56" s="91"/>
      <c r="DM56" s="91">
        <v>15778.01</v>
      </c>
      <c r="DN56" s="91"/>
      <c r="DO56" s="91"/>
      <c r="DP56" s="91">
        <v>17446.77</v>
      </c>
      <c r="DQ56" s="91"/>
      <c r="DR56" s="91"/>
      <c r="DS56" s="91">
        <v>17350.64</v>
      </c>
      <c r="DT56" s="91"/>
      <c r="DU56" s="91"/>
      <c r="DV56" s="91">
        <v>20658.12</v>
      </c>
      <c r="DW56" s="91"/>
      <c r="DX56" s="91"/>
      <c r="DY56" s="91">
        <v>18967.19</v>
      </c>
      <c r="DZ56" s="91"/>
      <c r="EA56" s="91"/>
      <c r="EB56" s="91">
        <v>17059.32</v>
      </c>
      <c r="EC56" s="91"/>
      <c r="ED56" s="91"/>
      <c r="EE56" s="91">
        <v>18812.53</v>
      </c>
      <c r="EF56" s="91"/>
      <c r="EG56" s="91"/>
      <c r="EH56" s="91">
        <v>16642.94</v>
      </c>
      <c r="EI56" s="91"/>
      <c r="EJ56" s="91"/>
      <c r="EK56" s="91">
        <v>16745.27</v>
      </c>
      <c r="EL56" s="91"/>
      <c r="EM56" s="91"/>
      <c r="EN56" s="91">
        <v>16423.86</v>
      </c>
      <c r="EO56" s="94">
        <f t="shared" si="32"/>
        <v>206678.66999999998</v>
      </c>
      <c r="EP56" s="94">
        <f t="shared" si="33"/>
        <v>773736.8999999999</v>
      </c>
      <c r="EQ56" s="91"/>
      <c r="ER56" s="91"/>
      <c r="ES56" s="91">
        <v>18200.37</v>
      </c>
      <c r="ET56" s="91"/>
      <c r="EU56" s="91"/>
      <c r="EV56" s="91">
        <v>19155.61</v>
      </c>
      <c r="EW56" s="91"/>
      <c r="EX56" s="91"/>
      <c r="EY56" s="91">
        <v>18713.51</v>
      </c>
      <c r="EZ56" s="91"/>
      <c r="FA56" s="91"/>
      <c r="FB56" s="91">
        <v>17275.42</v>
      </c>
      <c r="FC56" s="91"/>
      <c r="FD56" s="91"/>
      <c r="FE56" s="91">
        <v>17532.84</v>
      </c>
      <c r="FF56" s="91"/>
      <c r="FG56" s="91"/>
      <c r="FH56" s="91">
        <v>19519.23</v>
      </c>
      <c r="FI56" s="91"/>
      <c r="FJ56" s="91"/>
      <c r="FK56" s="91">
        <v>19260.24</v>
      </c>
      <c r="FL56" s="91"/>
      <c r="FM56" s="91"/>
      <c r="FN56" s="91">
        <v>18889.51</v>
      </c>
      <c r="FO56" s="91"/>
      <c r="FP56" s="91"/>
      <c r="FQ56" s="100">
        <v>19417.76</v>
      </c>
      <c r="FR56" s="98"/>
      <c r="FS56" s="98"/>
      <c r="FT56" s="91">
        <v>18386.35</v>
      </c>
      <c r="FU56" s="98"/>
      <c r="FV56" s="98"/>
      <c r="FW56" s="91">
        <v>18250.53</v>
      </c>
      <c r="FX56" s="98"/>
      <c r="FY56" s="98"/>
      <c r="FZ56" s="91">
        <v>18510.24</v>
      </c>
      <c r="GA56" s="91">
        <f>FZ56+FW56+FT56+FQ56+FN56+FK56+FH56+FE56+FB56+EY56+EV56+ES56</f>
        <v>223111.61</v>
      </c>
    </row>
    <row r="57" spans="1:183" s="4" customFormat="1" ht="18" customHeight="1">
      <c r="A57" s="36" t="s">
        <v>49</v>
      </c>
      <c r="B57" s="20"/>
      <c r="C57" s="40">
        <f>C55-C56</f>
        <v>-352.9599999999991</v>
      </c>
      <c r="D57" s="40"/>
      <c r="E57" s="40">
        <f>E55-E56</f>
        <v>-565.869999999999</v>
      </c>
      <c r="F57" s="40"/>
      <c r="G57" s="40">
        <f>G55-G56</f>
        <v>-165.70999999999913</v>
      </c>
      <c r="H57" s="40"/>
      <c r="I57" s="40">
        <f>I55-I56</f>
        <v>2095.959999999999</v>
      </c>
      <c r="J57" s="40"/>
      <c r="K57" s="40">
        <f>K55-K56</f>
        <v>-552.2500000000018</v>
      </c>
      <c r="L57" s="40"/>
      <c r="M57" s="40">
        <f>M55-M56</f>
        <v>-1020.3099999999995</v>
      </c>
      <c r="N57" s="40"/>
      <c r="O57" s="40">
        <f>O55-O56</f>
        <v>1829.2000000000007</v>
      </c>
      <c r="P57" s="40"/>
      <c r="Q57" s="40">
        <f>Q55-Q56</f>
        <v>-2095.290000000001</v>
      </c>
      <c r="R57" s="40"/>
      <c r="S57" s="18">
        <f>C57+E57+G57+I57+K57+M57+O57+Q57</f>
        <v>-827.2299999999996</v>
      </c>
      <c r="T57" s="40"/>
      <c r="U57" s="40"/>
      <c r="V57" s="40">
        <f>V55-V56</f>
        <v>103.57999999999993</v>
      </c>
      <c r="W57" s="40">
        <f aca="true" t="shared" si="34" ref="W57:AL57">W55-W56</f>
        <v>0</v>
      </c>
      <c r="X57" s="40">
        <f t="shared" si="34"/>
        <v>0</v>
      </c>
      <c r="Y57" s="40">
        <f t="shared" si="34"/>
        <v>1967.1499999999996</v>
      </c>
      <c r="Z57" s="40">
        <f t="shared" si="34"/>
        <v>0</v>
      </c>
      <c r="AA57" s="40">
        <f t="shared" si="34"/>
        <v>0</v>
      </c>
      <c r="AB57" s="40">
        <f t="shared" si="34"/>
        <v>-3735.709999999999</v>
      </c>
      <c r="AC57" s="40">
        <f t="shared" si="34"/>
        <v>0</v>
      </c>
      <c r="AD57" s="40">
        <f t="shared" si="34"/>
        <v>0</v>
      </c>
      <c r="AE57" s="40">
        <f t="shared" si="34"/>
        <v>5383.23</v>
      </c>
      <c r="AF57" s="25">
        <f t="shared" si="3"/>
        <v>2891.0200000000004</v>
      </c>
      <c r="AG57" s="40">
        <f t="shared" si="34"/>
        <v>0</v>
      </c>
      <c r="AH57" s="40">
        <f t="shared" si="34"/>
        <v>0</v>
      </c>
      <c r="AI57" s="40">
        <f t="shared" si="34"/>
        <v>2434.540000000001</v>
      </c>
      <c r="AJ57" s="40">
        <f t="shared" si="34"/>
        <v>0</v>
      </c>
      <c r="AK57" s="40">
        <f t="shared" si="34"/>
        <v>0</v>
      </c>
      <c r="AL57" s="40">
        <f t="shared" si="34"/>
        <v>629.6500000000015</v>
      </c>
      <c r="AM57" s="40"/>
      <c r="AN57" s="40"/>
      <c r="AO57" s="40">
        <f>AO55-AO56</f>
        <v>-780.5600000000013</v>
      </c>
      <c r="AP57" s="40">
        <f aca="true" t="shared" si="35" ref="AP57:AU57">AP55-AP56</f>
        <v>0</v>
      </c>
      <c r="AQ57" s="40">
        <f t="shared" si="35"/>
        <v>0</v>
      </c>
      <c r="AR57" s="40">
        <f t="shared" si="35"/>
        <v>-1037.1599999999999</v>
      </c>
      <c r="AS57" s="40">
        <f t="shared" si="35"/>
        <v>0</v>
      </c>
      <c r="AT57" s="40">
        <f t="shared" si="35"/>
        <v>0</v>
      </c>
      <c r="AU57" s="40">
        <f t="shared" si="35"/>
        <v>-1607.0300000000025</v>
      </c>
      <c r="AV57" s="40"/>
      <c r="AW57" s="40"/>
      <c r="AX57" s="40">
        <f>AX55-AX56</f>
        <v>864.0700000000015</v>
      </c>
      <c r="AY57" s="40">
        <f aca="true" t="shared" si="36" ref="AY57:BD57">AY55-AY56</f>
        <v>0</v>
      </c>
      <c r="AZ57" s="40">
        <f t="shared" si="36"/>
        <v>0</v>
      </c>
      <c r="BA57" s="40">
        <f t="shared" si="36"/>
        <v>1334.7299999999996</v>
      </c>
      <c r="BB57" s="40">
        <f t="shared" si="36"/>
        <v>0</v>
      </c>
      <c r="BC57" s="40">
        <f t="shared" si="36"/>
        <v>0</v>
      </c>
      <c r="BD57" s="40">
        <f t="shared" si="36"/>
        <v>1070.0300000000007</v>
      </c>
      <c r="BE57" s="40">
        <f aca="true" t="shared" si="37" ref="BE57:BM57">BE55-BE56</f>
        <v>0</v>
      </c>
      <c r="BF57" s="40">
        <f t="shared" si="37"/>
        <v>0</v>
      </c>
      <c r="BG57" s="40">
        <f t="shared" si="37"/>
        <v>1160.5100000000002</v>
      </c>
      <c r="BH57" s="40">
        <f t="shared" si="37"/>
        <v>0</v>
      </c>
      <c r="BI57" s="40">
        <f t="shared" si="37"/>
        <v>0</v>
      </c>
      <c r="BJ57" s="40">
        <f t="shared" si="37"/>
        <v>168.59999999999854</v>
      </c>
      <c r="BK57" s="40">
        <f t="shared" si="37"/>
        <v>0</v>
      </c>
      <c r="BL57" s="40">
        <f t="shared" si="37"/>
        <v>0</v>
      </c>
      <c r="BM57" s="40">
        <f t="shared" si="37"/>
        <v>-880.9900000000016</v>
      </c>
      <c r="BN57" s="40">
        <f>BN55-BN56</f>
        <v>0</v>
      </c>
      <c r="BO57" s="40">
        <f>BO55-BO56</f>
        <v>0</v>
      </c>
      <c r="BP57" s="40">
        <f>BP55-BP56</f>
        <v>164.2400000000016</v>
      </c>
      <c r="BQ57" s="25">
        <f t="shared" si="4"/>
        <v>3520.629999999999</v>
      </c>
      <c r="BR57" s="25">
        <f t="shared" si="5"/>
        <v>6411.65</v>
      </c>
      <c r="BS57" s="40"/>
      <c r="BT57" s="40"/>
      <c r="BU57" s="40">
        <f>BU55-BU56</f>
        <v>-3650.9300000000003</v>
      </c>
      <c r="BV57" s="40"/>
      <c r="BW57" s="40"/>
      <c r="BX57" s="40">
        <f>BX55-BX56</f>
        <v>6337.629999999999</v>
      </c>
      <c r="BY57" s="40"/>
      <c r="BZ57" s="40"/>
      <c r="CA57" s="40">
        <f>CA55-CA56</f>
        <v>561.369999999999</v>
      </c>
      <c r="CB57" s="40"/>
      <c r="CC57" s="40"/>
      <c r="CD57" s="40">
        <f>CD55-CD56</f>
        <v>-1747.7200000000012</v>
      </c>
      <c r="CE57" s="40"/>
      <c r="CF57" s="40"/>
      <c r="CG57" s="40">
        <f>CG55-CG56</f>
        <v>-124.13000000000102</v>
      </c>
      <c r="CH57" s="40"/>
      <c r="CI57" s="40"/>
      <c r="CJ57" s="40">
        <f>CJ55-CJ56</f>
        <v>-2942.3300000000017</v>
      </c>
      <c r="CK57" s="40"/>
      <c r="CL57" s="40"/>
      <c r="CM57" s="40">
        <f>CM55-CM56</f>
        <v>1665.9099999999999</v>
      </c>
      <c r="CN57" s="40"/>
      <c r="CO57" s="40"/>
      <c r="CP57" s="40">
        <f>CP55-CP56</f>
        <v>-2816.6100000000006</v>
      </c>
      <c r="CQ57" s="40"/>
      <c r="CR57" s="40"/>
      <c r="CS57" s="40">
        <f>CS55-CS56</f>
        <v>-125.63999999999942</v>
      </c>
      <c r="CT57" s="40"/>
      <c r="CU57" s="40"/>
      <c r="CV57" s="40">
        <f>CV55-CV56</f>
        <v>1027.8899999999994</v>
      </c>
      <c r="CW57" s="40"/>
      <c r="CX57" s="40"/>
      <c r="CY57" s="40">
        <f>CY55-CY56</f>
        <v>-523.7700000000004</v>
      </c>
      <c r="CZ57" s="40"/>
      <c r="DA57" s="40"/>
      <c r="DB57" s="40">
        <f>DB55-DB56</f>
        <v>1084.3500000000004</v>
      </c>
      <c r="DC57" s="10">
        <f t="shared" si="6"/>
        <v>-1253.9800000000068</v>
      </c>
      <c r="DD57" s="34">
        <f t="shared" si="7"/>
        <v>5157.669999999993</v>
      </c>
      <c r="DE57" s="40"/>
      <c r="DF57" s="40"/>
      <c r="DG57" s="40">
        <f>DG55-DG56</f>
        <v>2722.129999999999</v>
      </c>
      <c r="DH57" s="40"/>
      <c r="DI57" s="40"/>
      <c r="DJ57" s="40">
        <f>DJ55-DJ56</f>
        <v>1407.8099999999995</v>
      </c>
      <c r="DK57" s="40"/>
      <c r="DL57" s="40"/>
      <c r="DM57" s="40">
        <f>DM55-DM56</f>
        <v>1683.9699999999993</v>
      </c>
      <c r="DN57" s="40"/>
      <c r="DO57" s="40"/>
      <c r="DP57" s="40">
        <f>DP55-DP56</f>
        <v>15.209999999999127</v>
      </c>
      <c r="DQ57" s="40"/>
      <c r="DR57" s="40"/>
      <c r="DS57" s="40">
        <f>DS55-DS56</f>
        <v>111.34000000000015</v>
      </c>
      <c r="DT57" s="40"/>
      <c r="DU57" s="40"/>
      <c r="DV57" s="40">
        <f>DV55-DV56</f>
        <v>-3196.1399999999994</v>
      </c>
      <c r="DW57" s="40"/>
      <c r="DX57" s="40"/>
      <c r="DY57" s="40">
        <f>DY55-DY56</f>
        <v>-1505.2099999999991</v>
      </c>
      <c r="DZ57" s="40"/>
      <c r="EA57" s="40"/>
      <c r="EB57" s="40">
        <f>EB55-EB56</f>
        <v>402.65999999999985</v>
      </c>
      <c r="EC57" s="40"/>
      <c r="ED57" s="40"/>
      <c r="EE57" s="40">
        <f>EE55-EE56</f>
        <v>-1350.5499999999993</v>
      </c>
      <c r="EF57" s="40"/>
      <c r="EG57" s="40"/>
      <c r="EH57" s="40">
        <f>EH55-EH56</f>
        <v>819.0400000000009</v>
      </c>
      <c r="EI57" s="40"/>
      <c r="EJ57" s="40"/>
      <c r="EK57" s="40">
        <f>EK55-EK56</f>
        <v>716.7099999999991</v>
      </c>
      <c r="EL57" s="40"/>
      <c r="EM57" s="40"/>
      <c r="EN57" s="40">
        <f>EN55-EN56</f>
        <v>1038.119999999999</v>
      </c>
      <c r="EO57" s="25">
        <f t="shared" si="32"/>
        <v>2865.0899999999983</v>
      </c>
      <c r="EP57" s="25">
        <f t="shared" si="33"/>
        <v>8022.759999999991</v>
      </c>
      <c r="EQ57" s="40"/>
      <c r="ER57" s="40"/>
      <c r="ES57" s="40">
        <f>ES55-ES56</f>
        <v>452.33000000000175</v>
      </c>
      <c r="ET57" s="40"/>
      <c r="EU57" s="40"/>
      <c r="EV57" s="40">
        <f>EV55-EV56</f>
        <v>-502.90999999999985</v>
      </c>
      <c r="EW57" s="40"/>
      <c r="EX57" s="40"/>
      <c r="EY57" s="40">
        <f>EY55-EY56</f>
        <v>-60.80999999999767</v>
      </c>
      <c r="EZ57" s="40"/>
      <c r="FA57" s="40"/>
      <c r="FB57" s="40">
        <f>FB55-FB56</f>
        <v>1377.2800000000025</v>
      </c>
      <c r="FC57" s="40"/>
      <c r="FD57" s="40"/>
      <c r="FE57" s="40">
        <f>FE55-FE56</f>
        <v>1119.8600000000006</v>
      </c>
      <c r="FF57" s="40"/>
      <c r="FG57" s="40"/>
      <c r="FH57" s="40">
        <f>FH55-FH56</f>
        <v>-866.5299999999988</v>
      </c>
      <c r="FI57" s="40"/>
      <c r="FJ57" s="40"/>
      <c r="FK57" s="40">
        <f>FK55-FK56</f>
        <v>-607.5400000000009</v>
      </c>
      <c r="FL57" s="40"/>
      <c r="FM57" s="40"/>
      <c r="FN57" s="40">
        <f>FN55-FN56</f>
        <v>-236.80999999999767</v>
      </c>
      <c r="FO57" s="40"/>
      <c r="FP57" s="40"/>
      <c r="FQ57" s="43">
        <f>FQ55-FQ56</f>
        <v>-765.0599999999977</v>
      </c>
      <c r="FR57" s="82"/>
      <c r="FS57" s="82"/>
      <c r="FT57" s="40">
        <f>FT55-FT56</f>
        <v>266.3500000000022</v>
      </c>
      <c r="FU57" s="82"/>
      <c r="FV57" s="82"/>
      <c r="FW57" s="40">
        <f>FW55-FW56</f>
        <v>402.1700000000019</v>
      </c>
      <c r="FX57" s="82"/>
      <c r="FY57" s="82"/>
      <c r="FZ57" s="40">
        <f>FZ55-FZ56</f>
        <v>142.45999999999913</v>
      </c>
      <c r="GA57" s="40">
        <f>GA55-GA56</f>
        <v>720.7900000000664</v>
      </c>
    </row>
    <row r="58" spans="1:183" s="4" customFormat="1" ht="22.5" hidden="1">
      <c r="A58" s="36" t="s">
        <v>50</v>
      </c>
      <c r="B58" s="20"/>
      <c r="C58" s="40"/>
      <c r="D58" s="40"/>
      <c r="E58" s="40"/>
      <c r="F58" s="40"/>
      <c r="G58" s="40"/>
      <c r="H58" s="40"/>
      <c r="I58" s="40"/>
      <c r="J58" s="41"/>
      <c r="K58" s="40"/>
      <c r="L58" s="40"/>
      <c r="M58" s="40"/>
      <c r="N58" s="41"/>
      <c r="O58" s="40"/>
      <c r="P58" s="40"/>
      <c r="Q58" s="40"/>
      <c r="R58" s="41"/>
      <c r="S58" s="40">
        <v>-827.23</v>
      </c>
      <c r="T58" s="40"/>
      <c r="U58" s="40"/>
      <c r="V58" s="40"/>
      <c r="W58" s="40"/>
      <c r="X58" s="40"/>
      <c r="Y58" s="43"/>
      <c r="Z58" s="40"/>
      <c r="AA58" s="40"/>
      <c r="AB58" s="43"/>
      <c r="AC58" s="20"/>
      <c r="AD58" s="20"/>
      <c r="AE58" s="20"/>
      <c r="AF58" s="25">
        <f t="shared" si="3"/>
        <v>-827.23</v>
      </c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25">
        <f t="shared" si="4"/>
        <v>0</v>
      </c>
      <c r="BR58" s="25">
        <f t="shared" si="5"/>
        <v>-827.23</v>
      </c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10">
        <f t="shared" si="6"/>
        <v>0</v>
      </c>
      <c r="DD58" s="34">
        <f t="shared" si="7"/>
        <v>-827.23</v>
      </c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25">
        <f t="shared" si="32"/>
        <v>0</v>
      </c>
      <c r="EP58" s="25">
        <f t="shared" si="33"/>
        <v>-827.23</v>
      </c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3"/>
      <c r="FR58" s="82"/>
      <c r="FS58" s="82"/>
      <c r="FT58" s="40"/>
      <c r="FU58" s="82"/>
      <c r="FV58" s="82"/>
      <c r="FW58" s="40"/>
      <c r="FX58" s="82"/>
      <c r="FY58" s="82"/>
      <c r="FZ58" s="40"/>
      <c r="GA58" s="41"/>
    </row>
    <row r="59" spans="1:183" s="4" customFormat="1" ht="22.5">
      <c r="A59" s="36" t="s">
        <v>51</v>
      </c>
      <c r="B59" s="20"/>
      <c r="C59" s="40">
        <f>C56-C54</f>
        <v>-3696.51</v>
      </c>
      <c r="D59" s="40"/>
      <c r="E59" s="40">
        <f aca="true" t="shared" si="38" ref="E59:Q59">E56-E54</f>
        <v>-4170.469999999999</v>
      </c>
      <c r="F59" s="40"/>
      <c r="G59" s="40">
        <f t="shared" si="38"/>
        <v>-5880.1500000000015</v>
      </c>
      <c r="H59" s="40"/>
      <c r="I59" s="40">
        <f t="shared" si="38"/>
        <v>-6613.479999999998</v>
      </c>
      <c r="J59" s="40"/>
      <c r="K59" s="40">
        <f t="shared" si="38"/>
        <v>-3692.6099999999988</v>
      </c>
      <c r="L59" s="40"/>
      <c r="M59" s="40">
        <f t="shared" si="38"/>
        <v>-3227.459999999999</v>
      </c>
      <c r="N59" s="40"/>
      <c r="O59" s="40">
        <f t="shared" si="38"/>
        <v>-6839.9000000000015</v>
      </c>
      <c r="P59" s="40"/>
      <c r="Q59" s="40">
        <f t="shared" si="38"/>
        <v>-2275.779999999999</v>
      </c>
      <c r="R59" s="40"/>
      <c r="S59" s="18">
        <f>C59+E59+G59+I59+K59+M59+O59+Q59</f>
        <v>-36396.36</v>
      </c>
      <c r="T59" s="17"/>
      <c r="U59" s="17"/>
      <c r="V59" s="17">
        <f>V56-V54</f>
        <v>2124.0200000000004</v>
      </c>
      <c r="W59" s="17">
        <f aca="true" t="shared" si="39" ref="W59:AL59">W56-W54</f>
        <v>0</v>
      </c>
      <c r="X59" s="17">
        <f t="shared" si="39"/>
        <v>0</v>
      </c>
      <c r="Y59" s="17">
        <f t="shared" si="39"/>
        <v>916.0300000000007</v>
      </c>
      <c r="Z59" s="17">
        <f t="shared" si="39"/>
        <v>0</v>
      </c>
      <c r="AA59" s="17">
        <f t="shared" si="39"/>
        <v>0</v>
      </c>
      <c r="AB59" s="17">
        <f t="shared" si="39"/>
        <v>6666.009999999998</v>
      </c>
      <c r="AC59" s="17">
        <f t="shared" si="39"/>
        <v>0</v>
      </c>
      <c r="AD59" s="17">
        <f t="shared" si="39"/>
        <v>0</v>
      </c>
      <c r="AE59" s="17">
        <f t="shared" si="39"/>
        <v>-3630.4699999999993</v>
      </c>
      <c r="AF59" s="25">
        <f t="shared" si="3"/>
        <v>-30320.769999999997</v>
      </c>
      <c r="AG59" s="17">
        <f t="shared" si="39"/>
        <v>0</v>
      </c>
      <c r="AH59" s="17">
        <f t="shared" si="39"/>
        <v>0</v>
      </c>
      <c r="AI59" s="17">
        <f t="shared" si="39"/>
        <v>-2434.540000000001</v>
      </c>
      <c r="AJ59" s="17">
        <f t="shared" si="39"/>
        <v>0</v>
      </c>
      <c r="AK59" s="17">
        <f t="shared" si="39"/>
        <v>0</v>
      </c>
      <c r="AL59" s="17">
        <f t="shared" si="39"/>
        <v>-629.6500000000015</v>
      </c>
      <c r="AM59" s="17"/>
      <c r="AN59" s="17"/>
      <c r="AO59" s="17">
        <f>AO56-AO54</f>
        <v>780.5600000000013</v>
      </c>
      <c r="AP59" s="17">
        <f aca="true" t="shared" si="40" ref="AP59:AU59">AP56-AP54</f>
        <v>0</v>
      </c>
      <c r="AQ59" s="17">
        <f t="shared" si="40"/>
        <v>0</v>
      </c>
      <c r="AR59" s="17">
        <f t="shared" si="40"/>
        <v>1037.1599999999999</v>
      </c>
      <c r="AS59" s="17">
        <f t="shared" si="40"/>
        <v>0</v>
      </c>
      <c r="AT59" s="17">
        <f t="shared" si="40"/>
        <v>0</v>
      </c>
      <c r="AU59" s="17">
        <f t="shared" si="40"/>
        <v>1607.0300000000025</v>
      </c>
      <c r="AV59" s="17"/>
      <c r="AW59" s="17"/>
      <c r="AX59" s="17">
        <f>AX56-AX54</f>
        <v>-864.0700000000015</v>
      </c>
      <c r="AY59" s="17">
        <f aca="true" t="shared" si="41" ref="AY59:BD59">AY56-AY54</f>
        <v>0</v>
      </c>
      <c r="AZ59" s="17">
        <f t="shared" si="41"/>
        <v>0</v>
      </c>
      <c r="BA59" s="17">
        <f t="shared" si="41"/>
        <v>-1334.7299999999996</v>
      </c>
      <c r="BB59" s="17">
        <f t="shared" si="41"/>
        <v>0</v>
      </c>
      <c r="BC59" s="17">
        <f t="shared" si="41"/>
        <v>0</v>
      </c>
      <c r="BD59" s="17">
        <f t="shared" si="41"/>
        <v>-1070.0300000000007</v>
      </c>
      <c r="BE59" s="17">
        <f aca="true" t="shared" si="42" ref="BE59:BM59">BE56-BE54</f>
        <v>0</v>
      </c>
      <c r="BF59" s="17">
        <f t="shared" si="42"/>
        <v>0</v>
      </c>
      <c r="BG59" s="17">
        <f t="shared" si="42"/>
        <v>-1160.5100000000002</v>
      </c>
      <c r="BH59" s="17">
        <f t="shared" si="42"/>
        <v>0</v>
      </c>
      <c r="BI59" s="17">
        <f t="shared" si="42"/>
        <v>0</v>
      </c>
      <c r="BJ59" s="17">
        <f t="shared" si="42"/>
        <v>-168.59999999999854</v>
      </c>
      <c r="BK59" s="17">
        <f t="shared" si="42"/>
        <v>0</v>
      </c>
      <c r="BL59" s="17">
        <f t="shared" si="42"/>
        <v>0</v>
      </c>
      <c r="BM59" s="17">
        <f t="shared" si="42"/>
        <v>880.9900000000016</v>
      </c>
      <c r="BN59" s="17">
        <f>BN56-BN54</f>
        <v>0</v>
      </c>
      <c r="BO59" s="17">
        <f>BO56-BO54</f>
        <v>0</v>
      </c>
      <c r="BP59" s="17">
        <f>BP56-BP54</f>
        <v>-164.2400000000016</v>
      </c>
      <c r="BQ59" s="25">
        <f t="shared" si="4"/>
        <v>-3520.629999999999</v>
      </c>
      <c r="BR59" s="25">
        <f t="shared" si="5"/>
        <v>-33841.399999999994</v>
      </c>
      <c r="BS59" s="17"/>
      <c r="BT59" s="17"/>
      <c r="BU59" s="17">
        <f>BU56-BU54</f>
        <v>3650.9300000000003</v>
      </c>
      <c r="BV59" s="17"/>
      <c r="BW59" s="17"/>
      <c r="BX59" s="17">
        <f>BX56-BX54</f>
        <v>-6337.629999999999</v>
      </c>
      <c r="BY59" s="17"/>
      <c r="BZ59" s="17"/>
      <c r="CA59" s="17">
        <f>CA56-CA54</f>
        <v>-561.369999999999</v>
      </c>
      <c r="CB59" s="17"/>
      <c r="CC59" s="17"/>
      <c r="CD59" s="17">
        <f>CD56-CD54</f>
        <v>1747.7200000000012</v>
      </c>
      <c r="CE59" s="17"/>
      <c r="CF59" s="17"/>
      <c r="CG59" s="17">
        <f>CG56-CG54</f>
        <v>124.13000000000102</v>
      </c>
      <c r="CH59" s="17"/>
      <c r="CI59" s="17"/>
      <c r="CJ59" s="17">
        <f>CJ56-CJ54</f>
        <v>2942.3300000000017</v>
      </c>
      <c r="CK59" s="17"/>
      <c r="CL59" s="17"/>
      <c r="CM59" s="17">
        <f>CM56-CM54</f>
        <v>-1665.9099999999999</v>
      </c>
      <c r="CN59" s="17"/>
      <c r="CO59" s="17"/>
      <c r="CP59" s="17">
        <f>CP56-CP54</f>
        <v>2816.6100000000006</v>
      </c>
      <c r="CQ59" s="17"/>
      <c r="CR59" s="17"/>
      <c r="CS59" s="17">
        <f>CS56-CS54</f>
        <v>125.63999999999942</v>
      </c>
      <c r="CT59" s="17"/>
      <c r="CU59" s="17"/>
      <c r="CV59" s="17">
        <f>CV56-CV54</f>
        <v>-1027.8899999999994</v>
      </c>
      <c r="CW59" s="17"/>
      <c r="CX59" s="17"/>
      <c r="CY59" s="17">
        <f>CY56-CY54</f>
        <v>523.7700000000004</v>
      </c>
      <c r="CZ59" s="17"/>
      <c r="DA59" s="17"/>
      <c r="DB59" s="17">
        <f>DB56-DB54</f>
        <v>-1084.3500000000004</v>
      </c>
      <c r="DC59" s="10">
        <f t="shared" si="6"/>
        <v>1253.9800000000068</v>
      </c>
      <c r="DD59" s="34">
        <f t="shared" si="7"/>
        <v>-32587.419999999987</v>
      </c>
      <c r="DE59" s="17"/>
      <c r="DF59" s="17"/>
      <c r="DG59" s="17">
        <f>DG56-DG54</f>
        <v>-2722.129999999999</v>
      </c>
      <c r="DH59" s="17"/>
      <c r="DI59" s="17"/>
      <c r="DJ59" s="17">
        <f>DJ56-DJ54</f>
        <v>-1407.8099999999995</v>
      </c>
      <c r="DK59" s="17"/>
      <c r="DL59" s="17"/>
      <c r="DM59" s="17">
        <f>DM56-DM54</f>
        <v>-1683.9699999999993</v>
      </c>
      <c r="DN59" s="17"/>
      <c r="DO59" s="17"/>
      <c r="DP59" s="17">
        <f>DP56-DP54</f>
        <v>-15.209999999999127</v>
      </c>
      <c r="DQ59" s="17"/>
      <c r="DR59" s="17"/>
      <c r="DS59" s="17">
        <f>DS56-DS54</f>
        <v>-111.34000000000015</v>
      </c>
      <c r="DT59" s="17"/>
      <c r="DU59" s="17"/>
      <c r="DV59" s="17">
        <f>DV56-DV54</f>
        <v>3196.1399999999994</v>
      </c>
      <c r="DW59" s="17"/>
      <c r="DX59" s="17"/>
      <c r="DY59" s="17">
        <f>DY56-DY54</f>
        <v>1505.2099999999991</v>
      </c>
      <c r="DZ59" s="17"/>
      <c r="EA59" s="17"/>
      <c r="EB59" s="17">
        <f>EB56-EB54</f>
        <v>-402.65999999999985</v>
      </c>
      <c r="EC59" s="17"/>
      <c r="ED59" s="17"/>
      <c r="EE59" s="17">
        <f>EE56-EE54</f>
        <v>1350.5499999999993</v>
      </c>
      <c r="EF59" s="17"/>
      <c r="EG59" s="17"/>
      <c r="EH59" s="17">
        <f>EH56-EH54</f>
        <v>-819.0400000000009</v>
      </c>
      <c r="EI59" s="17"/>
      <c r="EJ59" s="17"/>
      <c r="EK59" s="17">
        <f>EK56-EK54</f>
        <v>-716.7099999999991</v>
      </c>
      <c r="EL59" s="17"/>
      <c r="EM59" s="17"/>
      <c r="EN59" s="17">
        <f>EN56-EN54</f>
        <v>-1038.119999999999</v>
      </c>
      <c r="EO59" s="25">
        <f t="shared" si="32"/>
        <v>-2865.0899999999983</v>
      </c>
      <c r="EP59" s="25">
        <f t="shared" si="33"/>
        <v>-35452.50999999999</v>
      </c>
      <c r="EQ59" s="17"/>
      <c r="ER59" s="17"/>
      <c r="ES59" s="17">
        <f>ES56-ES54</f>
        <v>-452.33000000000175</v>
      </c>
      <c r="ET59" s="17"/>
      <c r="EU59" s="17"/>
      <c r="EV59" s="17">
        <f>EV56-EV54</f>
        <v>502.90999999999985</v>
      </c>
      <c r="EW59" s="17"/>
      <c r="EX59" s="17"/>
      <c r="EY59" s="17">
        <f>EY56-EY54</f>
        <v>60.80999999999767</v>
      </c>
      <c r="EZ59" s="17"/>
      <c r="FA59" s="17"/>
      <c r="FB59" s="17">
        <f>FB56-FB54</f>
        <v>-1377.2800000000025</v>
      </c>
      <c r="FC59" s="17"/>
      <c r="FD59" s="17"/>
      <c r="FE59" s="17">
        <f>FE56-FE54</f>
        <v>-1119.8600000000006</v>
      </c>
      <c r="FF59" s="17"/>
      <c r="FG59" s="17"/>
      <c r="FH59" s="17">
        <f>FH56-FH54</f>
        <v>866.5299999999988</v>
      </c>
      <c r="FI59" s="17"/>
      <c r="FJ59" s="17"/>
      <c r="FK59" s="17">
        <f>FK56-FK54</f>
        <v>607.5400000000009</v>
      </c>
      <c r="FL59" s="17"/>
      <c r="FM59" s="17"/>
      <c r="FN59" s="17">
        <f>FN56-FN54</f>
        <v>236.80999999999767</v>
      </c>
      <c r="FO59" s="17"/>
      <c r="FP59" s="17"/>
      <c r="FQ59" s="24">
        <f>FQ56-FQ54</f>
        <v>765.0599999999977</v>
      </c>
      <c r="FR59" s="82"/>
      <c r="FS59" s="82"/>
      <c r="FT59" s="17">
        <f>FT56-FT54</f>
        <v>-266.3500000000022</v>
      </c>
      <c r="FU59" s="82"/>
      <c r="FV59" s="82"/>
      <c r="FW59" s="17">
        <f>FW56-FW54</f>
        <v>-402.1700000000019</v>
      </c>
      <c r="FX59" s="82"/>
      <c r="FY59" s="82"/>
      <c r="FZ59" s="17">
        <f>FZ56-FZ54</f>
        <v>-142.45999999999913</v>
      </c>
      <c r="GA59" s="23">
        <f>GA56-GA54</f>
        <v>-720.7900000000664</v>
      </c>
    </row>
    <row r="60" spans="1:183" s="5" customFormat="1" ht="12.75">
      <c r="A60" s="16"/>
      <c r="B60" s="16"/>
      <c r="C60" s="16"/>
      <c r="D60" s="16"/>
      <c r="E60" s="16"/>
      <c r="F60" s="16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0"/>
      <c r="U60" s="40"/>
      <c r="V60" s="40"/>
      <c r="W60" s="40"/>
      <c r="X60" s="40"/>
      <c r="Y60" s="43"/>
      <c r="Z60" s="40"/>
      <c r="AA60" s="40"/>
      <c r="AB60" s="43"/>
      <c r="AC60" s="16"/>
      <c r="AD60" s="16"/>
      <c r="AE60" s="16"/>
      <c r="AF60" s="25">
        <f t="shared" si="3"/>
        <v>0</v>
      </c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25">
        <f t="shared" si="4"/>
        <v>0</v>
      </c>
      <c r="BR60" s="25">
        <f t="shared" si="5"/>
        <v>0</v>
      </c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10">
        <f t="shared" si="6"/>
        <v>0</v>
      </c>
      <c r="DD60" s="34">
        <f t="shared" si="7"/>
        <v>0</v>
      </c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25"/>
      <c r="EP60" s="25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3"/>
      <c r="FR60" s="83"/>
      <c r="FS60" s="83"/>
      <c r="FT60" s="40"/>
      <c r="FU60" s="83"/>
      <c r="FV60" s="83"/>
      <c r="FW60" s="40"/>
      <c r="FX60" s="83"/>
      <c r="FY60" s="83"/>
      <c r="FZ60" s="40"/>
      <c r="GA60" s="41"/>
    </row>
    <row r="61" spans="1:183" s="5" customFormat="1" ht="12.75">
      <c r="A61" s="39" t="s">
        <v>54</v>
      </c>
      <c r="B61" s="16"/>
      <c r="C61" s="17">
        <v>4724.16</v>
      </c>
      <c r="D61" s="16"/>
      <c r="E61" s="17">
        <v>4772.04</v>
      </c>
      <c r="F61" s="16"/>
      <c r="G61" s="17">
        <v>4931.64</v>
      </c>
      <c r="H61" s="16"/>
      <c r="I61" s="17">
        <v>4963.56</v>
      </c>
      <c r="J61" s="16"/>
      <c r="K61" s="17">
        <v>4851.84</v>
      </c>
      <c r="L61" s="17"/>
      <c r="M61" s="17">
        <v>4756.08</v>
      </c>
      <c r="N61" s="17"/>
      <c r="O61" s="17">
        <v>4803.96</v>
      </c>
      <c r="P61" s="16"/>
      <c r="Q61" s="17">
        <v>4835.88</v>
      </c>
      <c r="R61" s="16"/>
      <c r="S61" s="18">
        <f>C61+E61+G61+I61+K61+M61+O61+Q61</f>
        <v>38639.159999999996</v>
      </c>
      <c r="T61" s="40"/>
      <c r="U61" s="40"/>
      <c r="V61" s="40">
        <v>8438.63</v>
      </c>
      <c r="W61" s="40"/>
      <c r="X61" s="40"/>
      <c r="Y61" s="43">
        <v>7572.73</v>
      </c>
      <c r="Z61" s="40"/>
      <c r="AA61" s="40"/>
      <c r="AB61" s="43">
        <v>7758.03</v>
      </c>
      <c r="AC61" s="16"/>
      <c r="AD61" s="16"/>
      <c r="AE61" s="16">
        <v>6452.98</v>
      </c>
      <c r="AF61" s="25">
        <f t="shared" si="3"/>
        <v>68861.52999999998</v>
      </c>
      <c r="AG61" s="40"/>
      <c r="AH61" s="40"/>
      <c r="AI61" s="40">
        <v>6222.49</v>
      </c>
      <c r="AJ61" s="40"/>
      <c r="AK61" s="40"/>
      <c r="AL61" s="40">
        <v>6403.57</v>
      </c>
      <c r="AM61" s="40"/>
      <c r="AN61" s="40"/>
      <c r="AO61" s="40">
        <v>6569.61</v>
      </c>
      <c r="AP61" s="40"/>
      <c r="AQ61" s="40"/>
      <c r="AR61" s="40">
        <v>6590.25</v>
      </c>
      <c r="AS61" s="40"/>
      <c r="AT61" s="40"/>
      <c r="AU61" s="40">
        <v>6450.49</v>
      </c>
      <c r="AV61" s="40"/>
      <c r="AW61" s="40"/>
      <c r="AX61" s="40">
        <v>6332.31</v>
      </c>
      <c r="AY61" s="40"/>
      <c r="AZ61" s="40"/>
      <c r="BA61" s="40">
        <v>6096.65</v>
      </c>
      <c r="BB61" s="40"/>
      <c r="BC61" s="40"/>
      <c r="BD61" s="40">
        <v>6248.19</v>
      </c>
      <c r="BE61" s="40"/>
      <c r="BF61" s="40"/>
      <c r="BG61" s="40">
        <v>6605.19</v>
      </c>
      <c r="BH61" s="40"/>
      <c r="BI61" s="40"/>
      <c r="BJ61" s="40">
        <v>6625.08</v>
      </c>
      <c r="BK61" s="40"/>
      <c r="BL61" s="40"/>
      <c r="BM61" s="40">
        <v>6593.15</v>
      </c>
      <c r="BN61" s="40"/>
      <c r="BO61" s="40"/>
      <c r="BP61" s="40">
        <v>6598.89</v>
      </c>
      <c r="BQ61" s="25">
        <f t="shared" si="4"/>
        <v>77335.87000000001</v>
      </c>
      <c r="BR61" s="25">
        <f t="shared" si="5"/>
        <v>146197.4</v>
      </c>
      <c r="BS61" s="40"/>
      <c r="BT61" s="40"/>
      <c r="BU61" s="40">
        <v>7553.6</v>
      </c>
      <c r="BV61" s="40"/>
      <c r="BW61" s="40"/>
      <c r="BX61" s="40">
        <v>7225.45</v>
      </c>
      <c r="BY61" s="40"/>
      <c r="BZ61" s="40"/>
      <c r="CA61" s="40">
        <v>7449.02</v>
      </c>
      <c r="CB61" s="40"/>
      <c r="CC61" s="40"/>
      <c r="CD61" s="40">
        <v>7306.61</v>
      </c>
      <c r="CE61" s="40"/>
      <c r="CF61" s="40"/>
      <c r="CG61" s="40">
        <v>7438.77</v>
      </c>
      <c r="CH61" s="40"/>
      <c r="CI61" s="40"/>
      <c r="CJ61" s="40">
        <v>7499.7</v>
      </c>
      <c r="CK61" s="40"/>
      <c r="CL61" s="40"/>
      <c r="CM61" s="40">
        <v>7543.58</v>
      </c>
      <c r="CN61" s="40"/>
      <c r="CO61" s="40"/>
      <c r="CP61" s="40">
        <v>7568.46</v>
      </c>
      <c r="CQ61" s="40"/>
      <c r="CR61" s="40"/>
      <c r="CS61" s="40">
        <v>7527.06</v>
      </c>
      <c r="CT61" s="40"/>
      <c r="CU61" s="40"/>
      <c r="CV61" s="40">
        <v>7510.56</v>
      </c>
      <c r="CW61" s="40"/>
      <c r="CX61" s="40"/>
      <c r="CY61" s="40">
        <v>7411.43</v>
      </c>
      <c r="CZ61" s="40"/>
      <c r="DA61" s="40"/>
      <c r="DB61" s="40">
        <v>7407.18</v>
      </c>
      <c r="DC61" s="10">
        <f t="shared" si="6"/>
        <v>89441.42000000001</v>
      </c>
      <c r="DD61" s="34">
        <f t="shared" si="7"/>
        <v>235638.82</v>
      </c>
      <c r="DE61" s="40"/>
      <c r="DF61" s="40"/>
      <c r="DG61" s="40">
        <v>7454.65</v>
      </c>
      <c r="DH61" s="40"/>
      <c r="DI61" s="40"/>
      <c r="DJ61" s="40">
        <v>7658.24</v>
      </c>
      <c r="DK61" s="40"/>
      <c r="DL61" s="40"/>
      <c r="DM61" s="40">
        <v>7671.06</v>
      </c>
      <c r="DN61" s="40"/>
      <c r="DO61" s="40"/>
      <c r="DP61" s="40">
        <v>7631.64</v>
      </c>
      <c r="DQ61" s="40"/>
      <c r="DR61" s="40"/>
      <c r="DS61" s="40">
        <v>7617.51</v>
      </c>
      <c r="DT61" s="40"/>
      <c r="DU61" s="40"/>
      <c r="DV61" s="40">
        <v>7574.52</v>
      </c>
      <c r="DW61" s="40"/>
      <c r="DX61" s="40"/>
      <c r="DY61" s="40">
        <v>7564.3</v>
      </c>
      <c r="DZ61" s="40"/>
      <c r="EA61" s="40"/>
      <c r="EB61" s="40">
        <v>7582.56</v>
      </c>
      <c r="EC61" s="40"/>
      <c r="ED61" s="40"/>
      <c r="EE61" s="40">
        <v>6753.91</v>
      </c>
      <c r="EF61" s="40"/>
      <c r="EG61" s="40"/>
      <c r="EH61" s="40">
        <v>7535.32</v>
      </c>
      <c r="EI61" s="40"/>
      <c r="EJ61" s="40"/>
      <c r="EK61" s="40">
        <v>7501.31</v>
      </c>
      <c r="EL61" s="40"/>
      <c r="EM61" s="40"/>
      <c r="EN61" s="40">
        <v>7476.18</v>
      </c>
      <c r="EO61" s="25">
        <f>SUM(DG61:EN61)</f>
        <v>90021.19999999998</v>
      </c>
      <c r="EP61" s="25">
        <f aca="true" t="shared" si="43" ref="EP61:EP68">EO61+DD61</f>
        <v>325660.02</v>
      </c>
      <c r="EQ61" s="40"/>
      <c r="ER61" s="40"/>
      <c r="ES61" s="40">
        <v>9156.65</v>
      </c>
      <c r="ET61" s="40"/>
      <c r="EU61" s="40"/>
      <c r="EV61" s="40">
        <v>9495.89</v>
      </c>
      <c r="EW61" s="40"/>
      <c r="EX61" s="40"/>
      <c r="EY61" s="40">
        <v>9326.27</v>
      </c>
      <c r="EZ61" s="40"/>
      <c r="FA61" s="40"/>
      <c r="FB61" s="40">
        <v>9326.27</v>
      </c>
      <c r="FC61" s="40"/>
      <c r="FD61" s="40"/>
      <c r="FE61" s="40">
        <v>9326.27</v>
      </c>
      <c r="FF61" s="40"/>
      <c r="FG61" s="40"/>
      <c r="FH61" s="40">
        <v>9326.27</v>
      </c>
      <c r="FI61" s="40"/>
      <c r="FJ61" s="40"/>
      <c r="FK61" s="40">
        <v>9326.27</v>
      </c>
      <c r="FL61" s="40"/>
      <c r="FM61" s="40"/>
      <c r="FN61" s="40">
        <v>9326.27</v>
      </c>
      <c r="FO61" s="40"/>
      <c r="FP61" s="40"/>
      <c r="FQ61" s="43">
        <v>9326.27</v>
      </c>
      <c r="FR61" s="83"/>
      <c r="FS61" s="83"/>
      <c r="FT61" s="40">
        <v>9326.27</v>
      </c>
      <c r="FU61" s="83"/>
      <c r="FV61" s="83"/>
      <c r="FW61" s="40">
        <v>9326.27</v>
      </c>
      <c r="FX61" s="83"/>
      <c r="FY61" s="83"/>
      <c r="FZ61" s="40">
        <v>9326.27</v>
      </c>
      <c r="GA61" s="40">
        <f>FZ61+FW61+FT61+FQ61+FN61+FK61+FH61+FE61+FB61+EY61+EV61+ES61</f>
        <v>111915.24000000002</v>
      </c>
    </row>
    <row r="62" spans="1:183" s="104" customFormat="1" ht="12.75">
      <c r="A62" s="89" t="s">
        <v>55</v>
      </c>
      <c r="B62" s="101"/>
      <c r="C62" s="101">
        <v>4731.37</v>
      </c>
      <c r="D62" s="101"/>
      <c r="E62" s="101">
        <v>4677.14</v>
      </c>
      <c r="F62" s="101"/>
      <c r="G62" s="102">
        <v>4876.38</v>
      </c>
      <c r="H62" s="102"/>
      <c r="I62" s="102">
        <v>4903.84</v>
      </c>
      <c r="J62" s="102"/>
      <c r="K62" s="102">
        <v>4822.06</v>
      </c>
      <c r="L62" s="102"/>
      <c r="M62" s="102">
        <v>4739.71</v>
      </c>
      <c r="N62" s="102"/>
      <c r="O62" s="102">
        <v>4631.79</v>
      </c>
      <c r="P62" s="102"/>
      <c r="Q62" s="102">
        <v>4825.07</v>
      </c>
      <c r="R62" s="102"/>
      <c r="S62" s="93">
        <f aca="true" t="shared" si="44" ref="S62:S68">C62+E62+G62+I62+K62+M62+O62+Q62</f>
        <v>38207.36</v>
      </c>
      <c r="T62" s="91"/>
      <c r="U62" s="91"/>
      <c r="V62" s="91">
        <v>4577.43</v>
      </c>
      <c r="W62" s="91"/>
      <c r="X62" s="91"/>
      <c r="Y62" s="100">
        <v>4710.48</v>
      </c>
      <c r="Z62" s="91"/>
      <c r="AA62" s="91"/>
      <c r="AB62" s="100">
        <v>4734.49</v>
      </c>
      <c r="AC62" s="101"/>
      <c r="AD62" s="101"/>
      <c r="AE62" s="101">
        <v>4417.05</v>
      </c>
      <c r="AF62" s="94">
        <f t="shared" si="3"/>
        <v>56646.810000000005</v>
      </c>
      <c r="AG62" s="91"/>
      <c r="AH62" s="91"/>
      <c r="AI62" s="91">
        <v>6222.49</v>
      </c>
      <c r="AJ62" s="91"/>
      <c r="AK62" s="91"/>
      <c r="AL62" s="91">
        <v>6403.57</v>
      </c>
      <c r="AM62" s="91"/>
      <c r="AN62" s="91"/>
      <c r="AO62" s="91">
        <v>6569.61</v>
      </c>
      <c r="AP62" s="91"/>
      <c r="AQ62" s="91"/>
      <c r="AR62" s="91">
        <v>6590.25</v>
      </c>
      <c r="AS62" s="91"/>
      <c r="AT62" s="91"/>
      <c r="AU62" s="91">
        <v>6450.49</v>
      </c>
      <c r="AV62" s="91"/>
      <c r="AW62" s="91"/>
      <c r="AX62" s="91">
        <v>6332.31</v>
      </c>
      <c r="AY62" s="91"/>
      <c r="AZ62" s="91"/>
      <c r="BA62" s="91">
        <v>6096.65</v>
      </c>
      <c r="BB62" s="91"/>
      <c r="BC62" s="91"/>
      <c r="BD62" s="91">
        <v>6248.19</v>
      </c>
      <c r="BE62" s="91"/>
      <c r="BF62" s="91"/>
      <c r="BG62" s="91">
        <v>6605.19</v>
      </c>
      <c r="BH62" s="91"/>
      <c r="BI62" s="91"/>
      <c r="BJ62" s="91">
        <v>6625.08</v>
      </c>
      <c r="BK62" s="91"/>
      <c r="BL62" s="91"/>
      <c r="BM62" s="91">
        <v>6593.15</v>
      </c>
      <c r="BN62" s="91"/>
      <c r="BO62" s="91"/>
      <c r="BP62" s="91">
        <v>6598.89</v>
      </c>
      <c r="BQ62" s="94">
        <f t="shared" si="4"/>
        <v>77335.87000000001</v>
      </c>
      <c r="BR62" s="94">
        <f t="shared" si="5"/>
        <v>133982.68000000002</v>
      </c>
      <c r="BS62" s="91"/>
      <c r="BT62" s="91"/>
      <c r="BU62" s="91">
        <v>7553.6</v>
      </c>
      <c r="BV62" s="91"/>
      <c r="BW62" s="91"/>
      <c r="BX62" s="91">
        <v>7225.45</v>
      </c>
      <c r="BY62" s="91"/>
      <c r="BZ62" s="91"/>
      <c r="CA62" s="91">
        <v>7449.02</v>
      </c>
      <c r="CB62" s="91"/>
      <c r="CC62" s="91"/>
      <c r="CD62" s="91">
        <v>7306.61</v>
      </c>
      <c r="CE62" s="91"/>
      <c r="CF62" s="91"/>
      <c r="CG62" s="91">
        <v>7438.77</v>
      </c>
      <c r="CH62" s="91"/>
      <c r="CI62" s="91"/>
      <c r="CJ62" s="91">
        <v>7499.7</v>
      </c>
      <c r="CK62" s="91"/>
      <c r="CL62" s="91"/>
      <c r="CM62" s="91">
        <v>7543.58</v>
      </c>
      <c r="CN62" s="91"/>
      <c r="CO62" s="91"/>
      <c r="CP62" s="91">
        <v>7568.46</v>
      </c>
      <c r="CQ62" s="91"/>
      <c r="CR62" s="91"/>
      <c r="CS62" s="91">
        <v>7527.06</v>
      </c>
      <c r="CT62" s="91"/>
      <c r="CU62" s="91"/>
      <c r="CV62" s="91">
        <v>7510.56</v>
      </c>
      <c r="CW62" s="91"/>
      <c r="CX62" s="91"/>
      <c r="CY62" s="91">
        <v>7411.43</v>
      </c>
      <c r="CZ62" s="91"/>
      <c r="DA62" s="91"/>
      <c r="DB62" s="91">
        <v>7407.18</v>
      </c>
      <c r="DC62" s="96">
        <f t="shared" si="6"/>
        <v>89441.42000000001</v>
      </c>
      <c r="DD62" s="97">
        <f t="shared" si="7"/>
        <v>223424.10000000003</v>
      </c>
      <c r="DE62" s="91"/>
      <c r="DF62" s="91"/>
      <c r="DG62" s="91">
        <v>7454.65</v>
      </c>
      <c r="DH62" s="91"/>
      <c r="DI62" s="91"/>
      <c r="DJ62" s="91">
        <v>7658.24</v>
      </c>
      <c r="DK62" s="91"/>
      <c r="DL62" s="91"/>
      <c r="DM62" s="91">
        <v>7671.06</v>
      </c>
      <c r="DN62" s="91"/>
      <c r="DO62" s="91"/>
      <c r="DP62" s="91">
        <v>7631.64</v>
      </c>
      <c r="DQ62" s="91"/>
      <c r="DR62" s="91"/>
      <c r="DS62" s="91">
        <v>7617.51</v>
      </c>
      <c r="DT62" s="91"/>
      <c r="DU62" s="91"/>
      <c r="DV62" s="91">
        <v>7574.52</v>
      </c>
      <c r="DW62" s="91"/>
      <c r="DX62" s="91"/>
      <c r="DY62" s="91">
        <v>7564.3</v>
      </c>
      <c r="DZ62" s="91"/>
      <c r="EA62" s="91"/>
      <c r="EB62" s="91">
        <v>7582.56</v>
      </c>
      <c r="EC62" s="91"/>
      <c r="ED62" s="91"/>
      <c r="EE62" s="91">
        <v>6753.91</v>
      </c>
      <c r="EF62" s="91"/>
      <c r="EG62" s="91"/>
      <c r="EH62" s="91">
        <v>7535.32</v>
      </c>
      <c r="EI62" s="91"/>
      <c r="EJ62" s="91"/>
      <c r="EK62" s="91">
        <v>7501.31</v>
      </c>
      <c r="EL62" s="91"/>
      <c r="EM62" s="91"/>
      <c r="EN62" s="91">
        <v>7476.18</v>
      </c>
      <c r="EO62" s="94">
        <f>SUM(DG62:EN62)</f>
        <v>90021.19999999998</v>
      </c>
      <c r="EP62" s="94">
        <f t="shared" si="43"/>
        <v>313445.30000000005</v>
      </c>
      <c r="EQ62" s="91"/>
      <c r="ER62" s="91"/>
      <c r="ES62" s="91">
        <v>9156.65</v>
      </c>
      <c r="ET62" s="91"/>
      <c r="EU62" s="91"/>
      <c r="EV62" s="91">
        <v>9495.89</v>
      </c>
      <c r="EW62" s="91"/>
      <c r="EX62" s="91"/>
      <c r="EY62" s="91">
        <v>9326.27</v>
      </c>
      <c r="EZ62" s="91"/>
      <c r="FA62" s="91"/>
      <c r="FB62" s="91">
        <v>9326.27</v>
      </c>
      <c r="FC62" s="91"/>
      <c r="FD62" s="91"/>
      <c r="FE62" s="91">
        <v>9326.27</v>
      </c>
      <c r="FF62" s="91"/>
      <c r="FG62" s="91"/>
      <c r="FH62" s="91">
        <v>9326.27</v>
      </c>
      <c r="FI62" s="91"/>
      <c r="FJ62" s="91"/>
      <c r="FK62" s="91">
        <v>9326.27</v>
      </c>
      <c r="FL62" s="91"/>
      <c r="FM62" s="91"/>
      <c r="FN62" s="91">
        <v>9326.27</v>
      </c>
      <c r="FO62" s="91"/>
      <c r="FP62" s="91"/>
      <c r="FQ62" s="100">
        <v>9326.27</v>
      </c>
      <c r="FR62" s="103"/>
      <c r="FS62" s="103"/>
      <c r="FT62" s="91">
        <v>9326.27</v>
      </c>
      <c r="FU62" s="103"/>
      <c r="FV62" s="103"/>
      <c r="FW62" s="91">
        <v>9326.27</v>
      </c>
      <c r="FX62" s="103"/>
      <c r="FY62" s="103"/>
      <c r="FZ62" s="91">
        <v>9326.27</v>
      </c>
      <c r="GA62" s="91">
        <f>FZ62+FW62+FT62+FQ62+FN62+FK62+FH62+FE62+FB62+EY62+EV62+ES62</f>
        <v>111915.24000000002</v>
      </c>
    </row>
    <row r="63" spans="1:183" s="104" customFormat="1" ht="12.75">
      <c r="A63" s="89" t="s">
        <v>48</v>
      </c>
      <c r="B63" s="101"/>
      <c r="C63" s="101">
        <f>311.22+3880.73</f>
        <v>4191.95</v>
      </c>
      <c r="D63" s="101"/>
      <c r="E63" s="101">
        <f>300.75+4466.32</f>
        <v>4767.07</v>
      </c>
      <c r="F63" s="101"/>
      <c r="G63" s="102">
        <f>311.22+4322.43</f>
        <v>4633.650000000001</v>
      </c>
      <c r="H63" s="102"/>
      <c r="I63" s="102">
        <f>344.8+4708.74</f>
        <v>5053.54</v>
      </c>
      <c r="J63" s="102"/>
      <c r="K63" s="102">
        <f>319.2+4896.08</f>
        <v>5215.28</v>
      </c>
      <c r="L63" s="102"/>
      <c r="M63" s="102">
        <f>271.32+4352.94</f>
        <v>4624.259999999999</v>
      </c>
      <c r="N63" s="102"/>
      <c r="O63" s="102">
        <f>279.3+3798.73</f>
        <v>4078.03</v>
      </c>
      <c r="P63" s="102"/>
      <c r="Q63" s="102">
        <f>279.3+4951.91</f>
        <v>5231.21</v>
      </c>
      <c r="R63" s="102"/>
      <c r="S63" s="93">
        <f t="shared" si="44"/>
        <v>37794.99</v>
      </c>
      <c r="T63" s="91"/>
      <c r="U63" s="91"/>
      <c r="V63" s="91">
        <v>4250.79</v>
      </c>
      <c r="W63" s="91"/>
      <c r="X63" s="91"/>
      <c r="Y63" s="100">
        <v>4399.52</v>
      </c>
      <c r="Z63" s="91"/>
      <c r="AA63" s="91"/>
      <c r="AB63" s="100">
        <v>6020.69</v>
      </c>
      <c r="AC63" s="101"/>
      <c r="AD63" s="101"/>
      <c r="AE63" s="101">
        <v>2395.42</v>
      </c>
      <c r="AF63" s="94">
        <f t="shared" si="3"/>
        <v>54861.41</v>
      </c>
      <c r="AG63" s="91"/>
      <c r="AH63" s="91"/>
      <c r="AI63" s="91">
        <v>4164.35</v>
      </c>
      <c r="AJ63" s="91"/>
      <c r="AK63" s="91"/>
      <c r="AL63" s="91">
        <f>411.42+5241.5</f>
        <v>5652.92</v>
      </c>
      <c r="AM63" s="91"/>
      <c r="AN63" s="91"/>
      <c r="AO63" s="91">
        <f>441.2+6301.22</f>
        <v>6742.42</v>
      </c>
      <c r="AP63" s="91"/>
      <c r="AQ63" s="91"/>
      <c r="AR63" s="91">
        <f>441.2+6190.95</f>
        <v>6632.15</v>
      </c>
      <c r="AS63" s="91"/>
      <c r="AT63" s="91"/>
      <c r="AU63" s="91">
        <f>442.45+6690.98</f>
        <v>7133.429999999999</v>
      </c>
      <c r="AV63" s="91"/>
      <c r="AW63" s="91"/>
      <c r="AX63" s="91">
        <f>426.97+6231.55</f>
        <v>6658.52</v>
      </c>
      <c r="AY63" s="91"/>
      <c r="AZ63" s="91"/>
      <c r="BA63" s="91">
        <f>429.43+5160.22</f>
        <v>5589.650000000001</v>
      </c>
      <c r="BB63" s="91"/>
      <c r="BC63" s="91"/>
      <c r="BD63" s="91">
        <v>6250.25</v>
      </c>
      <c r="BE63" s="91"/>
      <c r="BF63" s="91"/>
      <c r="BG63" s="91">
        <v>5531.42</v>
      </c>
      <c r="BH63" s="91"/>
      <c r="BI63" s="91"/>
      <c r="BJ63" s="91">
        <v>6451.92</v>
      </c>
      <c r="BK63" s="91"/>
      <c r="BL63" s="91"/>
      <c r="BM63" s="91">
        <v>7037.4</v>
      </c>
      <c r="BN63" s="91"/>
      <c r="BO63" s="91"/>
      <c r="BP63" s="91">
        <v>6487.44</v>
      </c>
      <c r="BQ63" s="94">
        <f t="shared" si="4"/>
        <v>74331.87000000001</v>
      </c>
      <c r="BR63" s="94">
        <f t="shared" si="5"/>
        <v>129193.28000000001</v>
      </c>
      <c r="BS63" s="91"/>
      <c r="BT63" s="91"/>
      <c r="BU63" s="91">
        <v>8968.33</v>
      </c>
      <c r="BV63" s="91"/>
      <c r="BW63" s="91"/>
      <c r="BX63" s="91">
        <v>4452.26</v>
      </c>
      <c r="BY63" s="91"/>
      <c r="BZ63" s="91"/>
      <c r="CA63" s="91">
        <v>7383.7</v>
      </c>
      <c r="CB63" s="91"/>
      <c r="CC63" s="91"/>
      <c r="CD63" s="91">
        <v>6145.45</v>
      </c>
      <c r="CE63" s="91"/>
      <c r="CF63" s="91"/>
      <c r="CG63" s="91">
        <v>8084.79</v>
      </c>
      <c r="CH63" s="91"/>
      <c r="CI63" s="91"/>
      <c r="CJ63" s="91">
        <v>8558.32</v>
      </c>
      <c r="CK63" s="91"/>
      <c r="CL63" s="91"/>
      <c r="CM63" s="91">
        <v>6746.96</v>
      </c>
      <c r="CN63" s="91"/>
      <c r="CO63" s="91"/>
      <c r="CP63" s="91">
        <v>8499.83</v>
      </c>
      <c r="CQ63" s="91"/>
      <c r="CR63" s="91"/>
      <c r="CS63" s="91">
        <v>7678.92</v>
      </c>
      <c r="CT63" s="91"/>
      <c r="CU63" s="91"/>
      <c r="CV63" s="91">
        <v>6986.3</v>
      </c>
      <c r="CW63" s="91"/>
      <c r="CX63" s="91"/>
      <c r="CY63" s="91">
        <v>7840.44</v>
      </c>
      <c r="CZ63" s="91"/>
      <c r="DA63" s="91"/>
      <c r="DB63" s="91">
        <v>7280.86</v>
      </c>
      <c r="DC63" s="96">
        <f t="shared" si="6"/>
        <v>88626.15999999999</v>
      </c>
      <c r="DD63" s="97">
        <f t="shared" si="7"/>
        <v>217819.44</v>
      </c>
      <c r="DE63" s="91"/>
      <c r="DF63" s="91"/>
      <c r="DG63" s="91">
        <v>6924.44</v>
      </c>
      <c r="DH63" s="91"/>
      <c r="DI63" s="91"/>
      <c r="DJ63" s="91">
        <v>7336.41</v>
      </c>
      <c r="DK63" s="91"/>
      <c r="DL63" s="91"/>
      <c r="DM63" s="91">
        <v>7203.78</v>
      </c>
      <c r="DN63" s="91"/>
      <c r="DO63" s="91"/>
      <c r="DP63" s="91">
        <v>7559.6</v>
      </c>
      <c r="DQ63" s="91"/>
      <c r="DR63" s="91"/>
      <c r="DS63" s="91">
        <v>7834.15</v>
      </c>
      <c r="DT63" s="91"/>
      <c r="DU63" s="91"/>
      <c r="DV63" s="91">
        <v>8327.57</v>
      </c>
      <c r="DW63" s="91"/>
      <c r="DX63" s="91"/>
      <c r="DY63" s="91">
        <v>8299.83</v>
      </c>
      <c r="DZ63" s="91"/>
      <c r="EA63" s="91"/>
      <c r="EB63" s="91">
        <v>7664.68</v>
      </c>
      <c r="EC63" s="91"/>
      <c r="ED63" s="91"/>
      <c r="EE63" s="91">
        <v>7982.92</v>
      </c>
      <c r="EF63" s="91"/>
      <c r="EG63" s="91"/>
      <c r="EH63" s="91">
        <v>7312.77</v>
      </c>
      <c r="EI63" s="91"/>
      <c r="EJ63" s="91"/>
      <c r="EK63" s="91">
        <v>7274.05</v>
      </c>
      <c r="EL63" s="91"/>
      <c r="EM63" s="91"/>
      <c r="EN63" s="91">
        <v>7028.24</v>
      </c>
      <c r="EO63" s="94">
        <f>SUM(DG63:EN63)</f>
        <v>90748.44000000002</v>
      </c>
      <c r="EP63" s="94">
        <f t="shared" si="43"/>
        <v>308567.88</v>
      </c>
      <c r="EQ63" s="91"/>
      <c r="ER63" s="91"/>
      <c r="ES63" s="91">
        <v>7991.83</v>
      </c>
      <c r="ET63" s="91"/>
      <c r="EU63" s="91"/>
      <c r="EV63" s="91">
        <v>9177.31</v>
      </c>
      <c r="EW63" s="91"/>
      <c r="EX63" s="91"/>
      <c r="EY63" s="91">
        <v>9333.5</v>
      </c>
      <c r="EZ63" s="91"/>
      <c r="FA63" s="91"/>
      <c r="FB63" s="91">
        <v>8559.67</v>
      </c>
      <c r="FC63" s="91"/>
      <c r="FD63" s="91"/>
      <c r="FE63" s="91">
        <v>8703.09</v>
      </c>
      <c r="FF63" s="91"/>
      <c r="FG63" s="91"/>
      <c r="FH63" s="91">
        <v>9697.29</v>
      </c>
      <c r="FI63" s="91"/>
      <c r="FJ63" s="91"/>
      <c r="FK63" s="91">
        <v>9485.34</v>
      </c>
      <c r="FL63" s="91"/>
      <c r="FM63" s="91"/>
      <c r="FN63" s="91">
        <v>9383.86</v>
      </c>
      <c r="FO63" s="91"/>
      <c r="FP63" s="91"/>
      <c r="FQ63" s="100">
        <v>9635.76</v>
      </c>
      <c r="FR63" s="103"/>
      <c r="FS63" s="103"/>
      <c r="FT63" s="91">
        <v>9125.42</v>
      </c>
      <c r="FU63" s="103"/>
      <c r="FV63" s="103"/>
      <c r="FW63" s="91">
        <v>9062.92</v>
      </c>
      <c r="FX63" s="103"/>
      <c r="FY63" s="103"/>
      <c r="FZ63" s="91">
        <v>9210.58</v>
      </c>
      <c r="GA63" s="91">
        <f>FZ63+FW63+FT63+FQ63+FN63+FK63+FH63+FE63+FB63+EY63+EV63+ES63</f>
        <v>109366.57</v>
      </c>
    </row>
    <row r="64" spans="1:183" s="5" customFormat="1" ht="18" customHeight="1">
      <c r="A64" s="36" t="s">
        <v>49</v>
      </c>
      <c r="B64" s="16"/>
      <c r="C64" s="16">
        <f>C62-C63</f>
        <v>539.4200000000001</v>
      </c>
      <c r="D64" s="16"/>
      <c r="E64" s="16">
        <f aca="true" t="shared" si="45" ref="E64:Q64">E62-E63</f>
        <v>-89.92999999999938</v>
      </c>
      <c r="F64" s="16"/>
      <c r="G64" s="16">
        <f t="shared" si="45"/>
        <v>242.72999999999956</v>
      </c>
      <c r="H64" s="16"/>
      <c r="I64" s="16">
        <f t="shared" si="45"/>
        <v>-149.69999999999982</v>
      </c>
      <c r="J64" s="16"/>
      <c r="K64" s="16">
        <f t="shared" si="45"/>
        <v>-393.21999999999935</v>
      </c>
      <c r="L64" s="16"/>
      <c r="M64" s="16">
        <f t="shared" si="45"/>
        <v>115.45000000000073</v>
      </c>
      <c r="N64" s="16"/>
      <c r="O64" s="16">
        <f t="shared" si="45"/>
        <v>553.7599999999998</v>
      </c>
      <c r="P64" s="16"/>
      <c r="Q64" s="16">
        <f t="shared" si="45"/>
        <v>-406.1400000000003</v>
      </c>
      <c r="R64" s="16"/>
      <c r="S64" s="18">
        <f t="shared" si="44"/>
        <v>412.37000000000126</v>
      </c>
      <c r="T64" s="40"/>
      <c r="U64" s="40"/>
      <c r="V64" s="40">
        <f>V62-V63</f>
        <v>326.6400000000003</v>
      </c>
      <c r="W64" s="40">
        <f aca="true" t="shared" si="46" ref="W64:AL64">W62-W63</f>
        <v>0</v>
      </c>
      <c r="X64" s="40">
        <f t="shared" si="46"/>
        <v>0</v>
      </c>
      <c r="Y64" s="40">
        <f t="shared" si="46"/>
        <v>310.9599999999991</v>
      </c>
      <c r="Z64" s="40">
        <f t="shared" si="46"/>
        <v>0</v>
      </c>
      <c r="AA64" s="40">
        <f t="shared" si="46"/>
        <v>0</v>
      </c>
      <c r="AB64" s="40">
        <f t="shared" si="46"/>
        <v>-1286.1999999999998</v>
      </c>
      <c r="AC64" s="40">
        <f t="shared" si="46"/>
        <v>0</v>
      </c>
      <c r="AD64" s="40">
        <f t="shared" si="46"/>
        <v>0</v>
      </c>
      <c r="AE64" s="40">
        <f t="shared" si="46"/>
        <v>2021.63</v>
      </c>
      <c r="AF64" s="25">
        <f t="shared" si="3"/>
        <v>1785.400000000001</v>
      </c>
      <c r="AG64" s="40">
        <f t="shared" si="46"/>
        <v>0</v>
      </c>
      <c r="AH64" s="40">
        <f t="shared" si="46"/>
        <v>0</v>
      </c>
      <c r="AI64" s="40">
        <f t="shared" si="46"/>
        <v>2058.1399999999994</v>
      </c>
      <c r="AJ64" s="40">
        <f t="shared" si="46"/>
        <v>0</v>
      </c>
      <c r="AK64" s="40">
        <f t="shared" si="46"/>
        <v>0</v>
      </c>
      <c r="AL64" s="40">
        <f t="shared" si="46"/>
        <v>750.6499999999996</v>
      </c>
      <c r="AM64" s="40"/>
      <c r="AN64" s="40"/>
      <c r="AO64" s="40">
        <f>AO62-AO63</f>
        <v>-172.8100000000004</v>
      </c>
      <c r="AP64" s="40">
        <f aca="true" t="shared" si="47" ref="AP64:AU64">AP62-AP63</f>
        <v>0</v>
      </c>
      <c r="AQ64" s="40">
        <f t="shared" si="47"/>
        <v>0</v>
      </c>
      <c r="AR64" s="40">
        <f t="shared" si="47"/>
        <v>-41.899999999999636</v>
      </c>
      <c r="AS64" s="40">
        <f t="shared" si="47"/>
        <v>0</v>
      </c>
      <c r="AT64" s="40">
        <f t="shared" si="47"/>
        <v>0</v>
      </c>
      <c r="AU64" s="40">
        <f t="shared" si="47"/>
        <v>-682.9399999999996</v>
      </c>
      <c r="AV64" s="40"/>
      <c r="AW64" s="40"/>
      <c r="AX64" s="40">
        <f>AX62-AX63</f>
        <v>-326.21000000000004</v>
      </c>
      <c r="AY64" s="40">
        <f aca="true" t="shared" si="48" ref="AY64:BD64">AY62-AY63</f>
        <v>0</v>
      </c>
      <c r="AZ64" s="40">
        <f t="shared" si="48"/>
        <v>0</v>
      </c>
      <c r="BA64" s="40">
        <f t="shared" si="48"/>
        <v>506.9999999999991</v>
      </c>
      <c r="BB64" s="40">
        <f t="shared" si="48"/>
        <v>0</v>
      </c>
      <c r="BC64" s="40">
        <f t="shared" si="48"/>
        <v>0</v>
      </c>
      <c r="BD64" s="40">
        <f t="shared" si="48"/>
        <v>-2.0600000000004</v>
      </c>
      <c r="BE64" s="40">
        <f aca="true" t="shared" si="49" ref="BE64:BM64">BE62-BE63</f>
        <v>0</v>
      </c>
      <c r="BF64" s="40">
        <f t="shared" si="49"/>
        <v>0</v>
      </c>
      <c r="BG64" s="40">
        <f t="shared" si="49"/>
        <v>1073.7699999999995</v>
      </c>
      <c r="BH64" s="40">
        <f t="shared" si="49"/>
        <v>0</v>
      </c>
      <c r="BI64" s="40">
        <f t="shared" si="49"/>
        <v>0</v>
      </c>
      <c r="BJ64" s="40">
        <f t="shared" si="49"/>
        <v>173.15999999999985</v>
      </c>
      <c r="BK64" s="40">
        <f t="shared" si="49"/>
        <v>0</v>
      </c>
      <c r="BL64" s="40">
        <f t="shared" si="49"/>
        <v>0</v>
      </c>
      <c r="BM64" s="40">
        <f t="shared" si="49"/>
        <v>-444.25</v>
      </c>
      <c r="BN64" s="40">
        <f>BN62-BN63</f>
        <v>0</v>
      </c>
      <c r="BO64" s="40">
        <f>BO62-BO63</f>
        <v>0</v>
      </c>
      <c r="BP64" s="40">
        <f>BP62-BP63</f>
        <v>111.45000000000073</v>
      </c>
      <c r="BQ64" s="25">
        <f t="shared" si="4"/>
        <v>3003.999999999998</v>
      </c>
      <c r="BR64" s="25">
        <f t="shared" si="5"/>
        <v>4789.4</v>
      </c>
      <c r="BS64" s="40"/>
      <c r="BT64" s="40"/>
      <c r="BU64" s="40">
        <f>BU62-BU63</f>
        <v>-1414.7299999999996</v>
      </c>
      <c r="BV64" s="40"/>
      <c r="BW64" s="40"/>
      <c r="BX64" s="40">
        <f>BX62-BX63</f>
        <v>2773.1899999999996</v>
      </c>
      <c r="BY64" s="40"/>
      <c r="BZ64" s="40"/>
      <c r="CA64" s="40">
        <f>CA62-CA63</f>
        <v>65.32000000000062</v>
      </c>
      <c r="CB64" s="40"/>
      <c r="CC64" s="40"/>
      <c r="CD64" s="40">
        <f>CD62-CD63</f>
        <v>1161.1599999999999</v>
      </c>
      <c r="CE64" s="40"/>
      <c r="CF64" s="40"/>
      <c r="CG64" s="40">
        <f>CG62-CG63</f>
        <v>-646.0199999999995</v>
      </c>
      <c r="CH64" s="40"/>
      <c r="CI64" s="40"/>
      <c r="CJ64" s="40">
        <f>CJ62-CJ63</f>
        <v>-1058.62</v>
      </c>
      <c r="CK64" s="40"/>
      <c r="CL64" s="40"/>
      <c r="CM64" s="40">
        <f>CM62-CM63</f>
        <v>796.6199999999999</v>
      </c>
      <c r="CN64" s="40"/>
      <c r="CO64" s="40"/>
      <c r="CP64" s="40">
        <f>CP62-CP63</f>
        <v>-931.3699999999999</v>
      </c>
      <c r="CQ64" s="40"/>
      <c r="CR64" s="40"/>
      <c r="CS64" s="40">
        <f>CS62-CS63</f>
        <v>-151.85999999999967</v>
      </c>
      <c r="CT64" s="40"/>
      <c r="CU64" s="40"/>
      <c r="CV64" s="40">
        <f>CV62-CV63</f>
        <v>524.2600000000002</v>
      </c>
      <c r="CW64" s="40"/>
      <c r="CX64" s="40"/>
      <c r="CY64" s="40">
        <f>CY62-CY63</f>
        <v>-429.0099999999993</v>
      </c>
      <c r="CZ64" s="40"/>
      <c r="DA64" s="40"/>
      <c r="DB64" s="40">
        <f>DB62-DB63</f>
        <v>126.32000000000062</v>
      </c>
      <c r="DC64" s="10">
        <f t="shared" si="6"/>
        <v>815.260000000003</v>
      </c>
      <c r="DD64" s="34">
        <f t="shared" si="7"/>
        <v>5604.660000000003</v>
      </c>
      <c r="DE64" s="40"/>
      <c r="DF64" s="40"/>
      <c r="DG64" s="40">
        <f>DG62-DG63</f>
        <v>530.21</v>
      </c>
      <c r="DH64" s="40"/>
      <c r="DI64" s="40"/>
      <c r="DJ64" s="40">
        <f>DJ62-DJ63</f>
        <v>321.8299999999999</v>
      </c>
      <c r="DK64" s="40"/>
      <c r="DL64" s="40"/>
      <c r="DM64" s="40">
        <f>DM62-DM63</f>
        <v>467.28000000000065</v>
      </c>
      <c r="DN64" s="40"/>
      <c r="DO64" s="40"/>
      <c r="DP64" s="40">
        <f>DP62-DP63</f>
        <v>72.03999999999996</v>
      </c>
      <c r="DQ64" s="40"/>
      <c r="DR64" s="40"/>
      <c r="DS64" s="40">
        <f>DS62-DS63</f>
        <v>-216.63999999999942</v>
      </c>
      <c r="DT64" s="40"/>
      <c r="DU64" s="40"/>
      <c r="DV64" s="40">
        <f>DV62-DV63</f>
        <v>-753.0499999999993</v>
      </c>
      <c r="DW64" s="40"/>
      <c r="DX64" s="40"/>
      <c r="DY64" s="40">
        <f>DY62-DY63</f>
        <v>-735.5299999999997</v>
      </c>
      <c r="DZ64" s="40"/>
      <c r="EA64" s="40"/>
      <c r="EB64" s="40">
        <f>EB62-EB63</f>
        <v>-82.11999999999989</v>
      </c>
      <c r="EC64" s="40"/>
      <c r="ED64" s="40"/>
      <c r="EE64" s="40">
        <f>EE62-EE63</f>
        <v>-1229.0100000000002</v>
      </c>
      <c r="EF64" s="40"/>
      <c r="EG64" s="40"/>
      <c r="EH64" s="40">
        <f>EH62-EH63</f>
        <v>222.54999999999927</v>
      </c>
      <c r="EI64" s="40"/>
      <c r="EJ64" s="40"/>
      <c r="EK64" s="40">
        <f>EK62-EK63</f>
        <v>227.26000000000022</v>
      </c>
      <c r="EL64" s="40"/>
      <c r="EM64" s="40"/>
      <c r="EN64" s="40">
        <f>EN62-EN63</f>
        <v>447.9400000000005</v>
      </c>
      <c r="EO64" s="40">
        <f>EO62-EO63</f>
        <v>-727.2400000000343</v>
      </c>
      <c r="EP64" s="25">
        <f t="shared" si="43"/>
        <v>4877.419999999968</v>
      </c>
      <c r="EQ64" s="40"/>
      <c r="ER64" s="40"/>
      <c r="ES64" s="40">
        <f>ES62-ES63</f>
        <v>1164.8199999999997</v>
      </c>
      <c r="ET64" s="40"/>
      <c r="EU64" s="40"/>
      <c r="EV64" s="40">
        <f>EV62-EV63</f>
        <v>318.5799999999999</v>
      </c>
      <c r="EW64" s="40"/>
      <c r="EX64" s="40"/>
      <c r="EY64" s="40">
        <f>EY62-EY63</f>
        <v>-7.229999999999563</v>
      </c>
      <c r="EZ64" s="40"/>
      <c r="FA64" s="40"/>
      <c r="FB64" s="40">
        <f>FB62-FB63</f>
        <v>766.6000000000004</v>
      </c>
      <c r="FC64" s="40"/>
      <c r="FD64" s="40"/>
      <c r="FE64" s="40">
        <f>FE62-FE63</f>
        <v>623.1800000000003</v>
      </c>
      <c r="FF64" s="40"/>
      <c r="FG64" s="40"/>
      <c r="FH64" s="40">
        <f>FH62-FH63</f>
        <v>-371.02000000000044</v>
      </c>
      <c r="FI64" s="40"/>
      <c r="FJ64" s="40"/>
      <c r="FK64" s="40">
        <f>FK62-FK63</f>
        <v>-159.0699999999997</v>
      </c>
      <c r="FL64" s="40"/>
      <c r="FM64" s="40"/>
      <c r="FN64" s="40">
        <f>FN62-FN63</f>
        <v>-57.590000000000146</v>
      </c>
      <c r="FO64" s="40"/>
      <c r="FP64" s="40"/>
      <c r="FQ64" s="43">
        <f>FQ62-FQ63</f>
        <v>-309.4899999999998</v>
      </c>
      <c r="FR64" s="83"/>
      <c r="FS64" s="83"/>
      <c r="FT64" s="40">
        <f>FT62-FT63</f>
        <v>200.85000000000036</v>
      </c>
      <c r="FU64" s="83"/>
      <c r="FV64" s="83"/>
      <c r="FW64" s="40">
        <f>FW62-FW63</f>
        <v>263.35000000000036</v>
      </c>
      <c r="FX64" s="83"/>
      <c r="FY64" s="83"/>
      <c r="FZ64" s="40">
        <f>FZ62-FZ63</f>
        <v>115.69000000000051</v>
      </c>
      <c r="GA64" s="40">
        <f>GA62-GA63</f>
        <v>2548.670000000013</v>
      </c>
    </row>
    <row r="65" spans="1:183" s="5" customFormat="1" ht="22.5">
      <c r="A65" s="36" t="s">
        <v>56</v>
      </c>
      <c r="B65" s="16"/>
      <c r="C65" s="16"/>
      <c r="D65" s="16"/>
      <c r="E65" s="16"/>
      <c r="F65" s="16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>
        <v>412.37</v>
      </c>
      <c r="T65" s="44"/>
      <c r="U65" s="44"/>
      <c r="V65" s="44"/>
      <c r="W65" s="44"/>
      <c r="X65" s="44"/>
      <c r="Y65" s="45"/>
      <c r="Z65" s="44"/>
      <c r="AA65" s="44"/>
      <c r="AB65" s="45"/>
      <c r="AC65" s="16"/>
      <c r="AD65" s="16"/>
      <c r="AE65" s="16"/>
      <c r="AF65" s="25">
        <f t="shared" si="3"/>
        <v>412.37</v>
      </c>
      <c r="AG65" s="44"/>
      <c r="AH65" s="44"/>
      <c r="AI65" s="44"/>
      <c r="AJ65" s="44"/>
      <c r="AK65" s="44"/>
      <c r="AL65" s="44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25">
        <f t="shared" si="4"/>
        <v>0</v>
      </c>
      <c r="BR65" s="25">
        <f t="shared" si="5"/>
        <v>412.37</v>
      </c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10">
        <f t="shared" si="6"/>
        <v>0</v>
      </c>
      <c r="DD65" s="34">
        <f t="shared" si="7"/>
        <v>412.37</v>
      </c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25"/>
      <c r="EP65" s="25">
        <f t="shared" si="43"/>
        <v>412.37</v>
      </c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3"/>
      <c r="FR65" s="83"/>
      <c r="FS65" s="83"/>
      <c r="FT65" s="40"/>
      <c r="FU65" s="83"/>
      <c r="FV65" s="83"/>
      <c r="FW65" s="40"/>
      <c r="FX65" s="83"/>
      <c r="FY65" s="83"/>
      <c r="FZ65" s="40"/>
      <c r="GA65" s="41"/>
    </row>
    <row r="66" spans="1:183" s="5" customFormat="1" ht="22.5">
      <c r="A66" s="36" t="s">
        <v>51</v>
      </c>
      <c r="B66" s="16"/>
      <c r="C66" s="17">
        <f>C63-C61</f>
        <v>-532.21</v>
      </c>
      <c r="D66" s="17">
        <f aca="true" t="shared" si="50" ref="D66:Q66">D63-D61</f>
        <v>0</v>
      </c>
      <c r="E66" s="17">
        <f t="shared" si="50"/>
        <v>-4.970000000000255</v>
      </c>
      <c r="F66" s="17">
        <f t="shared" si="50"/>
        <v>0</v>
      </c>
      <c r="G66" s="17">
        <f t="shared" si="50"/>
        <v>-297.9899999999998</v>
      </c>
      <c r="H66" s="17">
        <f t="shared" si="50"/>
        <v>0</v>
      </c>
      <c r="I66" s="17">
        <f t="shared" si="50"/>
        <v>89.97999999999956</v>
      </c>
      <c r="J66" s="17">
        <f t="shared" si="50"/>
        <v>0</v>
      </c>
      <c r="K66" s="17">
        <f t="shared" si="50"/>
        <v>363.4399999999996</v>
      </c>
      <c r="L66" s="17">
        <f t="shared" si="50"/>
        <v>0</v>
      </c>
      <c r="M66" s="17">
        <f t="shared" si="50"/>
        <v>-131.82000000000062</v>
      </c>
      <c r="N66" s="17">
        <f t="shared" si="50"/>
        <v>0</v>
      </c>
      <c r="O66" s="17">
        <f t="shared" si="50"/>
        <v>-725.9299999999998</v>
      </c>
      <c r="P66" s="17">
        <f t="shared" si="50"/>
        <v>0</v>
      </c>
      <c r="Q66" s="17">
        <f t="shared" si="50"/>
        <v>395.3299999999999</v>
      </c>
      <c r="R66" s="17"/>
      <c r="S66" s="18">
        <f t="shared" si="44"/>
        <v>-844.1700000000014</v>
      </c>
      <c r="T66" s="17"/>
      <c r="U66" s="17"/>
      <c r="V66" s="17">
        <f>V63-V61</f>
        <v>-4187.839999999999</v>
      </c>
      <c r="W66" s="17">
        <f aca="true" t="shared" si="51" ref="W66:AL66">W63-W61</f>
        <v>0</v>
      </c>
      <c r="X66" s="17">
        <f t="shared" si="51"/>
        <v>0</v>
      </c>
      <c r="Y66" s="17">
        <f t="shared" si="51"/>
        <v>-3173.209999999999</v>
      </c>
      <c r="Z66" s="17">
        <f t="shared" si="51"/>
        <v>0</v>
      </c>
      <c r="AA66" s="17">
        <f t="shared" si="51"/>
        <v>0</v>
      </c>
      <c r="AB66" s="17">
        <f t="shared" si="51"/>
        <v>-1737.3400000000001</v>
      </c>
      <c r="AC66" s="17">
        <f t="shared" si="51"/>
        <v>0</v>
      </c>
      <c r="AD66" s="17">
        <f t="shared" si="51"/>
        <v>0</v>
      </c>
      <c r="AE66" s="17">
        <f t="shared" si="51"/>
        <v>-4057.5599999999995</v>
      </c>
      <c r="AF66" s="25">
        <f t="shared" si="3"/>
        <v>-14000.119999999999</v>
      </c>
      <c r="AG66" s="17">
        <f t="shared" si="51"/>
        <v>0</v>
      </c>
      <c r="AH66" s="17">
        <f t="shared" si="51"/>
        <v>0</v>
      </c>
      <c r="AI66" s="17">
        <f t="shared" si="51"/>
        <v>-2058.1399999999994</v>
      </c>
      <c r="AJ66" s="17">
        <f t="shared" si="51"/>
        <v>0</v>
      </c>
      <c r="AK66" s="17">
        <f t="shared" si="51"/>
        <v>0</v>
      </c>
      <c r="AL66" s="17">
        <f t="shared" si="51"/>
        <v>-750.6499999999996</v>
      </c>
      <c r="AM66" s="40"/>
      <c r="AN66" s="40"/>
      <c r="AO66" s="40">
        <f>AO63-AO61</f>
        <v>172.8100000000004</v>
      </c>
      <c r="AP66" s="40">
        <f aca="true" t="shared" si="52" ref="AP66:AU66">AP63-AP61</f>
        <v>0</v>
      </c>
      <c r="AQ66" s="40">
        <f t="shared" si="52"/>
        <v>0</v>
      </c>
      <c r="AR66" s="40">
        <f t="shared" si="52"/>
        <v>41.899999999999636</v>
      </c>
      <c r="AS66" s="40">
        <f t="shared" si="52"/>
        <v>0</v>
      </c>
      <c r="AT66" s="40">
        <f t="shared" si="52"/>
        <v>0</v>
      </c>
      <c r="AU66" s="40">
        <f t="shared" si="52"/>
        <v>682.9399999999996</v>
      </c>
      <c r="AV66" s="40"/>
      <c r="AW66" s="40"/>
      <c r="AX66" s="40">
        <f>AX63-AX61</f>
        <v>326.21000000000004</v>
      </c>
      <c r="AY66" s="40">
        <f aca="true" t="shared" si="53" ref="AY66:BD66">AY63-AY61</f>
        <v>0</v>
      </c>
      <c r="AZ66" s="40">
        <f t="shared" si="53"/>
        <v>0</v>
      </c>
      <c r="BA66" s="40">
        <f t="shared" si="53"/>
        <v>-506.9999999999991</v>
      </c>
      <c r="BB66" s="40">
        <f t="shared" si="53"/>
        <v>0</v>
      </c>
      <c r="BC66" s="40">
        <f t="shared" si="53"/>
        <v>0</v>
      </c>
      <c r="BD66" s="40">
        <f t="shared" si="53"/>
        <v>2.0600000000004</v>
      </c>
      <c r="BE66" s="40">
        <f aca="true" t="shared" si="54" ref="BE66:BM66">BE63-BE61</f>
        <v>0</v>
      </c>
      <c r="BF66" s="40">
        <f t="shared" si="54"/>
        <v>0</v>
      </c>
      <c r="BG66" s="40">
        <f t="shared" si="54"/>
        <v>-1073.7699999999995</v>
      </c>
      <c r="BH66" s="40">
        <f t="shared" si="54"/>
        <v>0</v>
      </c>
      <c r="BI66" s="40">
        <f t="shared" si="54"/>
        <v>0</v>
      </c>
      <c r="BJ66" s="40">
        <f t="shared" si="54"/>
        <v>-173.15999999999985</v>
      </c>
      <c r="BK66" s="40">
        <f t="shared" si="54"/>
        <v>0</v>
      </c>
      <c r="BL66" s="40">
        <f t="shared" si="54"/>
        <v>0</v>
      </c>
      <c r="BM66" s="40">
        <f t="shared" si="54"/>
        <v>444.25</v>
      </c>
      <c r="BN66" s="40">
        <f>BN63-BN61</f>
        <v>0</v>
      </c>
      <c r="BO66" s="40">
        <f>BO63-BO61</f>
        <v>0</v>
      </c>
      <c r="BP66" s="40">
        <f>BP63-BP61</f>
        <v>-111.45000000000073</v>
      </c>
      <c r="BQ66" s="25">
        <f t="shared" si="4"/>
        <v>-3003.999999999998</v>
      </c>
      <c r="BR66" s="25">
        <f t="shared" si="5"/>
        <v>-17004.119999999995</v>
      </c>
      <c r="BS66" s="40"/>
      <c r="BT66" s="40"/>
      <c r="BU66" s="40">
        <f>BU63-BU61</f>
        <v>1414.7299999999996</v>
      </c>
      <c r="BV66" s="40"/>
      <c r="BW66" s="40"/>
      <c r="BX66" s="40">
        <f>BX63-BX61</f>
        <v>-2773.1899999999996</v>
      </c>
      <c r="BY66" s="40"/>
      <c r="BZ66" s="40"/>
      <c r="CA66" s="40">
        <f>CA63-CA61</f>
        <v>-65.32000000000062</v>
      </c>
      <c r="CB66" s="40"/>
      <c r="CC66" s="40"/>
      <c r="CD66" s="40">
        <f>CD63-CD61</f>
        <v>-1161.1599999999999</v>
      </c>
      <c r="CE66" s="40"/>
      <c r="CF66" s="40"/>
      <c r="CG66" s="40">
        <f>CG63-CG61</f>
        <v>646.0199999999995</v>
      </c>
      <c r="CH66" s="40"/>
      <c r="CI66" s="40"/>
      <c r="CJ66" s="40">
        <f>CJ63-CJ61</f>
        <v>1058.62</v>
      </c>
      <c r="CK66" s="40"/>
      <c r="CL66" s="40"/>
      <c r="CM66" s="40">
        <f>CM63-CM61</f>
        <v>-796.6199999999999</v>
      </c>
      <c r="CN66" s="40"/>
      <c r="CO66" s="40"/>
      <c r="CP66" s="40">
        <f>CP63-CP61</f>
        <v>931.3699999999999</v>
      </c>
      <c r="CQ66" s="40"/>
      <c r="CR66" s="40"/>
      <c r="CS66" s="40">
        <f>CS63-CS61</f>
        <v>151.85999999999967</v>
      </c>
      <c r="CT66" s="40"/>
      <c r="CU66" s="40"/>
      <c r="CV66" s="40">
        <f>CV63-CV61</f>
        <v>-524.2600000000002</v>
      </c>
      <c r="CW66" s="40"/>
      <c r="CX66" s="40"/>
      <c r="CY66" s="40">
        <f>CY63-CY61</f>
        <v>429.0099999999993</v>
      </c>
      <c r="CZ66" s="40"/>
      <c r="DA66" s="40"/>
      <c r="DB66" s="40">
        <f>DB63-DB61</f>
        <v>-126.32000000000062</v>
      </c>
      <c r="DC66" s="10">
        <f t="shared" si="6"/>
        <v>-815.260000000003</v>
      </c>
      <c r="DD66" s="34">
        <f t="shared" si="7"/>
        <v>-17819.379999999997</v>
      </c>
      <c r="DE66" s="40"/>
      <c r="DF66" s="40"/>
      <c r="DG66" s="40">
        <f>DG63-DG61</f>
        <v>-530.21</v>
      </c>
      <c r="DH66" s="40"/>
      <c r="DI66" s="40"/>
      <c r="DJ66" s="40">
        <f>DJ63-DJ61</f>
        <v>-321.8299999999999</v>
      </c>
      <c r="DK66" s="40"/>
      <c r="DL66" s="40"/>
      <c r="DM66" s="40">
        <f>DM63-DM61</f>
        <v>-467.28000000000065</v>
      </c>
      <c r="DN66" s="40"/>
      <c r="DO66" s="40"/>
      <c r="DP66" s="40">
        <f>DP63-DP61</f>
        <v>-72.03999999999996</v>
      </c>
      <c r="DQ66" s="40"/>
      <c r="DR66" s="40"/>
      <c r="DS66" s="40">
        <f>DS63-DS61</f>
        <v>216.63999999999942</v>
      </c>
      <c r="DT66" s="40"/>
      <c r="DU66" s="40"/>
      <c r="DV66" s="40">
        <f>DV63-DV61</f>
        <v>753.0499999999993</v>
      </c>
      <c r="DW66" s="40"/>
      <c r="DX66" s="40"/>
      <c r="DY66" s="40">
        <f>DY63-DY61</f>
        <v>735.5299999999997</v>
      </c>
      <c r="DZ66" s="40"/>
      <c r="EA66" s="40"/>
      <c r="EB66" s="40">
        <f>EB63-EB61</f>
        <v>82.11999999999989</v>
      </c>
      <c r="EC66" s="40"/>
      <c r="ED66" s="40"/>
      <c r="EE66" s="40">
        <f>EE63-EE61</f>
        <v>1229.0100000000002</v>
      </c>
      <c r="EF66" s="40"/>
      <c r="EG66" s="40"/>
      <c r="EH66" s="40">
        <f>EH63-EH61</f>
        <v>-222.54999999999927</v>
      </c>
      <c r="EI66" s="40"/>
      <c r="EJ66" s="40"/>
      <c r="EK66" s="40">
        <f>EK63-EK61</f>
        <v>-227.26000000000022</v>
      </c>
      <c r="EL66" s="40"/>
      <c r="EM66" s="40"/>
      <c r="EN66" s="40">
        <f>EN63-EN61</f>
        <v>-447.9400000000005</v>
      </c>
      <c r="EO66" s="40">
        <f>EO63-EO61</f>
        <v>727.2400000000343</v>
      </c>
      <c r="EP66" s="25">
        <f t="shared" si="43"/>
        <v>-17092.139999999963</v>
      </c>
      <c r="EQ66" s="40"/>
      <c r="ER66" s="40"/>
      <c r="ES66" s="40">
        <f>ES63-ES61</f>
        <v>-1164.8199999999997</v>
      </c>
      <c r="ET66" s="40"/>
      <c r="EU66" s="40"/>
      <c r="EV66" s="40">
        <f>EV63-EV61</f>
        <v>-318.5799999999999</v>
      </c>
      <c r="EW66" s="40"/>
      <c r="EX66" s="40"/>
      <c r="EY66" s="40">
        <f>EY63-EY61</f>
        <v>7.229999999999563</v>
      </c>
      <c r="EZ66" s="40"/>
      <c r="FA66" s="40"/>
      <c r="FB66" s="40">
        <f>FB63-FB61</f>
        <v>-766.6000000000004</v>
      </c>
      <c r="FC66" s="40"/>
      <c r="FD66" s="40"/>
      <c r="FE66" s="40">
        <f>FE63-FE61</f>
        <v>-623.1800000000003</v>
      </c>
      <c r="FF66" s="40"/>
      <c r="FG66" s="40"/>
      <c r="FH66" s="40">
        <f>FH63-FH61</f>
        <v>371.02000000000044</v>
      </c>
      <c r="FI66" s="40"/>
      <c r="FJ66" s="40"/>
      <c r="FK66" s="40">
        <f>FK63-FK61</f>
        <v>159.0699999999997</v>
      </c>
      <c r="FL66" s="40"/>
      <c r="FM66" s="40"/>
      <c r="FN66" s="40">
        <f>FN63-FN61</f>
        <v>57.590000000000146</v>
      </c>
      <c r="FO66" s="40"/>
      <c r="FP66" s="40"/>
      <c r="FQ66" s="43">
        <f>FQ63-FQ61</f>
        <v>309.4899999999998</v>
      </c>
      <c r="FR66" s="83"/>
      <c r="FS66" s="83"/>
      <c r="FT66" s="40">
        <f>FT63-FT61</f>
        <v>-200.85000000000036</v>
      </c>
      <c r="FU66" s="83"/>
      <c r="FV66" s="83"/>
      <c r="FW66" s="40">
        <f>FW63-FW61</f>
        <v>-263.35000000000036</v>
      </c>
      <c r="FX66" s="83"/>
      <c r="FY66" s="83"/>
      <c r="FZ66" s="40">
        <f>FZ63-FZ61</f>
        <v>-115.69000000000051</v>
      </c>
      <c r="GA66" s="40">
        <f>GA63-GA61</f>
        <v>-2548.670000000013</v>
      </c>
    </row>
    <row r="67" spans="1:183" s="6" customFormat="1" ht="18.75" customHeight="1">
      <c r="A67" s="46" t="s">
        <v>57</v>
      </c>
      <c r="B67" s="47"/>
      <c r="C67" s="48">
        <f>C43+C50+C57+C64</f>
        <v>6233.619999999998</v>
      </c>
      <c r="D67" s="48">
        <f aca="true" t="shared" si="55" ref="D67:Q67">D43+D50+D57+D64</f>
        <v>0</v>
      </c>
      <c r="E67" s="48">
        <f t="shared" si="55"/>
        <v>-283.9799999999959</v>
      </c>
      <c r="F67" s="48">
        <f t="shared" si="55"/>
        <v>0</v>
      </c>
      <c r="G67" s="48">
        <f t="shared" si="55"/>
        <v>3914.54</v>
      </c>
      <c r="H67" s="48">
        <f t="shared" si="55"/>
        <v>0</v>
      </c>
      <c r="I67" s="48">
        <f t="shared" si="55"/>
        <v>-1021.3499999999967</v>
      </c>
      <c r="J67" s="48">
        <f t="shared" si="55"/>
        <v>0</v>
      </c>
      <c r="K67" s="48">
        <f t="shared" si="55"/>
        <v>-8185.99</v>
      </c>
      <c r="L67" s="48">
        <f t="shared" si="55"/>
        <v>0</v>
      </c>
      <c r="M67" s="48">
        <f t="shared" si="55"/>
        <v>-871.4200000000046</v>
      </c>
      <c r="N67" s="48">
        <f t="shared" si="55"/>
        <v>0</v>
      </c>
      <c r="O67" s="48">
        <f t="shared" si="55"/>
        <v>13861.870000000004</v>
      </c>
      <c r="P67" s="48">
        <f t="shared" si="55"/>
        <v>0</v>
      </c>
      <c r="Q67" s="48">
        <f t="shared" si="55"/>
        <v>-10053.650000000001</v>
      </c>
      <c r="R67" s="48"/>
      <c r="S67" s="18">
        <f t="shared" si="44"/>
        <v>3593.640000000003</v>
      </c>
      <c r="T67" s="44"/>
      <c r="U67" s="44"/>
      <c r="V67" s="49">
        <f>V43+V50+V57+V64</f>
        <v>3307.430000000003</v>
      </c>
      <c r="W67" s="49">
        <f aca="true" t="shared" si="56" ref="W67:AL67">W43+W50+W57+W64</f>
        <v>0</v>
      </c>
      <c r="X67" s="49">
        <f t="shared" si="56"/>
        <v>0</v>
      </c>
      <c r="Y67" s="49">
        <f t="shared" si="56"/>
        <v>11676.16</v>
      </c>
      <c r="Z67" s="49">
        <f t="shared" si="56"/>
        <v>0</v>
      </c>
      <c r="AA67" s="49">
        <f t="shared" si="56"/>
        <v>0</v>
      </c>
      <c r="AB67" s="49">
        <f t="shared" si="56"/>
        <v>-26745.85</v>
      </c>
      <c r="AC67" s="49">
        <f t="shared" si="56"/>
        <v>0</v>
      </c>
      <c r="AD67" s="49">
        <f t="shared" si="56"/>
        <v>0</v>
      </c>
      <c r="AE67" s="49">
        <f t="shared" si="56"/>
        <v>38448.13999999999</v>
      </c>
      <c r="AF67" s="25">
        <f t="shared" si="3"/>
        <v>30279.52</v>
      </c>
      <c r="AG67" s="49">
        <f t="shared" si="56"/>
        <v>0</v>
      </c>
      <c r="AH67" s="49">
        <f t="shared" si="56"/>
        <v>0</v>
      </c>
      <c r="AI67" s="49">
        <f t="shared" si="56"/>
        <v>14984.2</v>
      </c>
      <c r="AJ67" s="49">
        <f t="shared" si="56"/>
        <v>0</v>
      </c>
      <c r="AK67" s="49">
        <f t="shared" si="56"/>
        <v>0</v>
      </c>
      <c r="AL67" s="49">
        <f t="shared" si="56"/>
        <v>5671.629999999998</v>
      </c>
      <c r="AM67" s="40"/>
      <c r="AN67" s="40"/>
      <c r="AO67" s="40">
        <f>AO43+AO50+AO57+AO64</f>
        <v>-4788.840000000005</v>
      </c>
      <c r="AP67" s="40">
        <f aca="true" t="shared" si="57" ref="AP67:AU67">AP43+AP50+AP57+AP64</f>
        <v>0</v>
      </c>
      <c r="AQ67" s="40">
        <f t="shared" si="57"/>
        <v>0</v>
      </c>
      <c r="AR67" s="40">
        <f t="shared" si="57"/>
        <v>-6483.110000000004</v>
      </c>
      <c r="AS67" s="40">
        <f t="shared" si="57"/>
        <v>0</v>
      </c>
      <c r="AT67" s="40">
        <f t="shared" si="57"/>
        <v>0</v>
      </c>
      <c r="AU67" s="40">
        <f t="shared" si="57"/>
        <v>-12091.59</v>
      </c>
      <c r="AV67" s="40"/>
      <c r="AW67" s="40"/>
      <c r="AX67" s="40">
        <f>AX43+AX50+AX57+AX64</f>
        <v>4764.490000000001</v>
      </c>
      <c r="AY67" s="40">
        <f aca="true" t="shared" si="58" ref="AY67:BD67">AY43+AY50+AY57+AY64</f>
        <v>0</v>
      </c>
      <c r="AZ67" s="40">
        <f t="shared" si="58"/>
        <v>0</v>
      </c>
      <c r="BA67" s="40">
        <f t="shared" si="58"/>
        <v>5404.4100000000035</v>
      </c>
      <c r="BB67" s="40">
        <f t="shared" si="58"/>
        <v>0</v>
      </c>
      <c r="BC67" s="40">
        <f t="shared" si="58"/>
        <v>0</v>
      </c>
      <c r="BD67" s="40">
        <f t="shared" si="58"/>
        <v>4220.79</v>
      </c>
      <c r="BE67" s="40">
        <f aca="true" t="shared" si="59" ref="BE67:BM67">BE43+BE50+BE57+BE64</f>
        <v>0</v>
      </c>
      <c r="BF67" s="40">
        <f t="shared" si="59"/>
        <v>0</v>
      </c>
      <c r="BG67" s="40">
        <f t="shared" si="59"/>
        <v>4282.379999999998</v>
      </c>
      <c r="BH67" s="40">
        <f t="shared" si="59"/>
        <v>0</v>
      </c>
      <c r="BI67" s="40">
        <f t="shared" si="59"/>
        <v>0</v>
      </c>
      <c r="BJ67" s="40">
        <f t="shared" si="59"/>
        <v>777.9600000000028</v>
      </c>
      <c r="BK67" s="40">
        <f t="shared" si="59"/>
        <v>0</v>
      </c>
      <c r="BL67" s="40">
        <f t="shared" si="59"/>
        <v>0</v>
      </c>
      <c r="BM67" s="40">
        <f t="shared" si="59"/>
        <v>-3024.630000000001</v>
      </c>
      <c r="BN67" s="40">
        <f>BN43+BN50+BN57+BN64</f>
        <v>0</v>
      </c>
      <c r="BO67" s="40">
        <f>BO43+BO50+BO57+BO64</f>
        <v>0</v>
      </c>
      <c r="BP67" s="40">
        <f>BP43+BP50+BP57+BP64</f>
        <v>1707.9400000000014</v>
      </c>
      <c r="BQ67" s="25">
        <f t="shared" si="4"/>
        <v>15425.629999999997</v>
      </c>
      <c r="BR67" s="25">
        <f t="shared" si="5"/>
        <v>45705.149999999994</v>
      </c>
      <c r="BS67" s="40"/>
      <c r="BT67" s="40"/>
      <c r="BU67" s="40">
        <f>BU43+BU50+BU57+BU64</f>
        <v>-23587.269999999993</v>
      </c>
      <c r="BV67" s="40"/>
      <c r="BW67" s="40"/>
      <c r="BX67" s="40">
        <f>BX43+BX50+BX57+BX64</f>
        <v>34307.840000000004</v>
      </c>
      <c r="BY67" s="40"/>
      <c r="BZ67" s="40"/>
      <c r="CA67" s="40">
        <f>CA43+CA50+CA57+CA64</f>
        <v>2817.0999999999995</v>
      </c>
      <c r="CB67" s="40"/>
      <c r="CC67" s="40"/>
      <c r="CD67" s="40">
        <f>CD43+CD50+CD57+CD64</f>
        <v>15771.969999999996</v>
      </c>
      <c r="CE67" s="40"/>
      <c r="CF67" s="40"/>
      <c r="CG67" s="40">
        <f>CG43+CG50+CG57+CG64</f>
        <v>-13575.240000000002</v>
      </c>
      <c r="CH67" s="40"/>
      <c r="CI67" s="40"/>
      <c r="CJ67" s="40">
        <f>CJ43+CJ50+CJ57+CJ64</f>
        <v>-17396.900000000005</v>
      </c>
      <c r="CK67" s="40"/>
      <c r="CL67" s="40"/>
      <c r="CM67" s="40">
        <f>CM43+CM50+CM57+CM64</f>
        <v>10389.36</v>
      </c>
      <c r="CN67" s="40"/>
      <c r="CO67" s="40"/>
      <c r="CP67" s="40">
        <f>CP43+CP50+CP57+CP64</f>
        <v>-17207.57999999999</v>
      </c>
      <c r="CQ67" s="40"/>
      <c r="CR67" s="40"/>
      <c r="CS67" s="40">
        <f>CS43+CS50+CS57+CS64</f>
        <v>759.2300000000005</v>
      </c>
      <c r="CT67" s="40"/>
      <c r="CU67" s="40"/>
      <c r="CV67" s="40">
        <f>CV43+CV50+CV57+CV64</f>
        <v>6296.7</v>
      </c>
      <c r="CW67" s="40"/>
      <c r="CX67" s="40"/>
      <c r="CY67" s="40">
        <f>CY43+CY50+CY57+CY64</f>
        <v>-1789.6000000000004</v>
      </c>
      <c r="CZ67" s="40"/>
      <c r="DA67" s="40"/>
      <c r="DB67" s="40">
        <f>DB43+DB50+DB57+DB64</f>
        <v>6064.920000000004</v>
      </c>
      <c r="DC67" s="10">
        <f t="shared" si="6"/>
        <v>2850.5300000000134</v>
      </c>
      <c r="DD67" s="34">
        <f t="shared" si="7"/>
        <v>48555.68000000001</v>
      </c>
      <c r="DE67" s="40"/>
      <c r="DF67" s="40"/>
      <c r="DG67" s="40">
        <f>DG43+DG50+DG57+DG64</f>
        <v>48533.13</v>
      </c>
      <c r="DH67" s="40"/>
      <c r="DI67" s="40"/>
      <c r="DJ67" s="40">
        <f>DJ43+DJ50+DJ57+DJ64</f>
        <v>14116.970000000001</v>
      </c>
      <c r="DK67" s="40"/>
      <c r="DL67" s="40"/>
      <c r="DM67" s="40">
        <f>DM43+DM50+DM57+DM64</f>
        <v>14186.720000000005</v>
      </c>
      <c r="DN67" s="40"/>
      <c r="DO67" s="40"/>
      <c r="DP67" s="40">
        <f>DP43+DP50+DP57+DP64</f>
        <v>27.559999999992215</v>
      </c>
      <c r="DQ67" s="40"/>
      <c r="DR67" s="40"/>
      <c r="DS67" s="40">
        <f>DS43+DS50+DS57+DS64</f>
        <v>2958.399999999995</v>
      </c>
      <c r="DT67" s="40"/>
      <c r="DU67" s="40"/>
      <c r="DV67" s="40">
        <f>DV43+DV50+DV57+DV64</f>
        <v>-21461.99000000001</v>
      </c>
      <c r="DW67" s="40"/>
      <c r="DX67" s="40"/>
      <c r="DY67" s="40">
        <f>DY43+DY50+DY57+DY64</f>
        <v>-10206.09</v>
      </c>
      <c r="DZ67" s="40"/>
      <c r="EA67" s="40"/>
      <c r="EB67" s="40">
        <f>EB43+EB50+EB57+EB64</f>
        <v>-579.4300000000067</v>
      </c>
      <c r="EC67" s="40"/>
      <c r="ED67" s="40"/>
      <c r="EE67" s="40">
        <f>EE43+EE50+EE57+EE64</f>
        <v>-11213.810000000001</v>
      </c>
      <c r="EF67" s="40"/>
      <c r="EG67" s="40"/>
      <c r="EH67" s="40">
        <f>EH43+EH50+EH57+EH64</f>
        <v>6495.630000000001</v>
      </c>
      <c r="EI67" s="40"/>
      <c r="EJ67" s="40"/>
      <c r="EK67" s="40">
        <f>EK43+EK50+EK57+EK64</f>
        <v>5553.649999999991</v>
      </c>
      <c r="EL67" s="40"/>
      <c r="EM67" s="40"/>
      <c r="EN67" s="40">
        <f>EN43+EN50+EN57+EN64</f>
        <v>8096.089999999992</v>
      </c>
      <c r="EO67" s="25">
        <f>EO64+EO57+EO50+EO43</f>
        <v>56506.82999999971</v>
      </c>
      <c r="EP67" s="25">
        <f t="shared" si="43"/>
        <v>105062.50999999972</v>
      </c>
      <c r="EQ67" s="40"/>
      <c r="ER67" s="40"/>
      <c r="ES67" s="40">
        <f>ES43+ES50+ES57+ES64</f>
        <v>-37093.350000000006</v>
      </c>
      <c r="ET67" s="40"/>
      <c r="EU67" s="40"/>
      <c r="EV67" s="40">
        <f>EV43+EV50+EV57+EV64</f>
        <v>-6362.4299999999985</v>
      </c>
      <c r="EW67" s="40"/>
      <c r="EX67" s="40"/>
      <c r="EY67" s="40">
        <f>EY43+EY50+EY57+EY64</f>
        <v>-3123.54999999999</v>
      </c>
      <c r="EZ67" s="40"/>
      <c r="FA67" s="40"/>
      <c r="FB67" s="40">
        <f>FB43+FB50+FB57+FB64</f>
        <v>7058.970000000008</v>
      </c>
      <c r="FC67" s="40"/>
      <c r="FD67" s="40"/>
      <c r="FE67" s="40">
        <f>FE43+FE50+FE57+FE64</f>
        <v>6182.870000000001</v>
      </c>
      <c r="FF67" s="40"/>
      <c r="FG67" s="40"/>
      <c r="FH67" s="40">
        <f>FH43+FH50+FH57+FH64</f>
        <v>-4954.010000000002</v>
      </c>
      <c r="FI67" s="40"/>
      <c r="FJ67" s="40"/>
      <c r="FK67" s="40">
        <f>FK43+FK50+FK57+FK64</f>
        <v>-4106.899999999992</v>
      </c>
      <c r="FL67" s="40"/>
      <c r="FM67" s="40"/>
      <c r="FN67" s="40">
        <f>FN43+FN50+FN57+FN64</f>
        <v>-1670.7199999999903</v>
      </c>
      <c r="FO67" s="40"/>
      <c r="FP67" s="40"/>
      <c r="FQ67" s="43">
        <f>FQ43+FQ50+FQ57+FQ64</f>
        <v>-4776.85999999999</v>
      </c>
      <c r="FR67" s="50"/>
      <c r="FS67" s="50"/>
      <c r="FT67" s="40">
        <f>FT43+FT50+FT57+FT64</f>
        <v>1223.8400000000001</v>
      </c>
      <c r="FU67" s="50"/>
      <c r="FV67" s="50"/>
      <c r="FW67" s="40">
        <f>FW43+FW50+FW57+FW64</f>
        <v>2208.3400000000056</v>
      </c>
      <c r="FX67" s="50"/>
      <c r="FY67" s="50"/>
      <c r="FZ67" s="40">
        <f>FZ43+FZ50+FZ57+FZ64</f>
        <v>768.6700000000073</v>
      </c>
      <c r="GA67" s="40">
        <f>GA43+GA50+GA57+GA64</f>
        <v>-44645.12999999977</v>
      </c>
    </row>
    <row r="68" spans="1:183" s="6" customFormat="1" ht="24">
      <c r="A68" s="46" t="s">
        <v>58</v>
      </c>
      <c r="B68" s="47"/>
      <c r="C68" s="48">
        <f>C45+C52+C59+C66</f>
        <v>4676.369999999993</v>
      </c>
      <c r="D68" s="48">
        <f aca="true" t="shared" si="60" ref="D68:Q68">D45+D52+D59+D66</f>
        <v>0</v>
      </c>
      <c r="E68" s="48">
        <f t="shared" si="60"/>
        <v>11314.509999999987</v>
      </c>
      <c r="F68" s="48">
        <f t="shared" si="60"/>
        <v>0</v>
      </c>
      <c r="G68" s="48">
        <f t="shared" si="60"/>
        <v>6640.420000000004</v>
      </c>
      <c r="H68" s="48">
        <f t="shared" si="60"/>
        <v>0</v>
      </c>
      <c r="I68" s="48">
        <f t="shared" si="60"/>
        <v>13093.820000000002</v>
      </c>
      <c r="J68" s="48">
        <f t="shared" si="60"/>
        <v>0</v>
      </c>
      <c r="K68" s="48">
        <f t="shared" si="60"/>
        <v>20212.750000000004</v>
      </c>
      <c r="L68" s="48">
        <f t="shared" si="60"/>
        <v>0</v>
      </c>
      <c r="M68" s="48">
        <f t="shared" si="60"/>
        <v>13322.670000000013</v>
      </c>
      <c r="N68" s="48">
        <f t="shared" si="60"/>
        <v>0</v>
      </c>
      <c r="O68" s="48">
        <f t="shared" si="60"/>
        <v>169.90999999998394</v>
      </c>
      <c r="P68" s="48">
        <f t="shared" si="60"/>
        <v>0</v>
      </c>
      <c r="Q68" s="48">
        <f t="shared" si="60"/>
        <v>22391.289999999994</v>
      </c>
      <c r="R68" s="50"/>
      <c r="S68" s="18">
        <f t="shared" si="44"/>
        <v>91821.73999999998</v>
      </c>
      <c r="T68" s="44"/>
      <c r="U68" s="44"/>
      <c r="V68" s="49">
        <f>V45+V52+V59+V66</f>
        <v>11768.229999999992</v>
      </c>
      <c r="W68" s="49">
        <f aca="true" t="shared" si="61" ref="W68:AL68">W45+W52+W59+W66</f>
        <v>0</v>
      </c>
      <c r="X68" s="49">
        <f t="shared" si="61"/>
        <v>0</v>
      </c>
      <c r="Y68" s="49">
        <f t="shared" si="61"/>
        <v>-20450.609999999993</v>
      </c>
      <c r="Z68" s="49">
        <f t="shared" si="61"/>
        <v>0</v>
      </c>
      <c r="AA68" s="49">
        <f t="shared" si="61"/>
        <v>0</v>
      </c>
      <c r="AB68" s="49">
        <f t="shared" si="61"/>
        <v>42238.26000000001</v>
      </c>
      <c r="AC68" s="49">
        <f t="shared" si="61"/>
        <v>0</v>
      </c>
      <c r="AD68" s="49">
        <f t="shared" si="61"/>
        <v>0</v>
      </c>
      <c r="AE68" s="49">
        <f t="shared" si="61"/>
        <v>-25520.190000000002</v>
      </c>
      <c r="AF68" s="25">
        <f t="shared" si="3"/>
        <v>99857.43</v>
      </c>
      <c r="AG68" s="49">
        <f t="shared" si="61"/>
        <v>0</v>
      </c>
      <c r="AH68" s="49">
        <f t="shared" si="61"/>
        <v>0</v>
      </c>
      <c r="AI68" s="49">
        <f t="shared" si="61"/>
        <v>-638.1957142857254</v>
      </c>
      <c r="AJ68" s="49">
        <f t="shared" si="61"/>
        <v>0</v>
      </c>
      <c r="AK68" s="49">
        <f t="shared" si="61"/>
        <v>0</v>
      </c>
      <c r="AL68" s="49">
        <f t="shared" si="61"/>
        <v>-1542.280000000007</v>
      </c>
      <c r="AM68" s="40"/>
      <c r="AN68" s="40"/>
      <c r="AO68" s="40">
        <f>AO45+AO52+AO59+AO66</f>
        <v>-17081.879999999983</v>
      </c>
      <c r="AP68" s="40">
        <f aca="true" t="shared" si="62" ref="AP68:AU68">AP45+AP52+AP59+AP66</f>
        <v>0</v>
      </c>
      <c r="AQ68" s="40">
        <f t="shared" si="62"/>
        <v>0</v>
      </c>
      <c r="AR68" s="40">
        <f t="shared" si="62"/>
        <v>-10880.28999999999</v>
      </c>
      <c r="AS68" s="40">
        <f t="shared" si="62"/>
        <v>0</v>
      </c>
      <c r="AT68" s="40">
        <f t="shared" si="62"/>
        <v>0</v>
      </c>
      <c r="AU68" s="40">
        <f t="shared" si="62"/>
        <v>23131.020000000015</v>
      </c>
      <c r="AV68" s="40"/>
      <c r="AW68" s="40"/>
      <c r="AX68" s="40">
        <f>AX45+AX52+AX59+AX66</f>
        <v>-53526.29</v>
      </c>
      <c r="AY68" s="40">
        <f aca="true" t="shared" si="63" ref="AY68:BD68">AY45+AY52+AY59+AY66</f>
        <v>0</v>
      </c>
      <c r="AZ68" s="40">
        <f t="shared" si="63"/>
        <v>0</v>
      </c>
      <c r="BA68" s="40">
        <f t="shared" si="63"/>
        <v>11172.849999999999</v>
      </c>
      <c r="BB68" s="40">
        <f t="shared" si="63"/>
        <v>0</v>
      </c>
      <c r="BC68" s="40">
        <f t="shared" si="63"/>
        <v>0</v>
      </c>
      <c r="BD68" s="40">
        <f t="shared" si="63"/>
        <v>11776.519999999997</v>
      </c>
      <c r="BE68" s="40">
        <f aca="true" t="shared" si="64" ref="BE68:BM68">BE45+BE52+BE59+BE66</f>
        <v>0</v>
      </c>
      <c r="BF68" s="40">
        <f t="shared" si="64"/>
        <v>0</v>
      </c>
      <c r="BG68" s="40">
        <f t="shared" si="64"/>
        <v>4267.580000000008</v>
      </c>
      <c r="BH68" s="40">
        <f t="shared" si="64"/>
        <v>0</v>
      </c>
      <c r="BI68" s="40">
        <f t="shared" si="64"/>
        <v>0</v>
      </c>
      <c r="BJ68" s="40">
        <f t="shared" si="64"/>
        <v>8439.789999999997</v>
      </c>
      <c r="BK68" s="40">
        <f t="shared" si="64"/>
        <v>0</v>
      </c>
      <c r="BL68" s="40">
        <f t="shared" si="64"/>
        <v>0</v>
      </c>
      <c r="BM68" s="40">
        <f t="shared" si="64"/>
        <v>-5146.869999999984</v>
      </c>
      <c r="BN68" s="40">
        <f>BN45+BN52+BN59+BN66</f>
        <v>0</v>
      </c>
      <c r="BO68" s="40">
        <f>BO45+BO52+BO59+BO66</f>
        <v>0</v>
      </c>
      <c r="BP68" s="40">
        <f>BP45+BP52+BP59+BP66</f>
        <v>13554.64</v>
      </c>
      <c r="BQ68" s="25">
        <f t="shared" si="4"/>
        <v>-16473.405714285673</v>
      </c>
      <c r="BR68" s="25">
        <f t="shared" si="5"/>
        <v>83384.02428571432</v>
      </c>
      <c r="BS68" s="40"/>
      <c r="BT68" s="40"/>
      <c r="BU68" s="40">
        <f>BU45+BU52+BU59+BU66</f>
        <v>43740.17</v>
      </c>
      <c r="BV68" s="40"/>
      <c r="BW68" s="40"/>
      <c r="BX68" s="40">
        <f>BX45+BX52+BX59+BX66</f>
        <v>-13804.68</v>
      </c>
      <c r="BY68" s="40"/>
      <c r="BZ68" s="40"/>
      <c r="CA68" s="40">
        <f>CA45+CA52+CA59+CA66</f>
        <v>-20438.389999999992</v>
      </c>
      <c r="CB68" s="40"/>
      <c r="CC68" s="40"/>
      <c r="CD68" s="40">
        <f>CD45+CD52+CD59+CD66</f>
        <v>8297.690000000008</v>
      </c>
      <c r="CE68" s="40"/>
      <c r="CF68" s="40"/>
      <c r="CG68" s="40">
        <f>CG45+CG52+CG59+CG66</f>
        <v>-51736.51000000002</v>
      </c>
      <c r="CH68" s="40"/>
      <c r="CI68" s="40"/>
      <c r="CJ68" s="40">
        <f>CJ45+CJ52+CJ59+CJ66</f>
        <v>-6328.730000000006</v>
      </c>
      <c r="CK68" s="40"/>
      <c r="CL68" s="40"/>
      <c r="CM68" s="40">
        <f>CM45+CM52+CM59+CM66</f>
        <v>-2829.0499999999956</v>
      </c>
      <c r="CN68" s="40"/>
      <c r="CO68" s="40"/>
      <c r="CP68" s="40">
        <f>CP45+CP52+CP59+CP66</f>
        <v>-13629.970000000005</v>
      </c>
      <c r="CQ68" s="40"/>
      <c r="CR68" s="40"/>
      <c r="CS68" s="40">
        <f>CS45+CS52+CS59+CS66</f>
        <v>23128.35000000001</v>
      </c>
      <c r="CT68" s="40"/>
      <c r="CU68" s="40"/>
      <c r="CV68" s="40">
        <f>CV45+CV52+CV59+CV66</f>
        <v>-25587.80999999999</v>
      </c>
      <c r="CW68" s="40"/>
      <c r="CX68" s="40"/>
      <c r="CY68" s="40">
        <f>CY45+CY52+CY59+CY66</f>
        <v>24278.520000000004</v>
      </c>
      <c r="CZ68" s="40"/>
      <c r="DA68" s="40"/>
      <c r="DB68" s="40">
        <f>DB45+DB52+DB59+DB66</f>
        <v>17032.65</v>
      </c>
      <c r="DC68" s="10">
        <f t="shared" si="6"/>
        <v>-17877.759999999987</v>
      </c>
      <c r="DD68" s="34">
        <f t="shared" si="7"/>
        <v>65506.26428571433</v>
      </c>
      <c r="DE68" s="40"/>
      <c r="DF68" s="40"/>
      <c r="DG68" s="40">
        <f>DG45+DG52+DG59+DG66</f>
        <v>-3857.659999999997</v>
      </c>
      <c r="DH68" s="40"/>
      <c r="DI68" s="40"/>
      <c r="DJ68" s="40">
        <f>DJ45+DJ52+DJ59+DJ66</f>
        <v>44635.979999999996</v>
      </c>
      <c r="DK68" s="40"/>
      <c r="DL68" s="40"/>
      <c r="DM68" s="40">
        <f>DM45+DM52+DM59+DM66</f>
        <v>-195441.4700000001</v>
      </c>
      <c r="DN68" s="40"/>
      <c r="DO68" s="40"/>
      <c r="DP68" s="40">
        <f>DP45+DP52+DP59+DP66</f>
        <v>60165.170000000006</v>
      </c>
      <c r="DQ68" s="40"/>
      <c r="DR68" s="40"/>
      <c r="DS68" s="40">
        <f>DS45+DS52+DS59+DS66</f>
        <v>9432.449999999997</v>
      </c>
      <c r="DT68" s="40"/>
      <c r="DU68" s="40"/>
      <c r="DV68" s="40">
        <f>DV45+DV52+DV59+DV66</f>
        <v>78441.65</v>
      </c>
      <c r="DW68" s="40"/>
      <c r="DX68" s="40"/>
      <c r="DY68" s="40">
        <f>DY45+DY52+DY59+DY66</f>
        <v>70667.95999999999</v>
      </c>
      <c r="DZ68" s="40"/>
      <c r="EA68" s="40"/>
      <c r="EB68" s="40">
        <f>EB45+EB52+EB59+EB66</f>
        <v>58848.29</v>
      </c>
      <c r="EC68" s="40"/>
      <c r="ED68" s="40"/>
      <c r="EE68" s="40">
        <f>EE45+EE52+EE59+EE66</f>
        <v>60145.840000000004</v>
      </c>
      <c r="EF68" s="40"/>
      <c r="EG68" s="40"/>
      <c r="EH68" s="40">
        <f>EH45+EH52+EH59+EH66</f>
        <v>48855.67</v>
      </c>
      <c r="EI68" s="40"/>
      <c r="EJ68" s="40"/>
      <c r="EK68" s="40">
        <f>EK45+EK52+EK59+EK66</f>
        <v>51811.6</v>
      </c>
      <c r="EL68" s="40"/>
      <c r="EM68" s="40"/>
      <c r="EN68" s="40">
        <f>EN45+EN52+EN59+EN66</f>
        <v>51612.62000000001</v>
      </c>
      <c r="EO68" s="139">
        <f>EO66+EO59+EO52+EO45</f>
        <v>335318.1</v>
      </c>
      <c r="EP68" s="25">
        <f t="shared" si="43"/>
        <v>400824.3642857143</v>
      </c>
      <c r="EQ68" s="40"/>
      <c r="ER68" s="40"/>
      <c r="ES68" s="40">
        <f>ES45+ES52+ES59+ES66</f>
        <v>57847.32</v>
      </c>
      <c r="ET68" s="40"/>
      <c r="EU68" s="40"/>
      <c r="EV68" s="40">
        <f>EV45+EV52+EV59+EV66</f>
        <v>27990.510000000002</v>
      </c>
      <c r="EW68" s="40"/>
      <c r="EX68" s="40"/>
      <c r="EY68" s="40">
        <f>EY45+EY52+EY59+EY66</f>
        <v>8236.90999999999</v>
      </c>
      <c r="EZ68" s="40"/>
      <c r="FA68" s="40"/>
      <c r="FB68" s="40">
        <f>FB45+FB52+FB59+FB66</f>
        <v>986.8799999999901</v>
      </c>
      <c r="FC68" s="40"/>
      <c r="FD68" s="40"/>
      <c r="FE68" s="40">
        <f>FE45+FE52+FE59+FE66</f>
        <v>-4195.839999999987</v>
      </c>
      <c r="FF68" s="40"/>
      <c r="FG68" s="40"/>
      <c r="FH68" s="40">
        <f>FH45+FH52+FH59+FH66</f>
        <v>26298.480000000003</v>
      </c>
      <c r="FI68" s="40"/>
      <c r="FJ68" s="40"/>
      <c r="FK68" s="40">
        <f>FK45+FK52+FK59+FK66</f>
        <v>25463.069999999992</v>
      </c>
      <c r="FL68" s="40"/>
      <c r="FM68" s="40"/>
      <c r="FN68" s="40">
        <f>FN45+FN52+FN59+FN66</f>
        <v>7115.299999999992</v>
      </c>
      <c r="FO68" s="40"/>
      <c r="FP68" s="40"/>
      <c r="FQ68" s="43">
        <f>FQ45+FQ52+FQ59+FQ66</f>
        <v>25253.80999999999</v>
      </c>
      <c r="FR68" s="50"/>
      <c r="FS68" s="50"/>
      <c r="FT68" s="40">
        <f>FT45+FT52+FT59+FT66</f>
        <v>5418.829999999998</v>
      </c>
      <c r="FU68" s="50"/>
      <c r="FV68" s="50"/>
      <c r="FW68" s="40">
        <f>FW45+FW52+FW59+FW66</f>
        <v>-253850.80000000002</v>
      </c>
      <c r="FX68" s="50"/>
      <c r="FY68" s="50"/>
      <c r="FZ68" s="40">
        <f>FZ45+FZ52+FZ59+FZ66</f>
        <v>20194.03</v>
      </c>
      <c r="GA68" s="123">
        <f>GA45+GA52+GA59+GA66</f>
        <v>-53241.5</v>
      </c>
    </row>
    <row r="69" spans="1:182" ht="12.75">
      <c r="A69" s="51"/>
      <c r="B69" s="51"/>
      <c r="C69" s="51"/>
      <c r="D69" s="51"/>
      <c r="E69" s="34">
        <f>C68+E68</f>
        <v>15990.87999999998</v>
      </c>
      <c r="T69" s="8"/>
      <c r="U69" s="8"/>
      <c r="V69" s="52">
        <f>S68+V68</f>
        <v>103589.96999999997</v>
      </c>
      <c r="W69" s="8"/>
      <c r="X69" s="8"/>
      <c r="Y69" s="8"/>
      <c r="Z69" s="8"/>
      <c r="AA69" s="8"/>
      <c r="AB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T69" s="8"/>
      <c r="FW69" s="8"/>
      <c r="FZ69" s="8"/>
    </row>
    <row r="70" spans="1:182" ht="14.25">
      <c r="A70" s="165"/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52">
        <f>AU68+AR68+AO68+AL68+AI68+AE68+AB68+Y68+V68+S68</f>
        <v>92845.80428571429</v>
      </c>
      <c r="AV70" s="8"/>
      <c r="AW70" s="52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52">
        <f>BD71+BG68+BJ68</f>
        <v>113440.62</v>
      </c>
      <c r="BK70" s="8"/>
      <c r="BL70" s="8"/>
      <c r="BM70" s="52">
        <f>BJ70+BM68</f>
        <v>108293.75000000001</v>
      </c>
      <c r="BN70" s="8"/>
      <c r="BO70" s="8"/>
      <c r="BP70" s="52"/>
      <c r="BQ70" s="34"/>
      <c r="BS70" s="8"/>
      <c r="BT70" s="8"/>
      <c r="BU70" s="52">
        <f>BR68+BU68</f>
        <v>127124.19428571431</v>
      </c>
      <c r="BV70" s="8"/>
      <c r="BW70" s="8"/>
      <c r="BX70" s="52">
        <f>BU70+BX68</f>
        <v>113319.51428571431</v>
      </c>
      <c r="BY70" s="8"/>
      <c r="BZ70" s="8"/>
      <c r="CA70" s="52">
        <f>BX70+CA68</f>
        <v>92881.12428571432</v>
      </c>
      <c r="CB70" s="8"/>
      <c r="CC70" s="8"/>
      <c r="CD70" s="52">
        <f>CA70+CD68</f>
        <v>101178.81428571432</v>
      </c>
      <c r="CE70" s="8"/>
      <c r="CF70" s="8"/>
      <c r="CG70" s="52">
        <f>CD70+CG68</f>
        <v>49442.30428571431</v>
      </c>
      <c r="CH70" s="8"/>
      <c r="CI70" s="8"/>
      <c r="CJ70" s="52">
        <f>CG70+CJ68</f>
        <v>43113.574285714305</v>
      </c>
      <c r="CK70" s="8"/>
      <c r="CL70" s="8"/>
      <c r="CM70" s="52">
        <f>CJ70+CM68</f>
        <v>40284.52428571431</v>
      </c>
      <c r="CN70" s="8"/>
      <c r="CO70" s="8"/>
      <c r="CP70" s="52">
        <f>CM70+CP68</f>
        <v>26654.554285714305</v>
      </c>
      <c r="CQ70" s="8"/>
      <c r="CR70" s="8"/>
      <c r="CS70" s="52">
        <f>CP70+CS68</f>
        <v>49782.904285714314</v>
      </c>
      <c r="CT70" s="8"/>
      <c r="CU70" s="8"/>
      <c r="CV70" s="52">
        <f>CS70+CV68</f>
        <v>24195.094285714324</v>
      </c>
      <c r="CW70" s="8"/>
      <c r="CX70" s="8"/>
      <c r="CY70" s="52">
        <f>CV70+CY68</f>
        <v>48473.61428571433</v>
      </c>
      <c r="CZ70" s="8"/>
      <c r="DA70" s="8"/>
      <c r="DB70" s="52">
        <f>CY70+DB68</f>
        <v>65506.26428571433</v>
      </c>
      <c r="DE70" s="8"/>
      <c r="DF70" s="8"/>
      <c r="DG70" s="52">
        <f>DD68+DG68</f>
        <v>61648.60428571433</v>
      </c>
      <c r="DH70" s="8"/>
      <c r="DI70" s="8"/>
      <c r="DJ70" s="52">
        <f>DG70+DJ68</f>
        <v>106284.58428571433</v>
      </c>
      <c r="DK70" s="8"/>
      <c r="DL70" s="8"/>
      <c r="DM70" s="52">
        <f>DJ70+DM68</f>
        <v>-89156.88571428576</v>
      </c>
      <c r="DN70" s="8"/>
      <c r="DO70" s="8"/>
      <c r="DP70" s="52">
        <f>DM70+DP68</f>
        <v>-28991.715714285754</v>
      </c>
      <c r="DQ70" s="8"/>
      <c r="DR70" s="8"/>
      <c r="DS70" s="52">
        <f>DP70+DS68</f>
        <v>-19559.265714285757</v>
      </c>
      <c r="DT70" s="8"/>
      <c r="DU70" s="8"/>
      <c r="DV70" s="52">
        <f>DS70+DV68</f>
        <v>58882.38428571424</v>
      </c>
      <c r="DW70" s="8"/>
      <c r="DX70" s="8"/>
      <c r="DY70" s="52">
        <f>DV70+DY68</f>
        <v>129550.34428571424</v>
      </c>
      <c r="DZ70" s="8"/>
      <c r="EA70" s="8"/>
      <c r="EB70" s="52">
        <f>DY70+EB68</f>
        <v>188398.63428571424</v>
      </c>
      <c r="EC70" s="8"/>
      <c r="ED70" s="8"/>
      <c r="EE70" s="52">
        <f>EB70+EE68</f>
        <v>248544.47428571424</v>
      </c>
      <c r="EF70" s="8"/>
      <c r="EG70" s="8"/>
      <c r="EH70" s="52">
        <f>EE70+EH68</f>
        <v>297400.14428571425</v>
      </c>
      <c r="EI70" s="8"/>
      <c r="EJ70" s="8"/>
      <c r="EK70" s="52">
        <f>EH70+EK68</f>
        <v>349211.74428571423</v>
      </c>
      <c r="EL70" s="8"/>
      <c r="EM70" s="8"/>
      <c r="EN70" s="52">
        <f>EK70+EN68</f>
        <v>400824.3642857142</v>
      </c>
      <c r="EO70" s="52"/>
      <c r="EP70" s="52"/>
      <c r="EQ70" s="8"/>
      <c r="ER70" s="8"/>
      <c r="ES70" s="52">
        <f>EP75+ES68</f>
        <v>438559.50828571426</v>
      </c>
      <c r="ET70" s="8"/>
      <c r="EU70" s="8"/>
      <c r="EV70" s="52">
        <f>ES70+EV68</f>
        <v>466550.01828571426</v>
      </c>
      <c r="EW70" s="8"/>
      <c r="EX70" s="8"/>
      <c r="EY70" s="52">
        <f>EV70+EY68</f>
        <v>474786.92828571424</v>
      </c>
      <c r="EZ70" s="8"/>
      <c r="FA70" s="8"/>
      <c r="FB70" s="52">
        <f>EY70+FB68</f>
        <v>475773.80828571424</v>
      </c>
      <c r="FC70" s="8"/>
      <c r="FD70" s="8"/>
      <c r="FE70" s="52">
        <f>FB70+FE68</f>
        <v>471577.9682857143</v>
      </c>
      <c r="FF70" s="8"/>
      <c r="FG70" s="8"/>
      <c r="FH70" s="52">
        <f>FE70+FH68</f>
        <v>497876.44828571426</v>
      </c>
      <c r="FI70" s="8"/>
      <c r="FJ70" s="8"/>
      <c r="FK70" s="52">
        <f>FH70+FK68</f>
        <v>523339.51828571426</v>
      </c>
      <c r="FL70" s="8"/>
      <c r="FM70" s="8"/>
      <c r="FN70" s="52">
        <f>FK70+FN68</f>
        <v>530454.8182857143</v>
      </c>
      <c r="FO70" s="8"/>
      <c r="FP70" s="8"/>
      <c r="FQ70" s="52">
        <f>FN70+FQ68</f>
        <v>555708.6282857142</v>
      </c>
      <c r="FT70" s="52">
        <f>FQ70+FT68</f>
        <v>561127.4582857142</v>
      </c>
      <c r="FW70" s="52">
        <f>FT70+FW68</f>
        <v>307276.6582857141</v>
      </c>
      <c r="FZ70" s="137">
        <f>FW70+FZ68</f>
        <v>327470.68828571413</v>
      </c>
    </row>
    <row r="71" spans="1:182" ht="14.25">
      <c r="A71" s="53"/>
      <c r="B71" s="53"/>
      <c r="C71" s="53"/>
      <c r="D71" s="53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52"/>
      <c r="AV71" s="8"/>
      <c r="AW71" s="8"/>
      <c r="AX71" s="52"/>
      <c r="AY71" s="8"/>
      <c r="AZ71" s="8"/>
      <c r="BA71" s="8"/>
      <c r="BB71" s="8"/>
      <c r="BC71" s="8"/>
      <c r="BD71" s="8">
        <v>100733.25</v>
      </c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52">
        <f>BP68+BM68+BJ68+BG68+BD68+BA68+AX68+AU68+AR68+AO68+AL68+AI68+AE68+AB68+Y68+V68+S68</f>
        <v>83384.0242857143</v>
      </c>
      <c r="BQ71" s="34"/>
      <c r="BS71" s="8"/>
      <c r="BT71" s="8"/>
      <c r="BU71" s="52"/>
      <c r="BV71" s="8"/>
      <c r="BW71" s="8"/>
      <c r="BX71" s="52"/>
      <c r="BY71" s="8"/>
      <c r="BZ71" s="8"/>
      <c r="CA71" s="52"/>
      <c r="CB71" s="8"/>
      <c r="CC71" s="8"/>
      <c r="CD71" s="52"/>
      <c r="CE71" s="8"/>
      <c r="CF71" s="8"/>
      <c r="CG71" s="52"/>
      <c r="CH71" s="8"/>
      <c r="CI71" s="8"/>
      <c r="CJ71" s="52"/>
      <c r="CK71" s="8"/>
      <c r="CL71" s="8"/>
      <c r="CM71" s="52"/>
      <c r="CN71" s="8"/>
      <c r="CO71" s="8"/>
      <c r="CP71" s="52"/>
      <c r="CQ71" s="8"/>
      <c r="CR71" s="8"/>
      <c r="CS71" s="52"/>
      <c r="CT71" s="8"/>
      <c r="CU71" s="8"/>
      <c r="CV71" s="52"/>
      <c r="CW71" s="8"/>
      <c r="CX71" s="8"/>
      <c r="CY71" s="52"/>
      <c r="CZ71" s="8"/>
      <c r="DA71" s="8"/>
      <c r="DB71" s="52"/>
      <c r="DE71" s="8"/>
      <c r="DF71" s="8"/>
      <c r="DG71" s="52"/>
      <c r="DH71" s="8"/>
      <c r="DI71" s="8"/>
      <c r="DJ71" s="52"/>
      <c r="DK71" s="8"/>
      <c r="DL71" s="8"/>
      <c r="DM71" s="52"/>
      <c r="DN71" s="8"/>
      <c r="DO71" s="8"/>
      <c r="DP71" s="52"/>
      <c r="DQ71" s="8"/>
      <c r="DR71" s="8"/>
      <c r="DS71" s="52"/>
      <c r="DT71" s="8"/>
      <c r="DU71" s="8"/>
      <c r="DV71" s="52"/>
      <c r="DW71" s="8"/>
      <c r="DX71" s="8"/>
      <c r="DY71" s="52"/>
      <c r="DZ71" s="8"/>
      <c r="EA71" s="8"/>
      <c r="EB71" s="52"/>
      <c r="EC71" s="8"/>
      <c r="ED71" s="8"/>
      <c r="EE71" s="52"/>
      <c r="EF71" s="8"/>
      <c r="EG71" s="8"/>
      <c r="EH71" s="52"/>
      <c r="EI71" s="8"/>
      <c r="EJ71" s="8"/>
      <c r="EK71" s="52"/>
      <c r="EL71" s="8"/>
      <c r="EM71" s="8"/>
      <c r="EN71" s="52"/>
      <c r="EO71" s="52" t="s">
        <v>502</v>
      </c>
      <c r="EP71" s="52">
        <f>254*12</f>
        <v>3048</v>
      </c>
      <c r="EQ71" s="8"/>
      <c r="ER71" s="8"/>
      <c r="ES71" s="52"/>
      <c r="ET71" s="8"/>
      <c r="EU71" s="8"/>
      <c r="EV71" s="52"/>
      <c r="EW71" s="8"/>
      <c r="EX71" s="8"/>
      <c r="EY71" s="52"/>
      <c r="EZ71" s="8"/>
      <c r="FA71" s="8"/>
      <c r="FB71" s="52"/>
      <c r="FC71" s="8"/>
      <c r="FD71" s="8"/>
      <c r="FE71" s="52"/>
      <c r="FF71" s="8"/>
      <c r="FG71" s="8"/>
      <c r="FH71" s="52"/>
      <c r="FI71" s="8"/>
      <c r="FJ71" s="8"/>
      <c r="FK71" s="52"/>
      <c r="FL71" s="8"/>
      <c r="FM71" s="8"/>
      <c r="FN71" s="52"/>
      <c r="FO71" s="8"/>
      <c r="FP71" s="8"/>
      <c r="FQ71" s="52"/>
      <c r="FY71" s="141" t="s">
        <v>502</v>
      </c>
      <c r="FZ71" s="143">
        <v>2952</v>
      </c>
    </row>
    <row r="72" spans="1:181" ht="14.25" hidden="1">
      <c r="A72" s="165" t="s">
        <v>327</v>
      </c>
      <c r="B72" s="166"/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52"/>
      <c r="BE72" s="8"/>
      <c r="BF72" s="8"/>
      <c r="BG72" s="52"/>
      <c r="BH72" s="8"/>
      <c r="BI72" s="8"/>
      <c r="BJ72" s="52"/>
      <c r="BK72" s="8"/>
      <c r="BL72" s="8"/>
      <c r="BM72" s="52"/>
      <c r="BN72" s="8"/>
      <c r="BO72" s="8"/>
      <c r="BP72" s="52"/>
      <c r="BQ72" s="34">
        <f>BQ40+BQ47+BQ54+BQ61</f>
        <v>1057849.2657142857</v>
      </c>
      <c r="BS72" s="8"/>
      <c r="BT72" s="8"/>
      <c r="BU72" s="34">
        <f>BU40+BU47+BU54+BU61</f>
        <v>71072.76</v>
      </c>
      <c r="BV72" s="8"/>
      <c r="BW72" s="8"/>
      <c r="BX72" s="34">
        <f>BX40+BX47+BX54+BX61</f>
        <v>70394.34999999999</v>
      </c>
      <c r="BY72" s="8"/>
      <c r="BZ72" s="8"/>
      <c r="CA72" s="34">
        <f>CA40+CA47+CA54+CA61</f>
        <v>108742.37</v>
      </c>
      <c r="CB72" s="8"/>
      <c r="CC72" s="8"/>
      <c r="CD72" s="34">
        <f>CD40+CD47+CD54+CD61</f>
        <v>71270.53</v>
      </c>
      <c r="CE72" s="8"/>
      <c r="CF72" s="8"/>
      <c r="CG72" s="34">
        <f>CG40+CG47+CG54+CG61</f>
        <v>157877.95</v>
      </c>
      <c r="CH72" s="8"/>
      <c r="CI72" s="8"/>
      <c r="CJ72" s="34">
        <f>CJ40+CJ47+CJ54+CJ61</f>
        <v>116352.76000000002</v>
      </c>
      <c r="CK72" s="8"/>
      <c r="CL72" s="8"/>
      <c r="CM72" s="34">
        <f>CM40+CM47+CM54+CM61</f>
        <v>85110.7</v>
      </c>
      <c r="CN72" s="8"/>
      <c r="CO72" s="8"/>
      <c r="CP72" s="34">
        <f>CP40+CP47+CP54+CP61</f>
        <v>122819.08</v>
      </c>
      <c r="CQ72" s="8"/>
      <c r="CR72" s="8"/>
      <c r="CS72" s="34">
        <f>CS40+CS47+CS54+CS61</f>
        <v>68766.90999999999</v>
      </c>
      <c r="CT72" s="8"/>
      <c r="CU72" s="8"/>
      <c r="CV72" s="34">
        <f>CV40+CV47+CV54+CV61</f>
        <v>111929.1</v>
      </c>
      <c r="CW72" s="8"/>
      <c r="CX72" s="8"/>
      <c r="CY72" s="34">
        <f>CY40+CY47+CY54+CY61</f>
        <v>70103.9</v>
      </c>
      <c r="CZ72" s="8"/>
      <c r="DA72" s="8"/>
      <c r="DB72" s="34">
        <f>DB40+DB47+DB54+DB61</f>
        <v>69437.04</v>
      </c>
      <c r="DE72" s="8"/>
      <c r="DF72" s="8"/>
      <c r="DG72" s="34">
        <f>DG40+DG47+DG54+DG61</f>
        <v>91297.01999999999</v>
      </c>
      <c r="DH72" s="8"/>
      <c r="DI72" s="8"/>
      <c r="DJ72" s="34">
        <f>DJ40+DJ47+DJ54+DJ61</f>
        <v>77423.13</v>
      </c>
      <c r="DK72" s="8"/>
      <c r="DL72" s="8"/>
      <c r="DM72" s="34">
        <f>DM40+DM47+DM54+DM61</f>
        <v>317443.65</v>
      </c>
      <c r="DN72" s="8"/>
      <c r="DO72" s="8"/>
      <c r="DP72" s="34">
        <f>DP40+DP47+DP54+DP61</f>
        <v>73874.24</v>
      </c>
      <c r="DQ72" s="8"/>
      <c r="DR72" s="8"/>
      <c r="DS72" s="34">
        <f>DS40+DS47+DS54+DS61</f>
        <v>123744.5</v>
      </c>
      <c r="DT72" s="8"/>
      <c r="DU72" s="8"/>
      <c r="DV72" s="34">
        <f>DV40+DV47+DV54+DV61</f>
        <v>79112.7</v>
      </c>
      <c r="DW72" s="8"/>
      <c r="DX72" s="8"/>
      <c r="DY72" s="34">
        <f>DY40+DY47+DY54+DY61</f>
        <v>75620.27</v>
      </c>
      <c r="DZ72" s="8"/>
      <c r="EA72" s="8"/>
      <c r="EB72" s="34">
        <f>EB40+EB47+EB54+EB61</f>
        <v>77831.54</v>
      </c>
      <c r="EC72" s="8"/>
      <c r="ED72" s="8"/>
      <c r="EE72" s="34">
        <f>EE40+EE47+EE54+EE61</f>
        <v>86339.71999999999</v>
      </c>
      <c r="EF72" s="8"/>
      <c r="EG72" s="8"/>
      <c r="EH72" s="34">
        <f>EH40+EH47+EH54+EH61</f>
        <v>80701.85999999999</v>
      </c>
      <c r="EI72" s="8"/>
      <c r="EJ72" s="8"/>
      <c r="EK72" s="34">
        <f>EK40+EK47+EK54+EK61</f>
        <v>78653.9</v>
      </c>
      <c r="EL72" s="8"/>
      <c r="EM72" s="8"/>
      <c r="EN72" s="34">
        <f>EN40+EN47+EN54+EN61</f>
        <v>76285.31</v>
      </c>
      <c r="EO72" s="34">
        <f>EO40+EO47+EO54+EO61</f>
        <v>1238327.84</v>
      </c>
      <c r="EP72" s="34">
        <f>EP40+EP47+EP54+EP61</f>
        <v>1460184.56</v>
      </c>
      <c r="EQ72" s="8"/>
      <c r="ER72" s="8"/>
      <c r="ES72" s="34">
        <f>ES40+ES47+ES54+ES61</f>
        <v>83980.91</v>
      </c>
      <c r="ET72" s="8"/>
      <c r="EU72" s="8"/>
      <c r="EV72" s="34">
        <f>EV40+EV47+EV54+EV61</f>
        <v>83578.25</v>
      </c>
      <c r="EW72" s="8"/>
      <c r="EX72" s="8"/>
      <c r="EY72" s="34">
        <f>EY40+EY47+EY54+EY61</f>
        <v>99857.24</v>
      </c>
      <c r="EZ72" s="8"/>
      <c r="FA72" s="8"/>
      <c r="FB72" s="34">
        <f>FB40+FB47+FB54+FB61</f>
        <v>96924.75</v>
      </c>
      <c r="FC72" s="8"/>
      <c r="FD72" s="8"/>
      <c r="FE72" s="34">
        <f>FE40+FE47+FE54+FE61</f>
        <v>102983.56999999999</v>
      </c>
      <c r="FF72" s="8"/>
      <c r="FG72" s="8"/>
      <c r="FH72" s="34">
        <f>FH40+FH47+FH54+FH61</f>
        <v>83626.13</v>
      </c>
      <c r="FI72" s="8"/>
      <c r="FJ72" s="8"/>
      <c r="FK72" s="34">
        <f>FK40+FK47+FK54+FK61</f>
        <v>83614.43000000001</v>
      </c>
      <c r="FL72" s="8"/>
      <c r="FM72" s="8"/>
      <c r="FN72" s="34">
        <f>FN40+FN47+FN54+FN61</f>
        <v>99436.02</v>
      </c>
      <c r="FO72" s="8"/>
      <c r="FP72" s="8"/>
      <c r="FQ72" s="34">
        <f>FQ40+FQ47+FQ54+FQ61</f>
        <v>84493.65000000001</v>
      </c>
      <c r="FY72" s="141"/>
    </row>
    <row r="73" spans="1:181" ht="12.75" hidden="1">
      <c r="A73" s="51"/>
      <c r="B73" s="51"/>
      <c r="C73" s="51"/>
      <c r="D73" s="51"/>
      <c r="T73" s="8"/>
      <c r="U73" s="8"/>
      <c r="V73" s="8"/>
      <c r="W73" s="8"/>
      <c r="X73" s="8"/>
      <c r="Y73" s="8"/>
      <c r="Z73" s="8"/>
      <c r="AA73" s="8"/>
      <c r="AB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34">
        <f>BQ42+BQ49+BQ56+BQ63</f>
        <v>1041375.86</v>
      </c>
      <c r="BS73" s="8"/>
      <c r="BT73" s="8"/>
      <c r="BU73" s="34">
        <f>BU42+BU49+BU56+BU63</f>
        <v>114812.93000000001</v>
      </c>
      <c r="BV73" s="8"/>
      <c r="BW73" s="8"/>
      <c r="BX73" s="34">
        <f>BX42+BX49+BX56+BX63</f>
        <v>56589.67</v>
      </c>
      <c r="BY73" s="8"/>
      <c r="BZ73" s="8"/>
      <c r="CA73" s="34">
        <f>CA42+CA49+CA56+CA63</f>
        <v>88303.98</v>
      </c>
      <c r="CB73" s="8"/>
      <c r="CC73" s="8"/>
      <c r="CD73" s="34">
        <f>CD42+CD49+CD56+CD63</f>
        <v>79568.22</v>
      </c>
      <c r="CE73" s="8"/>
      <c r="CF73" s="8"/>
      <c r="CG73" s="34">
        <f>CG42+CG49+CG56+CG63</f>
        <v>106141.43999999999</v>
      </c>
      <c r="CH73" s="8"/>
      <c r="CI73" s="8"/>
      <c r="CJ73" s="34">
        <f>CJ42+CJ49+CJ56+CJ63</f>
        <v>110024.03000000003</v>
      </c>
      <c r="CK73" s="8"/>
      <c r="CL73" s="8"/>
      <c r="CM73" s="34">
        <f>CM42+CM49+CM56+CM63</f>
        <v>82281.65000000001</v>
      </c>
      <c r="CN73" s="8"/>
      <c r="CO73" s="8"/>
      <c r="CP73" s="34">
        <f>CP42+CP49+CP56+CP63</f>
        <v>109189.11</v>
      </c>
      <c r="CQ73" s="8"/>
      <c r="CR73" s="8"/>
      <c r="CS73" s="34">
        <f>CS42+CS49+CS56+CS63</f>
        <v>91895.26</v>
      </c>
      <c r="CT73" s="8"/>
      <c r="CU73" s="8"/>
      <c r="CV73" s="34">
        <f>CV42+CV49+CV56+CV63</f>
        <v>86341.29</v>
      </c>
      <c r="CW73" s="8"/>
      <c r="CX73" s="8"/>
      <c r="CY73" s="34">
        <f>CY42+CY49+CY56+CY63</f>
        <v>94382.42</v>
      </c>
      <c r="CZ73" s="8"/>
      <c r="DA73" s="8"/>
      <c r="DB73" s="34">
        <f>DB42+DB49+DB56+DB63</f>
        <v>86469.69</v>
      </c>
      <c r="DE73" s="8"/>
      <c r="DF73" s="8"/>
      <c r="DG73" s="34">
        <f>DG42+DG49+DG56+DG63</f>
        <v>87439.36</v>
      </c>
      <c r="DH73" s="8"/>
      <c r="DI73" s="8"/>
      <c r="DJ73" s="34">
        <f>DJ42+DJ49+DJ56+DJ63</f>
        <v>122059.11</v>
      </c>
      <c r="DK73" s="8"/>
      <c r="DL73" s="8"/>
      <c r="DM73" s="34">
        <f>DM42+DM49+DM56+DM63</f>
        <v>122002.18</v>
      </c>
      <c r="DN73" s="8"/>
      <c r="DO73" s="8"/>
      <c r="DP73" s="34">
        <f>DP42+DP49+DP56+DP63</f>
        <v>134039.41</v>
      </c>
      <c r="DQ73" s="8"/>
      <c r="DR73" s="8"/>
      <c r="DS73" s="34">
        <f>DS42+DS49+DS56+DS63</f>
        <v>133176.95</v>
      </c>
      <c r="DT73" s="8"/>
      <c r="DU73" s="8"/>
      <c r="DV73" s="34">
        <f>DV42+DV49+DV56+DV63</f>
        <v>157554.35</v>
      </c>
      <c r="DW73" s="8"/>
      <c r="DX73" s="8"/>
      <c r="DY73" s="34">
        <f>DY42+DY49+DY56+DY63</f>
        <v>146288.22999999998</v>
      </c>
      <c r="DZ73" s="8"/>
      <c r="EA73" s="8"/>
      <c r="EB73" s="34">
        <f>EB42+EB49+EB56+EB63</f>
        <v>136679.83</v>
      </c>
      <c r="EC73" s="8"/>
      <c r="ED73" s="8"/>
      <c r="EE73" s="34">
        <f>EE42+EE49+EE56+EE63</f>
        <v>146485.56000000003</v>
      </c>
      <c r="EF73" s="8"/>
      <c r="EG73" s="8"/>
      <c r="EH73" s="34">
        <f>EH42+EH49+EH56+EH63</f>
        <v>129557.53</v>
      </c>
      <c r="EI73" s="8"/>
      <c r="EJ73" s="8"/>
      <c r="EK73" s="34">
        <f>EK42+EK49+EK56+EK63</f>
        <v>130465.50000000001</v>
      </c>
      <c r="EL73" s="8"/>
      <c r="EM73" s="8"/>
      <c r="EN73" s="34">
        <f>EN42+EN49+EN56+EN63</f>
        <v>127897.93000000001</v>
      </c>
      <c r="EO73" s="34">
        <f>EO42+EO49+EO56+EO63</f>
        <v>1573645.9399999997</v>
      </c>
      <c r="EP73" s="34">
        <f>EP42+EP49+EP56+EP63</f>
        <v>4689896.11</v>
      </c>
      <c r="EQ73" s="8"/>
      <c r="ER73" s="8"/>
      <c r="ES73" s="34">
        <f>ES42+ES49+ES56+ES63</f>
        <v>141828.22999999998</v>
      </c>
      <c r="ET73" s="8"/>
      <c r="EU73" s="8"/>
      <c r="EV73" s="34">
        <f>EV42+EV49+EV56+EV63</f>
        <v>111568.76</v>
      </c>
      <c r="EW73" s="8"/>
      <c r="EX73" s="8"/>
      <c r="EY73" s="34">
        <f>EY42+EY49+EY56+EY63</f>
        <v>108094.15</v>
      </c>
      <c r="EZ73" s="8"/>
      <c r="FA73" s="8"/>
      <c r="FB73" s="34">
        <f>FB42+FB49+FB56+FB63</f>
        <v>97911.62999999999</v>
      </c>
      <c r="FC73" s="8"/>
      <c r="FD73" s="8"/>
      <c r="FE73" s="34">
        <f>FE42+FE49+FE56+FE63</f>
        <v>98787.73</v>
      </c>
      <c r="FF73" s="8"/>
      <c r="FG73" s="8"/>
      <c r="FH73" s="34">
        <f>FH42+FH49+FH56+FH63</f>
        <v>109924.61000000002</v>
      </c>
      <c r="FI73" s="8"/>
      <c r="FJ73" s="8"/>
      <c r="FK73" s="34">
        <f>FK42+FK49+FK56+FK63</f>
        <v>109077.5</v>
      </c>
      <c r="FL73" s="8"/>
      <c r="FM73" s="8"/>
      <c r="FN73" s="34">
        <f>FN42+FN49+FN56+FN63</f>
        <v>106551.31999999999</v>
      </c>
      <c r="FO73" s="8"/>
      <c r="FP73" s="8"/>
      <c r="FQ73" s="34">
        <f>FQ42+FQ49+FQ56+FQ63</f>
        <v>109747.45999999999</v>
      </c>
      <c r="FY73" s="141"/>
    </row>
    <row r="74" spans="1:181" ht="12.75" hidden="1">
      <c r="A74" s="51"/>
      <c r="B74" s="51"/>
      <c r="C74" s="51"/>
      <c r="D74" s="51"/>
      <c r="T74" s="8"/>
      <c r="U74" s="8"/>
      <c r="V74" s="8"/>
      <c r="W74" s="8"/>
      <c r="X74" s="8"/>
      <c r="Y74" s="8"/>
      <c r="Z74" s="8"/>
      <c r="AA74" s="8"/>
      <c r="AB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34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Y74" s="141"/>
    </row>
    <row r="75" spans="1:184" ht="15" customHeight="1">
      <c r="A75" s="121"/>
      <c r="B75" s="121"/>
      <c r="C75" s="121"/>
      <c r="D75" s="121"/>
      <c r="T75" s="8"/>
      <c r="U75" s="8"/>
      <c r="V75" s="8"/>
      <c r="W75" s="8"/>
      <c r="X75" s="8"/>
      <c r="Y75" s="8"/>
      <c r="Z75" s="8"/>
      <c r="AA75" s="8"/>
      <c r="AB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34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137">
        <f>'[1]Лист1'!$EP$80</f>
        <v>380712.18828571425</v>
      </c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Y75" s="141"/>
      <c r="GB75" t="s">
        <v>590</v>
      </c>
    </row>
    <row r="76" spans="1:182" ht="19.5" customHeight="1">
      <c r="A76" s="51"/>
      <c r="B76" s="51"/>
      <c r="C76" s="51"/>
      <c r="D76" s="51"/>
      <c r="T76" s="8"/>
      <c r="U76" s="8"/>
      <c r="V76" s="8"/>
      <c r="W76" s="8"/>
      <c r="X76" s="8"/>
      <c r="Y76" s="8"/>
      <c r="Z76" s="8"/>
      <c r="AA76" s="8"/>
      <c r="AB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Y76" s="141" t="s">
        <v>7</v>
      </c>
      <c r="FZ76" s="140">
        <f>FZ70+FZ71+FZ75</f>
        <v>330422.68828571413</v>
      </c>
    </row>
    <row r="77" spans="1:173" ht="19.5" customHeight="1">
      <c r="A77" s="121"/>
      <c r="B77" s="121"/>
      <c r="C77" s="121"/>
      <c r="D77" s="121"/>
      <c r="T77" s="8"/>
      <c r="U77" s="8"/>
      <c r="V77" s="8"/>
      <c r="W77" s="8"/>
      <c r="X77" s="8"/>
      <c r="Y77" s="8"/>
      <c r="Z77" s="8"/>
      <c r="AA77" s="8"/>
      <c r="AB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</row>
    <row r="78" spans="1:184" ht="19.5" customHeight="1">
      <c r="A78" s="121"/>
      <c r="B78" s="121"/>
      <c r="C78" s="121"/>
      <c r="D78" s="121"/>
      <c r="T78" s="8"/>
      <c r="U78" s="8"/>
      <c r="V78" s="8"/>
      <c r="W78" s="8"/>
      <c r="X78" s="8"/>
      <c r="Y78" s="8"/>
      <c r="Z78" s="8"/>
      <c r="AA78" s="8"/>
      <c r="AB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X78" s="144" t="s">
        <v>507</v>
      </c>
      <c r="FY78" s="145"/>
      <c r="FZ78" s="145"/>
      <c r="GA78" s="145" t="s">
        <v>508</v>
      </c>
      <c r="GB78" s="56"/>
    </row>
    <row r="79" spans="1:184" ht="19.5" customHeight="1">
      <c r="A79" s="121"/>
      <c r="B79" s="121"/>
      <c r="C79" s="121"/>
      <c r="D79" s="121"/>
      <c r="T79" s="8"/>
      <c r="U79" s="8"/>
      <c r="V79" s="8"/>
      <c r="W79" s="8"/>
      <c r="X79" s="8"/>
      <c r="Y79" s="8"/>
      <c r="Z79" s="8"/>
      <c r="AA79" s="8"/>
      <c r="AB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X79" s="145"/>
      <c r="FY79" s="145"/>
      <c r="FZ79" s="145"/>
      <c r="GA79" s="145"/>
      <c r="GB79" s="56"/>
    </row>
    <row r="80" spans="1:184" ht="30" customHeight="1">
      <c r="A80" s="121"/>
      <c r="B80" s="121"/>
      <c r="C80" s="121"/>
      <c r="D80" s="121"/>
      <c r="T80" s="8"/>
      <c r="U80" s="8"/>
      <c r="V80" s="8"/>
      <c r="W80" s="8"/>
      <c r="X80" s="8"/>
      <c r="Y80" s="8"/>
      <c r="Z80" s="8"/>
      <c r="AA80" s="8"/>
      <c r="AB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X80" s="146" t="s">
        <v>509</v>
      </c>
      <c r="FY80" s="145"/>
      <c r="FZ80" s="145"/>
      <c r="GA80" s="145" t="s">
        <v>610</v>
      </c>
      <c r="GB80" s="56"/>
    </row>
    <row r="81" spans="1:173" ht="19.5" customHeight="1">
      <c r="A81" s="121"/>
      <c r="B81" s="121"/>
      <c r="C81" s="121"/>
      <c r="D81" s="121"/>
      <c r="T81" s="8"/>
      <c r="U81" s="8"/>
      <c r="V81" s="8"/>
      <c r="W81" s="8"/>
      <c r="X81" s="8"/>
      <c r="Y81" s="8"/>
      <c r="Z81" s="8"/>
      <c r="AA81" s="8"/>
      <c r="AB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</row>
    <row r="82" spans="1:173" ht="19.5" customHeight="1">
      <c r="A82" s="121"/>
      <c r="B82" s="121"/>
      <c r="C82" s="121"/>
      <c r="D82" s="121"/>
      <c r="T82" s="8"/>
      <c r="U82" s="8"/>
      <c r="V82" s="8"/>
      <c r="W82" s="8"/>
      <c r="X82" s="8"/>
      <c r="Y82" s="8"/>
      <c r="Z82" s="8"/>
      <c r="AA82" s="8"/>
      <c r="AB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</row>
    <row r="83" spans="1:184" ht="13.5" customHeight="1">
      <c r="A83" s="51"/>
      <c r="B83" s="51"/>
      <c r="C83" s="51"/>
      <c r="D83" s="51"/>
      <c r="T83" s="8"/>
      <c r="U83" s="8"/>
      <c r="V83" s="8"/>
      <c r="W83" s="8"/>
      <c r="X83" s="8"/>
      <c r="Y83" s="8"/>
      <c r="Z83" s="8"/>
      <c r="AA83" s="8"/>
      <c r="AB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W83" s="180" t="s">
        <v>594</v>
      </c>
      <c r="FX83" s="180"/>
      <c r="FY83" s="180"/>
      <c r="FZ83" s="138">
        <f>GA40+GA47+GA54+GA61</f>
        <v>1357443.8399999999</v>
      </c>
      <c r="GB83" s="147"/>
    </row>
    <row r="84" spans="1:184" ht="14.25" customHeight="1">
      <c r="A84" s="51"/>
      <c r="B84" s="51"/>
      <c r="C84" s="51"/>
      <c r="D84" s="51"/>
      <c r="T84" s="8"/>
      <c r="U84" s="8"/>
      <c r="V84" s="8"/>
      <c r="W84" s="8"/>
      <c r="X84" s="8"/>
      <c r="Y84" s="8"/>
      <c r="Z84" s="8"/>
      <c r="AA84" s="8"/>
      <c r="AB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55" t="s">
        <v>507</v>
      </c>
      <c r="EM84" s="56"/>
      <c r="EN84" s="56"/>
      <c r="EO84" s="56"/>
      <c r="EP84" s="56"/>
      <c r="EQ84" s="55"/>
      <c r="ER84" s="56"/>
      <c r="ES84" s="56"/>
      <c r="ET84" s="55"/>
      <c r="EU84" s="56"/>
      <c r="EV84" s="56"/>
      <c r="EW84" s="55"/>
      <c r="EX84" s="56"/>
      <c r="EY84" s="56"/>
      <c r="EZ84" s="55"/>
      <c r="FA84" s="56"/>
      <c r="FB84" s="56"/>
      <c r="FC84" s="55"/>
      <c r="FD84" s="56"/>
      <c r="FE84" s="56"/>
      <c r="FF84" s="55"/>
      <c r="FG84" s="56"/>
      <c r="FH84" s="56"/>
      <c r="FI84" s="55"/>
      <c r="FJ84" s="56"/>
      <c r="FK84" s="56"/>
      <c r="FL84" s="55"/>
      <c r="FM84" s="56"/>
      <c r="FN84" s="56"/>
      <c r="FO84" s="55"/>
      <c r="FP84" s="56"/>
      <c r="FQ84" s="56"/>
      <c r="FW84" s="180" t="s">
        <v>592</v>
      </c>
      <c r="FX84" s="180"/>
      <c r="FY84" s="180"/>
      <c r="FZ84" s="138">
        <f>GA41+GA48+GA55+GA62</f>
        <v>1259557.2100000002</v>
      </c>
      <c r="GB84" s="147"/>
    </row>
    <row r="85" spans="1:184" ht="12.75" customHeight="1">
      <c r="A85" s="51"/>
      <c r="B85" s="51"/>
      <c r="C85" s="51"/>
      <c r="D85" s="51"/>
      <c r="T85" s="8"/>
      <c r="U85" s="8"/>
      <c r="V85" s="8"/>
      <c r="W85" s="8"/>
      <c r="X85" s="8"/>
      <c r="Y85" s="8"/>
      <c r="Z85" s="8"/>
      <c r="AA85" s="8"/>
      <c r="AB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56"/>
      <c r="EM85" s="56"/>
      <c r="EN85" s="56"/>
      <c r="EO85" s="56"/>
      <c r="EP85" s="56"/>
      <c r="EQ85" s="56"/>
      <c r="ER85" s="56"/>
      <c r="ES85" s="56"/>
      <c r="ET85" s="56"/>
      <c r="EU85" s="56"/>
      <c r="EV85" s="56"/>
      <c r="EW85" s="56"/>
      <c r="EX85" s="56"/>
      <c r="EY85" s="56"/>
      <c r="EZ85" s="56"/>
      <c r="FA85" s="56"/>
      <c r="FB85" s="56"/>
      <c r="FC85" s="56"/>
      <c r="FD85" s="56"/>
      <c r="FE85" s="56"/>
      <c r="FF85" s="56"/>
      <c r="FG85" s="56"/>
      <c r="FH85" s="56"/>
      <c r="FI85" s="56"/>
      <c r="FJ85" s="56"/>
      <c r="FK85" s="56"/>
      <c r="FL85" s="56"/>
      <c r="FM85" s="56"/>
      <c r="FN85" s="56"/>
      <c r="FO85" s="56"/>
      <c r="FP85" s="56"/>
      <c r="FQ85" s="56"/>
      <c r="FW85" s="180" t="s">
        <v>593</v>
      </c>
      <c r="FX85" s="180"/>
      <c r="FY85" s="180"/>
      <c r="FZ85" s="138">
        <f>GA42+GA49+GA56+GA63</f>
        <v>1304202.34</v>
      </c>
      <c r="GB85" s="147"/>
    </row>
    <row r="86" spans="1:184" ht="13.5" customHeight="1">
      <c r="A86" s="51"/>
      <c r="B86" s="51"/>
      <c r="C86" s="51"/>
      <c r="D86" s="51"/>
      <c r="T86" s="8"/>
      <c r="U86" s="8"/>
      <c r="V86" s="8"/>
      <c r="W86" s="8"/>
      <c r="X86" s="8"/>
      <c r="Y86" s="8"/>
      <c r="Z86" s="8"/>
      <c r="AA86" s="8"/>
      <c r="AB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57" t="s">
        <v>509</v>
      </c>
      <c r="EM86" s="56"/>
      <c r="EN86" s="56"/>
      <c r="EO86" s="56"/>
      <c r="EP86" s="56"/>
      <c r="EQ86" s="57"/>
      <c r="ER86" s="56"/>
      <c r="ES86" s="56"/>
      <c r="ET86" s="57"/>
      <c r="EU86" s="56"/>
      <c r="EV86" s="56"/>
      <c r="EW86" s="57"/>
      <c r="EX86" s="56"/>
      <c r="EY86" s="56"/>
      <c r="EZ86" s="57"/>
      <c r="FA86" s="56"/>
      <c r="FB86" s="56"/>
      <c r="FC86" s="57"/>
      <c r="FD86" s="56"/>
      <c r="FE86" s="56"/>
      <c r="FF86" s="57"/>
      <c r="FG86" s="56"/>
      <c r="FH86" s="56"/>
      <c r="FI86" s="57"/>
      <c r="FJ86" s="56"/>
      <c r="FK86" s="56"/>
      <c r="FL86" s="57"/>
      <c r="FM86" s="56"/>
      <c r="FN86" s="56"/>
      <c r="FO86" s="57"/>
      <c r="FP86" s="56"/>
      <c r="FQ86" s="56"/>
      <c r="FW86" s="180" t="s">
        <v>596</v>
      </c>
      <c r="FX86" s="180"/>
      <c r="FY86" s="180"/>
      <c r="FZ86" s="138">
        <f>FZ85-FZ84</f>
        <v>44645.12999999989</v>
      </c>
      <c r="GB86" s="147"/>
    </row>
    <row r="87" spans="1:184" ht="12.75" customHeight="1">
      <c r="A87" s="51"/>
      <c r="B87" s="51"/>
      <c r="C87" s="51"/>
      <c r="D87" s="51"/>
      <c r="T87" s="8"/>
      <c r="U87" s="8"/>
      <c r="V87" s="8"/>
      <c r="W87" s="8"/>
      <c r="X87" s="8"/>
      <c r="Y87" s="8"/>
      <c r="Z87" s="8"/>
      <c r="AA87" s="8"/>
      <c r="AB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W87" s="177" t="s">
        <v>597</v>
      </c>
      <c r="FX87" s="177"/>
      <c r="FY87" s="177"/>
      <c r="FZ87" s="138">
        <f>FZ84-FZ83</f>
        <v>-97886.62999999966</v>
      </c>
      <c r="GB87" s="147"/>
    </row>
    <row r="88" spans="1:184" ht="14.25" customHeight="1">
      <c r="A88" s="51"/>
      <c r="B88" s="51"/>
      <c r="C88" s="51"/>
      <c r="D88" s="51"/>
      <c r="T88" s="8"/>
      <c r="U88" s="8"/>
      <c r="V88" s="8"/>
      <c r="W88" s="8"/>
      <c r="X88" s="8"/>
      <c r="Y88" s="8"/>
      <c r="Z88" s="8"/>
      <c r="AA88" s="8"/>
      <c r="AB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W88" s="181" t="s">
        <v>598</v>
      </c>
      <c r="FX88" s="182"/>
      <c r="FY88" s="183"/>
      <c r="FZ88" s="148">
        <f>EP75</f>
        <v>380712.18828571425</v>
      </c>
      <c r="GB88" s="147"/>
    </row>
    <row r="89" spans="1:184" ht="12.75" customHeight="1">
      <c r="A89" s="51"/>
      <c r="B89" s="51"/>
      <c r="C89" s="51"/>
      <c r="D89" s="51"/>
      <c r="T89" s="8"/>
      <c r="U89" s="8"/>
      <c r="V89" s="8"/>
      <c r="W89" s="8"/>
      <c r="X89" s="8"/>
      <c r="Y89" s="8"/>
      <c r="Z89" s="8"/>
      <c r="AA89" s="8"/>
      <c r="AB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W89" s="184" t="s">
        <v>611</v>
      </c>
      <c r="FX89" s="184"/>
      <c r="FY89" s="184"/>
      <c r="FZ89" s="149">
        <f>FZ88+FZ87+FZ86+FZ71</f>
        <v>330422.6882857145</v>
      </c>
      <c r="GA89" s="150"/>
      <c r="GB89" s="147"/>
    </row>
    <row r="90" spans="1:184" ht="12.75">
      <c r="A90" s="51"/>
      <c r="B90" s="51"/>
      <c r="C90" s="51"/>
      <c r="D90" s="51"/>
      <c r="T90" s="8"/>
      <c r="U90" s="8"/>
      <c r="V90" s="8"/>
      <c r="W90" s="8"/>
      <c r="X90" s="8"/>
      <c r="Y90" s="8"/>
      <c r="Z90" s="8"/>
      <c r="AA90" s="8"/>
      <c r="AB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W90" s="176" t="s">
        <v>502</v>
      </c>
      <c r="FX90" s="176"/>
      <c r="FY90" s="176"/>
      <c r="FZ90" s="151">
        <v>2952</v>
      </c>
      <c r="GB90" s="147"/>
    </row>
    <row r="91" spans="1:184" ht="12.75" customHeight="1">
      <c r="A91" s="51"/>
      <c r="B91" s="51"/>
      <c r="C91" s="51"/>
      <c r="D91" s="51"/>
      <c r="T91" s="8"/>
      <c r="U91" s="8"/>
      <c r="V91" s="8"/>
      <c r="W91" s="8"/>
      <c r="X91" s="8"/>
      <c r="Y91" s="8"/>
      <c r="Z91" s="8"/>
      <c r="AA91" s="8"/>
      <c r="AB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W91" s="177" t="s">
        <v>600</v>
      </c>
      <c r="FX91" s="177"/>
      <c r="FY91" s="177"/>
      <c r="FZ91" s="138">
        <f>FZ19+FW20+FT21+FT22+FT23+FT24+FQ19+FQ21+FQ22+FN19+FK19+FH19+FE20+FE22+FE23+FE24+FE25+FE26+FE27+FE28+FE29+FE30+FB19+FB20+FB21+FB22+EY25+EY28+EY29+ES20</f>
        <v>324226.48</v>
      </c>
      <c r="GA91" s="178" t="s">
        <v>607</v>
      </c>
      <c r="GB91" s="179"/>
    </row>
    <row r="92" spans="1:182" ht="12.75">
      <c r="A92" s="51"/>
      <c r="B92" s="51"/>
      <c r="C92" s="51"/>
      <c r="D92" s="51"/>
      <c r="T92" s="8"/>
      <c r="U92" s="8"/>
      <c r="V92" s="8"/>
      <c r="W92" s="8"/>
      <c r="X92" s="8"/>
      <c r="Y92" s="8"/>
      <c r="Z92" s="8"/>
      <c r="AA92" s="8"/>
      <c r="AB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W92" s="176" t="s">
        <v>612</v>
      </c>
      <c r="FX92" s="176"/>
      <c r="FY92" s="176"/>
      <c r="FZ92" s="151">
        <v>218418</v>
      </c>
    </row>
    <row r="93" spans="1:182" ht="12.75">
      <c r="A93" s="51"/>
      <c r="B93" s="51"/>
      <c r="C93" s="51"/>
      <c r="D93" s="51"/>
      <c r="T93" s="8"/>
      <c r="U93" s="8"/>
      <c r="V93" s="8"/>
      <c r="W93" s="8"/>
      <c r="X93" s="8"/>
      <c r="Y93" s="8"/>
      <c r="Z93" s="8"/>
      <c r="AA93" s="8"/>
      <c r="AB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W93" s="176" t="s">
        <v>613</v>
      </c>
      <c r="FX93" s="176"/>
      <c r="FY93" s="176"/>
      <c r="FZ93" s="151">
        <v>5238.03</v>
      </c>
    </row>
    <row r="94" spans="1:182" ht="12.75">
      <c r="A94" s="51"/>
      <c r="B94" s="51"/>
      <c r="C94" s="51"/>
      <c r="D94" s="51"/>
      <c r="T94" s="8"/>
      <c r="U94" s="8"/>
      <c r="V94" s="8"/>
      <c r="W94" s="8"/>
      <c r="X94" s="8"/>
      <c r="Y94" s="8"/>
      <c r="Z94" s="8"/>
      <c r="AA94" s="8"/>
      <c r="AB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W94" s="176" t="s">
        <v>614</v>
      </c>
      <c r="FX94" s="176"/>
      <c r="FY94" s="176"/>
      <c r="FZ94" s="151">
        <f>FZ92+FZ93</f>
        <v>223656.03</v>
      </c>
    </row>
    <row r="95" spans="1:182" ht="12.75">
      <c r="A95" s="51"/>
      <c r="B95" s="51"/>
      <c r="C95" s="51"/>
      <c r="D95" s="51"/>
      <c r="T95" s="8"/>
      <c r="U95" s="8"/>
      <c r="V95" s="8"/>
      <c r="W95" s="8"/>
      <c r="X95" s="8"/>
      <c r="Y95" s="8"/>
      <c r="Z95" s="8"/>
      <c r="AA95" s="8"/>
      <c r="AB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W95" s="176" t="s">
        <v>615</v>
      </c>
      <c r="FX95" s="176"/>
      <c r="FY95" s="176"/>
      <c r="FZ95" s="151">
        <f>FZ94-FZ91</f>
        <v>-100570.44999999998</v>
      </c>
    </row>
    <row r="96" spans="1:182" ht="12.75">
      <c r="A96" s="51"/>
      <c r="B96" s="51"/>
      <c r="C96" s="51"/>
      <c r="D96" s="51"/>
      <c r="T96" s="8"/>
      <c r="U96" s="8"/>
      <c r="V96" s="8"/>
      <c r="W96" s="8"/>
      <c r="X96" s="8"/>
      <c r="Y96" s="8"/>
      <c r="Z96" s="8"/>
      <c r="AA96" s="8"/>
      <c r="AB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W96" s="176" t="s">
        <v>616</v>
      </c>
      <c r="FX96" s="176"/>
      <c r="FY96" s="176"/>
      <c r="FZ96" s="152">
        <f>FZ95-FZ87</f>
        <v>-2683.820000000327</v>
      </c>
    </row>
    <row r="97" spans="1:173" ht="12.75">
      <c r="A97" s="51"/>
      <c r="B97" s="51"/>
      <c r="C97" s="51"/>
      <c r="D97" s="51"/>
      <c r="T97" s="8"/>
      <c r="U97" s="8"/>
      <c r="V97" s="8"/>
      <c r="W97" s="8"/>
      <c r="X97" s="8"/>
      <c r="Y97" s="8"/>
      <c r="Z97" s="8"/>
      <c r="AA97" s="8"/>
      <c r="AB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</row>
    <row r="98" spans="1:173" ht="12.75">
      <c r="A98" s="51"/>
      <c r="B98" s="51"/>
      <c r="C98" s="51"/>
      <c r="D98" s="51"/>
      <c r="T98" s="8"/>
      <c r="U98" s="8"/>
      <c r="V98" s="8"/>
      <c r="W98" s="8"/>
      <c r="X98" s="8"/>
      <c r="Y98" s="8"/>
      <c r="Z98" s="8"/>
      <c r="AA98" s="8"/>
      <c r="AB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</row>
    <row r="99" spans="1:173" ht="12.75">
      <c r="A99" s="51"/>
      <c r="B99" s="51"/>
      <c r="C99" s="51"/>
      <c r="D99" s="51"/>
      <c r="T99" s="8"/>
      <c r="U99" s="8"/>
      <c r="V99" s="8"/>
      <c r="W99" s="8"/>
      <c r="X99" s="8"/>
      <c r="Y99" s="8"/>
      <c r="Z99" s="8"/>
      <c r="AA99" s="8"/>
      <c r="AB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</row>
    <row r="100" spans="1:173" ht="12.75">
      <c r="A100" s="51"/>
      <c r="B100" s="51"/>
      <c r="C100" s="51"/>
      <c r="D100" s="51"/>
      <c r="T100" s="8"/>
      <c r="U100" s="8"/>
      <c r="V100" s="8"/>
      <c r="W100" s="8"/>
      <c r="X100" s="8"/>
      <c r="Y100" s="8"/>
      <c r="Z100" s="8"/>
      <c r="AA100" s="8"/>
      <c r="AB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</row>
    <row r="101" spans="1:173" ht="12.75">
      <c r="A101" s="51"/>
      <c r="B101" s="51"/>
      <c r="C101" s="51"/>
      <c r="D101" s="51"/>
      <c r="T101" s="8"/>
      <c r="U101" s="8"/>
      <c r="V101" s="8"/>
      <c r="W101" s="8"/>
      <c r="X101" s="8"/>
      <c r="Y101" s="8"/>
      <c r="Z101" s="8"/>
      <c r="AA101" s="8"/>
      <c r="AB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</row>
    <row r="102" spans="1:173" ht="12.75">
      <c r="A102" s="51"/>
      <c r="B102" s="51"/>
      <c r="C102" s="51"/>
      <c r="D102" s="51"/>
      <c r="T102" s="8"/>
      <c r="U102" s="8"/>
      <c r="V102" s="8"/>
      <c r="W102" s="8"/>
      <c r="X102" s="8"/>
      <c r="Y102" s="8"/>
      <c r="Z102" s="8"/>
      <c r="AA102" s="8"/>
      <c r="AB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</row>
    <row r="103" spans="1:173" ht="12.75">
      <c r="A103" s="51"/>
      <c r="B103" s="51"/>
      <c r="C103" s="51"/>
      <c r="D103" s="51"/>
      <c r="T103" s="8"/>
      <c r="U103" s="8"/>
      <c r="V103" s="8"/>
      <c r="W103" s="8"/>
      <c r="X103" s="8"/>
      <c r="Y103" s="8"/>
      <c r="Z103" s="8"/>
      <c r="AA103" s="8"/>
      <c r="AB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</row>
    <row r="104" spans="1:173" ht="12.75">
      <c r="A104" s="51"/>
      <c r="B104" s="51"/>
      <c r="C104" s="51"/>
      <c r="D104" s="51"/>
      <c r="T104" s="8"/>
      <c r="U104" s="8"/>
      <c r="V104" s="8"/>
      <c r="W104" s="8"/>
      <c r="X104" s="8"/>
      <c r="Y104" s="8"/>
      <c r="Z104" s="8"/>
      <c r="AA104" s="8"/>
      <c r="AB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</row>
    <row r="105" spans="1:173" ht="12.75">
      <c r="A105" s="51"/>
      <c r="B105" s="51"/>
      <c r="C105" s="51"/>
      <c r="D105" s="51"/>
      <c r="T105" s="8"/>
      <c r="U105" s="8"/>
      <c r="V105" s="8"/>
      <c r="W105" s="8"/>
      <c r="X105" s="8"/>
      <c r="Y105" s="8"/>
      <c r="Z105" s="8"/>
      <c r="AA105" s="8"/>
      <c r="AB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</row>
    <row r="106" spans="1:173" ht="12.75">
      <c r="A106" s="51"/>
      <c r="B106" s="51"/>
      <c r="C106" s="51"/>
      <c r="D106" s="51"/>
      <c r="T106" s="8"/>
      <c r="U106" s="8"/>
      <c r="V106" s="8"/>
      <c r="W106" s="8"/>
      <c r="X106" s="8"/>
      <c r="Y106" s="8"/>
      <c r="Z106" s="8"/>
      <c r="AA106" s="8"/>
      <c r="AB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</row>
    <row r="107" spans="1:173" ht="12.75">
      <c r="A107" s="51"/>
      <c r="B107" s="51"/>
      <c r="C107" s="51"/>
      <c r="D107" s="51"/>
      <c r="T107" s="8"/>
      <c r="U107" s="8"/>
      <c r="V107" s="8"/>
      <c r="W107" s="8"/>
      <c r="X107" s="8"/>
      <c r="Y107" s="8"/>
      <c r="Z107" s="8"/>
      <c r="AA107" s="8"/>
      <c r="AB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</row>
    <row r="108" spans="1:173" ht="12.75">
      <c r="A108" s="51"/>
      <c r="B108" s="51"/>
      <c r="C108" s="51"/>
      <c r="D108" s="51"/>
      <c r="T108" s="8"/>
      <c r="U108" s="8"/>
      <c r="V108" s="8"/>
      <c r="W108" s="8"/>
      <c r="X108" s="8"/>
      <c r="Y108" s="8"/>
      <c r="Z108" s="8"/>
      <c r="AA108" s="8"/>
      <c r="AB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8"/>
    </row>
    <row r="109" spans="1:173" ht="12.75">
      <c r="A109" s="51"/>
      <c r="B109" s="51"/>
      <c r="C109" s="51"/>
      <c r="D109" s="51"/>
      <c r="T109" s="8"/>
      <c r="U109" s="8"/>
      <c r="V109" s="8"/>
      <c r="W109" s="8"/>
      <c r="X109" s="8"/>
      <c r="Y109" s="8"/>
      <c r="Z109" s="8"/>
      <c r="AA109" s="8"/>
      <c r="AB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</row>
    <row r="110" spans="1:173" ht="12.75">
      <c r="A110" s="51"/>
      <c r="B110" s="51"/>
      <c r="C110" s="51"/>
      <c r="D110" s="51"/>
      <c r="T110" s="8"/>
      <c r="U110" s="8"/>
      <c r="V110" s="8"/>
      <c r="W110" s="8"/>
      <c r="X110" s="8"/>
      <c r="Y110" s="8"/>
      <c r="Z110" s="8"/>
      <c r="AA110" s="8"/>
      <c r="AB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</row>
    <row r="111" spans="1:173" ht="12.75">
      <c r="A111" s="51"/>
      <c r="B111" s="51"/>
      <c r="C111" s="51"/>
      <c r="D111" s="51"/>
      <c r="T111" s="8"/>
      <c r="U111" s="8"/>
      <c r="V111" s="8"/>
      <c r="W111" s="8"/>
      <c r="X111" s="8"/>
      <c r="Y111" s="8"/>
      <c r="Z111" s="8"/>
      <c r="AA111" s="8"/>
      <c r="AB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</row>
    <row r="112" spans="1:173" ht="12.75">
      <c r="A112" s="51"/>
      <c r="B112" s="51"/>
      <c r="C112" s="51"/>
      <c r="D112" s="51"/>
      <c r="T112" s="8"/>
      <c r="U112" s="8"/>
      <c r="V112" s="8"/>
      <c r="W112" s="8"/>
      <c r="X112" s="8"/>
      <c r="Y112" s="8"/>
      <c r="Z112" s="8"/>
      <c r="AA112" s="8"/>
      <c r="AB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</row>
    <row r="113" spans="1:173" ht="12.75">
      <c r="A113" s="51"/>
      <c r="B113" s="51"/>
      <c r="C113" s="51"/>
      <c r="D113" s="51"/>
      <c r="T113" s="8"/>
      <c r="U113" s="8"/>
      <c r="V113" s="8"/>
      <c r="W113" s="8"/>
      <c r="X113" s="8"/>
      <c r="Y113" s="8"/>
      <c r="Z113" s="8"/>
      <c r="AA113" s="8"/>
      <c r="AB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</row>
    <row r="114" spans="1:173" ht="12.75">
      <c r="A114" s="51"/>
      <c r="B114" s="51"/>
      <c r="C114" s="51"/>
      <c r="D114" s="51"/>
      <c r="T114" s="8"/>
      <c r="U114" s="8"/>
      <c r="V114" s="8"/>
      <c r="W114" s="8"/>
      <c r="X114" s="8"/>
      <c r="Y114" s="8"/>
      <c r="Z114" s="8"/>
      <c r="AA114" s="8"/>
      <c r="AB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</row>
    <row r="115" spans="1:173" ht="12.75">
      <c r="A115" s="51"/>
      <c r="B115" s="51"/>
      <c r="C115" s="51"/>
      <c r="D115" s="51"/>
      <c r="T115" s="8"/>
      <c r="U115" s="8"/>
      <c r="V115" s="8"/>
      <c r="W115" s="8"/>
      <c r="X115" s="8"/>
      <c r="Y115" s="8"/>
      <c r="Z115" s="8"/>
      <c r="AA115" s="8"/>
      <c r="AB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</row>
    <row r="116" spans="1:173" ht="12.75">
      <c r="A116" s="51"/>
      <c r="B116" s="51"/>
      <c r="C116" s="51"/>
      <c r="D116" s="51"/>
      <c r="T116" s="8"/>
      <c r="U116" s="8"/>
      <c r="V116" s="8"/>
      <c r="W116" s="8"/>
      <c r="X116" s="8"/>
      <c r="Y116" s="8"/>
      <c r="Z116" s="8"/>
      <c r="AA116" s="8"/>
      <c r="AB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  <c r="FP116" s="8"/>
      <c r="FQ116" s="8"/>
    </row>
    <row r="117" spans="1:173" ht="12.75">
      <c r="A117" s="51"/>
      <c r="B117" s="51"/>
      <c r="C117" s="51"/>
      <c r="D117" s="51"/>
      <c r="T117" s="8"/>
      <c r="U117" s="8"/>
      <c r="V117" s="8"/>
      <c r="W117" s="8"/>
      <c r="X117" s="8"/>
      <c r="Y117" s="8"/>
      <c r="Z117" s="8"/>
      <c r="AA117" s="8"/>
      <c r="AB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</row>
    <row r="118" spans="1:173" ht="12.75">
      <c r="A118" s="51"/>
      <c r="B118" s="51"/>
      <c r="C118" s="51"/>
      <c r="D118" s="51"/>
      <c r="T118" s="8"/>
      <c r="U118" s="8"/>
      <c r="V118" s="8"/>
      <c r="W118" s="8"/>
      <c r="X118" s="8"/>
      <c r="Y118" s="8"/>
      <c r="Z118" s="8"/>
      <c r="AA118" s="8"/>
      <c r="AB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</row>
    <row r="119" spans="1:173" ht="12.75">
      <c r="A119" s="51"/>
      <c r="B119" s="51"/>
      <c r="C119" s="51"/>
      <c r="D119" s="51"/>
      <c r="T119" s="8"/>
      <c r="U119" s="8"/>
      <c r="V119" s="8"/>
      <c r="W119" s="8"/>
      <c r="X119" s="8"/>
      <c r="Y119" s="8"/>
      <c r="Z119" s="8"/>
      <c r="AA119" s="8"/>
      <c r="AB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</row>
    <row r="120" spans="1:173" ht="12.75">
      <c r="A120" s="51"/>
      <c r="B120" s="51"/>
      <c r="C120" s="51"/>
      <c r="D120" s="51"/>
      <c r="T120" s="8"/>
      <c r="U120" s="8"/>
      <c r="V120" s="8"/>
      <c r="W120" s="8"/>
      <c r="X120" s="8"/>
      <c r="Y120" s="8"/>
      <c r="Z120" s="8"/>
      <c r="AA120" s="8"/>
      <c r="AB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</row>
    <row r="121" spans="1:173" ht="12.75">
      <c r="A121" s="51"/>
      <c r="B121" s="51"/>
      <c r="C121" s="51"/>
      <c r="D121" s="51"/>
      <c r="T121" s="8"/>
      <c r="U121" s="8"/>
      <c r="V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</row>
    <row r="122" spans="1:173" ht="12.75">
      <c r="A122" s="51"/>
      <c r="B122" s="51"/>
      <c r="C122" s="51"/>
      <c r="D122" s="51"/>
      <c r="T122" s="8"/>
      <c r="U122" s="8"/>
      <c r="V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</row>
    <row r="123" spans="1:173" ht="12.75">
      <c r="A123" s="51"/>
      <c r="B123" s="51"/>
      <c r="C123" s="51"/>
      <c r="D123" s="51"/>
      <c r="T123" s="8"/>
      <c r="U123" s="8"/>
      <c r="V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  <c r="FJ123" s="8"/>
      <c r="FK123" s="8"/>
      <c r="FL123" s="8"/>
      <c r="FM123" s="8"/>
      <c r="FN123" s="8"/>
      <c r="FO123" s="8"/>
      <c r="FP123" s="8"/>
      <c r="FQ123" s="8"/>
    </row>
    <row r="124" spans="1:173" ht="12.75">
      <c r="A124" s="51"/>
      <c r="B124" s="51"/>
      <c r="C124" s="51"/>
      <c r="D124" s="51"/>
      <c r="T124" s="8"/>
      <c r="U124" s="8"/>
      <c r="V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  <c r="FJ124" s="8"/>
      <c r="FK124" s="8"/>
      <c r="FL124" s="8"/>
      <c r="FM124" s="8"/>
      <c r="FN124" s="8"/>
      <c r="FO124" s="8"/>
      <c r="FP124" s="8"/>
      <c r="FQ124" s="8"/>
    </row>
    <row r="125" spans="1:173" ht="12.75">
      <c r="A125" s="51"/>
      <c r="B125" s="51"/>
      <c r="C125" s="51"/>
      <c r="D125" s="51"/>
      <c r="T125" s="8"/>
      <c r="U125" s="8"/>
      <c r="V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</row>
    <row r="126" spans="1:173" ht="12.75">
      <c r="A126" s="51"/>
      <c r="B126" s="51"/>
      <c r="C126" s="51"/>
      <c r="D126" s="51"/>
      <c r="T126" s="8"/>
      <c r="U126" s="8"/>
      <c r="V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  <c r="FP126" s="8"/>
      <c r="FQ126" s="8"/>
    </row>
    <row r="127" spans="1:173" ht="12.75">
      <c r="A127" s="51"/>
      <c r="B127" s="51"/>
      <c r="C127" s="51"/>
      <c r="D127" s="51"/>
      <c r="T127" s="8"/>
      <c r="U127" s="8"/>
      <c r="V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  <c r="EW127" s="8"/>
      <c r="EX127" s="8"/>
      <c r="EY127" s="8"/>
      <c r="EZ127" s="8"/>
      <c r="FA127" s="8"/>
      <c r="FB127" s="8"/>
      <c r="FC127" s="8"/>
      <c r="FD127" s="8"/>
      <c r="FE127" s="8"/>
      <c r="FF127" s="8"/>
      <c r="FG127" s="8"/>
      <c r="FH127" s="8"/>
      <c r="FI127" s="8"/>
      <c r="FJ127" s="8"/>
      <c r="FK127" s="8"/>
      <c r="FL127" s="8"/>
      <c r="FM127" s="8"/>
      <c r="FN127" s="8"/>
      <c r="FO127" s="8"/>
      <c r="FP127" s="8"/>
      <c r="FQ127" s="8"/>
    </row>
    <row r="128" spans="1:173" ht="12.75">
      <c r="A128" s="51"/>
      <c r="B128" s="51"/>
      <c r="C128" s="51"/>
      <c r="D128" s="51"/>
      <c r="T128" s="8"/>
      <c r="U128" s="8"/>
      <c r="V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  <c r="EX128" s="8"/>
      <c r="EY128" s="8"/>
      <c r="EZ128" s="8"/>
      <c r="FA128" s="8"/>
      <c r="FB128" s="8"/>
      <c r="FC128" s="8"/>
      <c r="FD128" s="8"/>
      <c r="FE128" s="8"/>
      <c r="FF128" s="8"/>
      <c r="FG128" s="8"/>
      <c r="FH128" s="8"/>
      <c r="FI128" s="8"/>
      <c r="FJ128" s="8"/>
      <c r="FK128" s="8"/>
      <c r="FL128" s="8"/>
      <c r="FM128" s="8"/>
      <c r="FN128" s="8"/>
      <c r="FO128" s="8"/>
      <c r="FP128" s="8"/>
      <c r="FQ128" s="8"/>
    </row>
    <row r="129" spans="1:173" ht="12.75">
      <c r="A129" s="51"/>
      <c r="B129" s="51"/>
      <c r="C129" s="51"/>
      <c r="D129" s="51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  <c r="FI129" s="8"/>
      <c r="FJ129" s="8"/>
      <c r="FK129" s="8"/>
      <c r="FL129" s="8"/>
      <c r="FM129" s="8"/>
      <c r="FN129" s="8"/>
      <c r="FO129" s="8"/>
      <c r="FP129" s="8"/>
      <c r="FQ129" s="8"/>
    </row>
    <row r="130" spans="1:173" ht="12.75">
      <c r="A130" s="51"/>
      <c r="B130" s="51"/>
      <c r="C130" s="51"/>
      <c r="D130" s="51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  <c r="FF130" s="8"/>
      <c r="FG130" s="8"/>
      <c r="FH130" s="8"/>
      <c r="FI130" s="8"/>
      <c r="FJ130" s="8"/>
      <c r="FK130" s="8"/>
      <c r="FL130" s="8"/>
      <c r="FM130" s="8"/>
      <c r="FN130" s="8"/>
      <c r="FO130" s="8"/>
      <c r="FP130" s="8"/>
      <c r="FQ130" s="8"/>
    </row>
    <row r="131" spans="1:173" ht="12.75">
      <c r="A131" s="51"/>
      <c r="B131" s="51"/>
      <c r="C131" s="51"/>
      <c r="D131" s="51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/>
      <c r="FJ131" s="8"/>
      <c r="FK131" s="8"/>
      <c r="FL131" s="8"/>
      <c r="FM131" s="8"/>
      <c r="FN131" s="8"/>
      <c r="FO131" s="8"/>
      <c r="FP131" s="8"/>
      <c r="FQ131" s="8"/>
    </row>
    <row r="132" spans="1:173" ht="12.75">
      <c r="A132" s="51"/>
      <c r="B132" s="51"/>
      <c r="C132" s="51"/>
      <c r="D132" s="51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  <c r="FQ132" s="8"/>
    </row>
    <row r="133" spans="1:173" ht="12.75">
      <c r="A133" s="51"/>
      <c r="B133" s="51"/>
      <c r="C133" s="51"/>
      <c r="D133" s="51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</row>
    <row r="134" spans="1:173" ht="12.75">
      <c r="A134" s="51"/>
      <c r="B134" s="51"/>
      <c r="C134" s="51"/>
      <c r="D134" s="51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8"/>
      <c r="FK134" s="8"/>
      <c r="FL134" s="8"/>
      <c r="FM134" s="8"/>
      <c r="FN134" s="8"/>
      <c r="FO134" s="8"/>
      <c r="FP134" s="8"/>
      <c r="FQ134" s="8"/>
    </row>
    <row r="135" spans="1:173" ht="12.75">
      <c r="A135" s="51"/>
      <c r="B135" s="51"/>
      <c r="C135" s="51"/>
      <c r="D135" s="51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8"/>
      <c r="FJ135" s="8"/>
      <c r="FK135" s="8"/>
      <c r="FL135" s="8"/>
      <c r="FM135" s="8"/>
      <c r="FN135" s="8"/>
      <c r="FO135" s="8"/>
      <c r="FP135" s="8"/>
      <c r="FQ135" s="8"/>
    </row>
    <row r="136" spans="1:173" ht="12.75">
      <c r="A136" s="51"/>
      <c r="B136" s="51"/>
      <c r="C136" s="51"/>
      <c r="D136" s="51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  <c r="EV136" s="8"/>
      <c r="EW136" s="8"/>
      <c r="EX136" s="8"/>
      <c r="EY136" s="8"/>
      <c r="EZ136" s="8"/>
      <c r="FA136" s="8"/>
      <c r="FB136" s="8"/>
      <c r="FC136" s="8"/>
      <c r="FD136" s="8"/>
      <c r="FE136" s="8"/>
      <c r="FF136" s="8"/>
      <c r="FG136" s="8"/>
      <c r="FH136" s="8"/>
      <c r="FI136" s="8"/>
      <c r="FJ136" s="8"/>
      <c r="FK136" s="8"/>
      <c r="FL136" s="8"/>
      <c r="FM136" s="8"/>
      <c r="FN136" s="8"/>
      <c r="FO136" s="8"/>
      <c r="FP136" s="8"/>
      <c r="FQ136" s="8"/>
    </row>
    <row r="137" spans="1:173" ht="12.75">
      <c r="A137" s="51"/>
      <c r="B137" s="51"/>
      <c r="C137" s="51"/>
      <c r="D137" s="51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8"/>
      <c r="FH137" s="8"/>
      <c r="FI137" s="8"/>
      <c r="FJ137" s="8"/>
      <c r="FK137" s="8"/>
      <c r="FL137" s="8"/>
      <c r="FM137" s="8"/>
      <c r="FN137" s="8"/>
      <c r="FO137" s="8"/>
      <c r="FP137" s="8"/>
      <c r="FQ137" s="8"/>
    </row>
    <row r="138" spans="1:173" ht="12.75">
      <c r="A138" s="51"/>
      <c r="B138" s="51"/>
      <c r="C138" s="51"/>
      <c r="D138" s="51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  <c r="EV138" s="8"/>
      <c r="EW138" s="8"/>
      <c r="EX138" s="8"/>
      <c r="EY138" s="8"/>
      <c r="EZ138" s="8"/>
      <c r="FA138" s="8"/>
      <c r="FB138" s="8"/>
      <c r="FC138" s="8"/>
      <c r="FD138" s="8"/>
      <c r="FE138" s="8"/>
      <c r="FF138" s="8"/>
      <c r="FG138" s="8"/>
      <c r="FH138" s="8"/>
      <c r="FI138" s="8"/>
      <c r="FJ138" s="8"/>
      <c r="FK138" s="8"/>
      <c r="FL138" s="8"/>
      <c r="FM138" s="8"/>
      <c r="FN138" s="8"/>
      <c r="FO138" s="8"/>
      <c r="FP138" s="8"/>
      <c r="FQ138" s="8"/>
    </row>
    <row r="139" spans="1:173" ht="12.75">
      <c r="A139" s="51"/>
      <c r="B139" s="51"/>
      <c r="C139" s="51"/>
      <c r="D139" s="51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  <c r="EW139" s="8"/>
      <c r="EX139" s="8"/>
      <c r="EY139" s="8"/>
      <c r="EZ139" s="8"/>
      <c r="FA139" s="8"/>
      <c r="FB139" s="8"/>
      <c r="FC139" s="8"/>
      <c r="FD139" s="8"/>
      <c r="FE139" s="8"/>
      <c r="FF139" s="8"/>
      <c r="FG139" s="8"/>
      <c r="FH139" s="8"/>
      <c r="FI139" s="8"/>
      <c r="FJ139" s="8"/>
      <c r="FK139" s="8"/>
      <c r="FL139" s="8"/>
      <c r="FM139" s="8"/>
      <c r="FN139" s="8"/>
      <c r="FO139" s="8"/>
      <c r="FP139" s="8"/>
      <c r="FQ139" s="8"/>
    </row>
    <row r="140" spans="1:173" ht="12.75">
      <c r="A140" s="51"/>
      <c r="B140" s="51"/>
      <c r="C140" s="51"/>
      <c r="D140" s="51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  <c r="FJ140" s="8"/>
      <c r="FK140" s="8"/>
      <c r="FL140" s="8"/>
      <c r="FM140" s="8"/>
      <c r="FN140" s="8"/>
      <c r="FO140" s="8"/>
      <c r="FP140" s="8"/>
      <c r="FQ140" s="8"/>
    </row>
    <row r="141" spans="1:173" ht="12.75">
      <c r="A141" s="51"/>
      <c r="B141" s="51"/>
      <c r="C141" s="51"/>
      <c r="D141" s="51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8"/>
      <c r="FD141" s="8"/>
      <c r="FE141" s="8"/>
      <c r="FF141" s="8"/>
      <c r="FG141" s="8"/>
      <c r="FH141" s="8"/>
      <c r="FI141" s="8"/>
      <c r="FJ141" s="8"/>
      <c r="FK141" s="8"/>
      <c r="FL141" s="8"/>
      <c r="FM141" s="8"/>
      <c r="FN141" s="8"/>
      <c r="FO141" s="8"/>
      <c r="FP141" s="8"/>
      <c r="FQ141" s="8"/>
    </row>
    <row r="142" spans="1:173" ht="12.75">
      <c r="A142" s="51"/>
      <c r="B142" s="51"/>
      <c r="C142" s="51"/>
      <c r="D142" s="51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  <c r="FA142" s="8"/>
      <c r="FB142" s="8"/>
      <c r="FC142" s="8"/>
      <c r="FD142" s="8"/>
      <c r="FE142" s="8"/>
      <c r="FF142" s="8"/>
      <c r="FG142" s="8"/>
      <c r="FH142" s="8"/>
      <c r="FI142" s="8"/>
      <c r="FJ142" s="8"/>
      <c r="FK142" s="8"/>
      <c r="FL142" s="8"/>
      <c r="FM142" s="8"/>
      <c r="FN142" s="8"/>
      <c r="FO142" s="8"/>
      <c r="FP142" s="8"/>
      <c r="FQ142" s="8"/>
    </row>
    <row r="143" spans="1:173" ht="12.75">
      <c r="A143" s="51"/>
      <c r="B143" s="51"/>
      <c r="C143" s="51"/>
      <c r="D143" s="51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  <c r="EV143" s="8"/>
      <c r="EW143" s="8"/>
      <c r="EX143" s="8"/>
      <c r="EY143" s="8"/>
      <c r="EZ143" s="8"/>
      <c r="FA143" s="8"/>
      <c r="FB143" s="8"/>
      <c r="FC143" s="8"/>
      <c r="FD143" s="8"/>
      <c r="FE143" s="8"/>
      <c r="FF143" s="8"/>
      <c r="FG143" s="8"/>
      <c r="FH143" s="8"/>
      <c r="FI143" s="8"/>
      <c r="FJ143" s="8"/>
      <c r="FK143" s="8"/>
      <c r="FL143" s="8"/>
      <c r="FM143" s="8"/>
      <c r="FN143" s="8"/>
      <c r="FO143" s="8"/>
      <c r="FP143" s="8"/>
      <c r="FQ143" s="8"/>
    </row>
    <row r="144" spans="1:173" ht="12.75">
      <c r="A144" s="51"/>
      <c r="B144" s="51"/>
      <c r="C144" s="51"/>
      <c r="D144" s="51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8"/>
      <c r="EX144" s="8"/>
      <c r="EY144" s="8"/>
      <c r="EZ144" s="8"/>
      <c r="FA144" s="8"/>
      <c r="FB144" s="8"/>
      <c r="FC144" s="8"/>
      <c r="FD144" s="8"/>
      <c r="FE144" s="8"/>
      <c r="FF144" s="8"/>
      <c r="FG144" s="8"/>
      <c r="FH144" s="8"/>
      <c r="FI144" s="8"/>
      <c r="FJ144" s="8"/>
      <c r="FK144" s="8"/>
      <c r="FL144" s="8"/>
      <c r="FM144" s="8"/>
      <c r="FN144" s="8"/>
      <c r="FO144" s="8"/>
      <c r="FP144" s="8"/>
      <c r="FQ144" s="8"/>
    </row>
    <row r="145" spans="1:173" ht="12.75">
      <c r="A145" s="51"/>
      <c r="B145" s="51"/>
      <c r="C145" s="51"/>
      <c r="D145" s="51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  <c r="EW145" s="8"/>
      <c r="EX145" s="8"/>
      <c r="EY145" s="8"/>
      <c r="EZ145" s="8"/>
      <c r="FA145" s="8"/>
      <c r="FB145" s="8"/>
      <c r="FC145" s="8"/>
      <c r="FD145" s="8"/>
      <c r="FE145" s="8"/>
      <c r="FF145" s="8"/>
      <c r="FG145" s="8"/>
      <c r="FH145" s="8"/>
      <c r="FI145" s="8"/>
      <c r="FJ145" s="8"/>
      <c r="FK145" s="8"/>
      <c r="FL145" s="8"/>
      <c r="FM145" s="8"/>
      <c r="FN145" s="8"/>
      <c r="FO145" s="8"/>
      <c r="FP145" s="8"/>
      <c r="FQ145" s="8"/>
    </row>
    <row r="146" spans="1:173" ht="12.75">
      <c r="A146" s="51"/>
      <c r="B146" s="51"/>
      <c r="C146" s="51"/>
      <c r="D146" s="51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8"/>
      <c r="FA146" s="8"/>
      <c r="FB146" s="8"/>
      <c r="FC146" s="8"/>
      <c r="FD146" s="8"/>
      <c r="FE146" s="8"/>
      <c r="FF146" s="8"/>
      <c r="FG146" s="8"/>
      <c r="FH146" s="8"/>
      <c r="FI146" s="8"/>
      <c r="FJ146" s="8"/>
      <c r="FK146" s="8"/>
      <c r="FL146" s="8"/>
      <c r="FM146" s="8"/>
      <c r="FN146" s="8"/>
      <c r="FO146" s="8"/>
      <c r="FP146" s="8"/>
      <c r="FQ146" s="8"/>
    </row>
    <row r="147" spans="1:173" ht="12.75">
      <c r="A147" s="51"/>
      <c r="B147" s="51"/>
      <c r="C147" s="51"/>
      <c r="D147" s="51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  <c r="EX147" s="8"/>
      <c r="EY147" s="8"/>
      <c r="EZ147" s="8"/>
      <c r="FA147" s="8"/>
      <c r="FB147" s="8"/>
      <c r="FC147" s="8"/>
      <c r="FD147" s="8"/>
      <c r="FE147" s="8"/>
      <c r="FF147" s="8"/>
      <c r="FG147" s="8"/>
      <c r="FH147" s="8"/>
      <c r="FI147" s="8"/>
      <c r="FJ147" s="8"/>
      <c r="FK147" s="8"/>
      <c r="FL147" s="8"/>
      <c r="FM147" s="8"/>
      <c r="FN147" s="8"/>
      <c r="FO147" s="8"/>
      <c r="FP147" s="8"/>
      <c r="FQ147" s="8"/>
    </row>
    <row r="148" spans="1:173" ht="12.75">
      <c r="A148" s="51"/>
      <c r="B148" s="51"/>
      <c r="C148" s="51"/>
      <c r="D148" s="51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  <c r="EY148" s="8"/>
      <c r="EZ148" s="8"/>
      <c r="FA148" s="8"/>
      <c r="FB148" s="8"/>
      <c r="FC148" s="8"/>
      <c r="FD148" s="8"/>
      <c r="FE148" s="8"/>
      <c r="FF148" s="8"/>
      <c r="FG148" s="8"/>
      <c r="FH148" s="8"/>
      <c r="FI148" s="8"/>
      <c r="FJ148" s="8"/>
      <c r="FK148" s="8"/>
      <c r="FL148" s="8"/>
      <c r="FM148" s="8"/>
      <c r="FN148" s="8"/>
      <c r="FO148" s="8"/>
      <c r="FP148" s="8"/>
      <c r="FQ148" s="8"/>
    </row>
    <row r="149" spans="1:173" ht="12.75">
      <c r="A149" s="51"/>
      <c r="B149" s="51"/>
      <c r="C149" s="51"/>
      <c r="D149" s="51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8"/>
      <c r="FC149" s="8"/>
      <c r="FD149" s="8"/>
      <c r="FE149" s="8"/>
      <c r="FF149" s="8"/>
      <c r="FG149" s="8"/>
      <c r="FH149" s="8"/>
      <c r="FI149" s="8"/>
      <c r="FJ149" s="8"/>
      <c r="FK149" s="8"/>
      <c r="FL149" s="8"/>
      <c r="FM149" s="8"/>
      <c r="FN149" s="8"/>
      <c r="FO149" s="8"/>
      <c r="FP149" s="8"/>
      <c r="FQ149" s="8"/>
    </row>
    <row r="150" spans="1:173" ht="12.75">
      <c r="A150" s="51"/>
      <c r="B150" s="51"/>
      <c r="C150" s="51"/>
      <c r="D150" s="51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  <c r="EY150" s="8"/>
      <c r="EZ150" s="8"/>
      <c r="FA150" s="8"/>
      <c r="FB150" s="8"/>
      <c r="FC150" s="8"/>
      <c r="FD150" s="8"/>
      <c r="FE150" s="8"/>
      <c r="FF150" s="8"/>
      <c r="FG150" s="8"/>
      <c r="FH150" s="8"/>
      <c r="FI150" s="8"/>
      <c r="FJ150" s="8"/>
      <c r="FK150" s="8"/>
      <c r="FL150" s="8"/>
      <c r="FM150" s="8"/>
      <c r="FN150" s="8"/>
      <c r="FO150" s="8"/>
      <c r="FP150" s="8"/>
      <c r="FQ150" s="8"/>
    </row>
    <row r="151" spans="1:4" ht="12.75">
      <c r="A151" s="51"/>
      <c r="B151" s="51"/>
      <c r="C151" s="51"/>
      <c r="D151" s="51"/>
    </row>
    <row r="152" spans="1:4" ht="12.75">
      <c r="A152" s="51"/>
      <c r="B152" s="51"/>
      <c r="C152" s="51"/>
      <c r="D152" s="51"/>
    </row>
    <row r="153" spans="1:4" ht="12.75">
      <c r="A153" s="51"/>
      <c r="B153" s="51"/>
      <c r="C153" s="51"/>
      <c r="D153" s="51"/>
    </row>
    <row r="154" spans="1:4" ht="12.75">
      <c r="A154" s="51"/>
      <c r="B154" s="51"/>
      <c r="C154" s="51"/>
      <c r="D154" s="51"/>
    </row>
    <row r="155" spans="1:4" ht="12.75">
      <c r="A155" s="51"/>
      <c r="B155" s="51"/>
      <c r="C155" s="51"/>
      <c r="D155" s="51"/>
    </row>
    <row r="156" spans="1:4" ht="12.75">
      <c r="A156" s="51"/>
      <c r="B156" s="51"/>
      <c r="C156" s="51"/>
      <c r="D156" s="51"/>
    </row>
    <row r="157" spans="1:4" ht="12.75">
      <c r="A157" s="51"/>
      <c r="B157" s="51"/>
      <c r="C157" s="51"/>
      <c r="D157" s="51"/>
    </row>
    <row r="158" spans="1:4" ht="12.75">
      <c r="A158" s="51"/>
      <c r="B158" s="51"/>
      <c r="C158" s="51"/>
      <c r="D158" s="51"/>
    </row>
    <row r="159" spans="1:4" ht="12.75">
      <c r="A159" s="51"/>
      <c r="B159" s="51"/>
      <c r="C159" s="51"/>
      <c r="D159" s="51"/>
    </row>
    <row r="160" spans="1:4" ht="12.75">
      <c r="A160" s="51"/>
      <c r="B160" s="51"/>
      <c r="C160" s="51"/>
      <c r="D160" s="51"/>
    </row>
    <row r="161" spans="1:4" ht="12.75">
      <c r="A161" s="51"/>
      <c r="B161" s="51"/>
      <c r="C161" s="51"/>
      <c r="D161" s="51"/>
    </row>
    <row r="162" spans="1:4" ht="12.75">
      <c r="A162" s="51"/>
      <c r="B162" s="51"/>
      <c r="C162" s="51"/>
      <c r="D162" s="51"/>
    </row>
    <row r="163" spans="1:4" ht="12.75">
      <c r="A163" s="51"/>
      <c r="B163" s="51"/>
      <c r="C163" s="51"/>
      <c r="D163" s="51"/>
    </row>
    <row r="164" spans="1:4" ht="12.75">
      <c r="A164" s="51"/>
      <c r="B164" s="51"/>
      <c r="C164" s="51"/>
      <c r="D164" s="51"/>
    </row>
    <row r="165" spans="1:4" ht="12.75">
      <c r="A165" s="51"/>
      <c r="B165" s="51"/>
      <c r="C165" s="51"/>
      <c r="D165" s="51"/>
    </row>
    <row r="166" spans="1:4" ht="12.75">
      <c r="A166" s="51"/>
      <c r="B166" s="51"/>
      <c r="C166" s="51"/>
      <c r="D166" s="51"/>
    </row>
    <row r="167" spans="1:4" ht="12.75">
      <c r="A167" s="51"/>
      <c r="B167" s="51"/>
      <c r="C167" s="51"/>
      <c r="D167" s="51"/>
    </row>
    <row r="168" spans="1:4" ht="12.75">
      <c r="A168" s="51"/>
      <c r="B168" s="51"/>
      <c r="C168" s="51"/>
      <c r="D168" s="51"/>
    </row>
    <row r="169" spans="1:4" ht="12.75">
      <c r="A169" s="51"/>
      <c r="B169" s="51"/>
      <c r="C169" s="51"/>
      <c r="D169" s="51"/>
    </row>
    <row r="170" spans="1:4" ht="12.75">
      <c r="A170" s="51"/>
      <c r="B170" s="51"/>
      <c r="C170" s="51"/>
      <c r="D170" s="51"/>
    </row>
    <row r="171" spans="1:4" ht="12.75">
      <c r="A171" s="51"/>
      <c r="B171" s="51"/>
      <c r="C171" s="51"/>
      <c r="D171" s="51"/>
    </row>
    <row r="172" spans="1:4" ht="12.75">
      <c r="A172" s="51"/>
      <c r="B172" s="51"/>
      <c r="C172" s="51"/>
      <c r="D172" s="51"/>
    </row>
    <row r="173" spans="1:4" ht="12.75">
      <c r="A173" s="51"/>
      <c r="B173" s="51"/>
      <c r="C173" s="51"/>
      <c r="D173" s="51"/>
    </row>
    <row r="174" spans="1:4" ht="12.75">
      <c r="A174" s="51"/>
      <c r="B174" s="51"/>
      <c r="C174" s="51"/>
      <c r="D174" s="51"/>
    </row>
    <row r="175" spans="1:4" ht="12.75">
      <c r="A175" s="51"/>
      <c r="B175" s="51"/>
      <c r="C175" s="51"/>
      <c r="D175" s="51"/>
    </row>
    <row r="176" spans="1:4" ht="12.75">
      <c r="A176" s="51"/>
      <c r="B176" s="51"/>
      <c r="C176" s="51"/>
      <c r="D176" s="51"/>
    </row>
    <row r="177" spans="1:4" ht="12.75">
      <c r="A177" s="51"/>
      <c r="B177" s="51"/>
      <c r="C177" s="51"/>
      <c r="D177" s="51"/>
    </row>
    <row r="178" spans="1:4" ht="12.75">
      <c r="A178" s="51"/>
      <c r="B178" s="51"/>
      <c r="C178" s="51"/>
      <c r="D178" s="51"/>
    </row>
    <row r="179" spans="1:4" ht="12.75">
      <c r="A179" s="51"/>
      <c r="B179" s="51"/>
      <c r="C179" s="51"/>
      <c r="D179" s="51"/>
    </row>
    <row r="180" spans="1:4" ht="12.75">
      <c r="A180" s="51"/>
      <c r="B180" s="51"/>
      <c r="C180" s="51"/>
      <c r="D180" s="51"/>
    </row>
    <row r="181" spans="1:4" ht="12.75">
      <c r="A181" s="51"/>
      <c r="B181" s="51"/>
      <c r="C181" s="51"/>
      <c r="D181" s="51"/>
    </row>
    <row r="182" spans="1:4" ht="12.75">
      <c r="A182" s="51"/>
      <c r="B182" s="51"/>
      <c r="C182" s="51"/>
      <c r="D182" s="51"/>
    </row>
    <row r="183" spans="1:4" ht="12.75">
      <c r="A183" s="51"/>
      <c r="B183" s="51"/>
      <c r="C183" s="51"/>
      <c r="D183" s="51"/>
    </row>
    <row r="184" spans="1:4" ht="12.75">
      <c r="A184" s="51"/>
      <c r="B184" s="51"/>
      <c r="C184" s="51"/>
      <c r="D184" s="51"/>
    </row>
    <row r="185" spans="1:4" ht="12.75">
      <c r="A185" s="51"/>
      <c r="B185" s="51"/>
      <c r="C185" s="51"/>
      <c r="D185" s="51"/>
    </row>
    <row r="186" spans="1:4" ht="12.75">
      <c r="A186" s="51"/>
      <c r="B186" s="51"/>
      <c r="C186" s="51"/>
      <c r="D186" s="51"/>
    </row>
    <row r="187" spans="1:4" ht="12.75">
      <c r="A187" s="51"/>
      <c r="B187" s="51"/>
      <c r="C187" s="51"/>
      <c r="D187" s="51"/>
    </row>
    <row r="188" spans="1:4" ht="12.75">
      <c r="A188" s="51"/>
      <c r="B188" s="51"/>
      <c r="C188" s="51"/>
      <c r="D188" s="51"/>
    </row>
    <row r="189" spans="1:4" ht="12.75">
      <c r="A189" s="51"/>
      <c r="B189" s="51"/>
      <c r="C189" s="51"/>
      <c r="D189" s="51"/>
    </row>
    <row r="190" spans="1:4" ht="12.75">
      <c r="A190" s="51"/>
      <c r="B190" s="51"/>
      <c r="C190" s="51"/>
      <c r="D190" s="51"/>
    </row>
    <row r="191" spans="1:4" ht="12.75">
      <c r="A191" s="51"/>
      <c r="B191" s="51"/>
      <c r="C191" s="51"/>
      <c r="D191" s="51"/>
    </row>
    <row r="192" spans="1:4" ht="12.75">
      <c r="A192" s="51"/>
      <c r="B192" s="51"/>
      <c r="C192" s="51"/>
      <c r="D192" s="51"/>
    </row>
    <row r="193" spans="1:4" ht="12.75">
      <c r="A193" s="51"/>
      <c r="B193" s="51"/>
      <c r="C193" s="51"/>
      <c r="D193" s="51"/>
    </row>
    <row r="194" spans="1:4" ht="12.75">
      <c r="A194" s="51"/>
      <c r="B194" s="51"/>
      <c r="C194" s="51"/>
      <c r="D194" s="51"/>
    </row>
    <row r="195" spans="1:4" ht="12.75">
      <c r="A195" s="51"/>
      <c r="B195" s="51"/>
      <c r="C195" s="51"/>
      <c r="D195" s="51"/>
    </row>
    <row r="196" spans="1:4" ht="12.75">
      <c r="A196" s="51"/>
      <c r="B196" s="51"/>
      <c r="C196" s="51"/>
      <c r="D196" s="51"/>
    </row>
    <row r="197" spans="1:4" ht="12.75">
      <c r="A197" s="51"/>
      <c r="B197" s="51"/>
      <c r="C197" s="51"/>
      <c r="D197" s="51"/>
    </row>
    <row r="198" spans="1:4" ht="12.75">
      <c r="A198" s="51"/>
      <c r="B198" s="51"/>
      <c r="C198" s="51"/>
      <c r="D198" s="51"/>
    </row>
    <row r="199" spans="1:4" ht="12.75">
      <c r="A199" s="51"/>
      <c r="B199" s="51"/>
      <c r="C199" s="51"/>
      <c r="D199" s="51"/>
    </row>
    <row r="200" spans="1:4" ht="12.75">
      <c r="A200" s="51"/>
      <c r="B200" s="51"/>
      <c r="C200" s="51"/>
      <c r="D200" s="51"/>
    </row>
    <row r="201" spans="1:4" ht="12.75">
      <c r="A201" s="51"/>
      <c r="B201" s="51"/>
      <c r="C201" s="51"/>
      <c r="D201" s="51"/>
    </row>
    <row r="202" spans="1:4" ht="12.75">
      <c r="A202" s="51"/>
      <c r="B202" s="51"/>
      <c r="C202" s="51"/>
      <c r="D202" s="51"/>
    </row>
    <row r="203" spans="1:4" ht="12.75">
      <c r="A203" s="51"/>
      <c r="B203" s="51"/>
      <c r="C203" s="51"/>
      <c r="D203" s="51"/>
    </row>
    <row r="204" spans="1:4" ht="12.75">
      <c r="A204" s="51"/>
      <c r="B204" s="51"/>
      <c r="C204" s="51"/>
      <c r="D204" s="51"/>
    </row>
    <row r="205" spans="1:4" ht="12.75">
      <c r="A205" s="51"/>
      <c r="B205" s="51"/>
      <c r="C205" s="51"/>
      <c r="D205" s="51"/>
    </row>
    <row r="206" spans="1:4" ht="12.75">
      <c r="A206" s="51"/>
      <c r="B206" s="51"/>
      <c r="C206" s="51"/>
      <c r="D206" s="51"/>
    </row>
    <row r="207" spans="1:4" ht="12.75">
      <c r="A207" s="51"/>
      <c r="B207" s="51"/>
      <c r="C207" s="51"/>
      <c r="D207" s="51"/>
    </row>
    <row r="208" spans="1:4" ht="12.75">
      <c r="A208" s="51"/>
      <c r="B208" s="51"/>
      <c r="C208" s="51"/>
      <c r="D208" s="51"/>
    </row>
    <row r="209" spans="1:4" ht="12.75">
      <c r="A209" s="51"/>
      <c r="B209" s="51"/>
      <c r="C209" s="51"/>
      <c r="D209" s="51"/>
    </row>
    <row r="210" spans="1:4" ht="12.75">
      <c r="A210" s="51"/>
      <c r="B210" s="51"/>
      <c r="C210" s="51"/>
      <c r="D210" s="51"/>
    </row>
    <row r="211" spans="1:4" ht="12.75">
      <c r="A211" s="51"/>
      <c r="B211" s="51"/>
      <c r="C211" s="51"/>
      <c r="D211" s="51"/>
    </row>
    <row r="212" spans="1:4" ht="12.75">
      <c r="A212" s="51"/>
      <c r="B212" s="51"/>
      <c r="C212" s="51"/>
      <c r="D212" s="51"/>
    </row>
    <row r="213" spans="1:4" ht="12.75">
      <c r="A213" s="51"/>
      <c r="B213" s="51"/>
      <c r="C213" s="51"/>
      <c r="D213" s="51"/>
    </row>
    <row r="214" spans="1:4" ht="12.75">
      <c r="A214" s="51"/>
      <c r="B214" s="51"/>
      <c r="C214" s="51"/>
      <c r="D214" s="51"/>
    </row>
    <row r="215" spans="1:4" ht="12.75">
      <c r="A215" s="51"/>
      <c r="B215" s="51"/>
      <c r="C215" s="51"/>
      <c r="D215" s="51"/>
    </row>
    <row r="216" spans="1:4" ht="12.75">
      <c r="A216" s="51"/>
      <c r="B216" s="51"/>
      <c r="C216" s="51"/>
      <c r="D216" s="51"/>
    </row>
    <row r="217" spans="1:4" ht="12.75">
      <c r="A217" s="51"/>
      <c r="B217" s="51"/>
      <c r="C217" s="51"/>
      <c r="D217" s="51"/>
    </row>
    <row r="218" spans="1:4" ht="12.75">
      <c r="A218" s="51"/>
      <c r="B218" s="51"/>
      <c r="C218" s="51"/>
      <c r="D218" s="51"/>
    </row>
    <row r="219" spans="1:4" ht="12.75">
      <c r="A219" s="51"/>
      <c r="B219" s="51"/>
      <c r="C219" s="51"/>
      <c r="D219" s="51"/>
    </row>
    <row r="220" spans="1:4" ht="12.75">
      <c r="A220" s="51"/>
      <c r="B220" s="51"/>
      <c r="C220" s="51"/>
      <c r="D220" s="51"/>
    </row>
    <row r="221" spans="1:4" ht="12.75">
      <c r="A221" s="51"/>
      <c r="B221" s="51"/>
      <c r="C221" s="51"/>
      <c r="D221" s="51"/>
    </row>
    <row r="222" spans="1:4" ht="12.75">
      <c r="A222" s="51"/>
      <c r="B222" s="51"/>
      <c r="C222" s="51"/>
      <c r="D222" s="51"/>
    </row>
    <row r="223" spans="1:4" ht="12.75">
      <c r="A223" s="51"/>
      <c r="B223" s="51"/>
      <c r="C223" s="51"/>
      <c r="D223" s="51"/>
    </row>
    <row r="224" spans="1:4" ht="12.75">
      <c r="A224" s="51"/>
      <c r="B224" s="51"/>
      <c r="C224" s="51"/>
      <c r="D224" s="51"/>
    </row>
    <row r="225" spans="1:4" ht="12.75">
      <c r="A225" s="51"/>
      <c r="B225" s="51"/>
      <c r="C225" s="51"/>
      <c r="D225" s="51"/>
    </row>
    <row r="226" spans="1:4" ht="12.75">
      <c r="A226" s="51"/>
      <c r="B226" s="51"/>
      <c r="C226" s="51"/>
      <c r="D226" s="51"/>
    </row>
    <row r="227" spans="1:4" ht="12.75">
      <c r="A227" s="51"/>
      <c r="B227" s="51"/>
      <c r="C227" s="51"/>
      <c r="D227" s="51"/>
    </row>
    <row r="228" spans="1:4" ht="12.75">
      <c r="A228" s="51"/>
      <c r="B228" s="51"/>
      <c r="C228" s="51"/>
      <c r="D228" s="51"/>
    </row>
    <row r="229" spans="1:4" ht="12.75">
      <c r="A229" s="51"/>
      <c r="B229" s="51"/>
      <c r="C229" s="51"/>
      <c r="D229" s="51"/>
    </row>
    <row r="230" spans="1:4" ht="12.75">
      <c r="A230" s="51"/>
      <c r="B230" s="51"/>
      <c r="C230" s="51"/>
      <c r="D230" s="51"/>
    </row>
    <row r="231" spans="1:4" ht="12.75">
      <c r="A231" s="51"/>
      <c r="B231" s="51"/>
      <c r="C231" s="51"/>
      <c r="D231" s="51"/>
    </row>
    <row r="232" spans="1:4" ht="12.75">
      <c r="A232" s="51"/>
      <c r="B232" s="51"/>
      <c r="C232" s="51"/>
      <c r="D232" s="51"/>
    </row>
    <row r="233" spans="1:4" ht="12.75">
      <c r="A233" s="51"/>
      <c r="B233" s="51"/>
      <c r="C233" s="51"/>
      <c r="D233" s="51"/>
    </row>
    <row r="234" spans="1:4" ht="12.75">
      <c r="A234" s="51"/>
      <c r="B234" s="51"/>
      <c r="C234" s="51"/>
      <c r="D234" s="51"/>
    </row>
    <row r="235" spans="1:4" ht="12.75">
      <c r="A235" s="51"/>
      <c r="B235" s="51"/>
      <c r="C235" s="51"/>
      <c r="D235" s="51"/>
    </row>
    <row r="236" spans="1:4" ht="12.75">
      <c r="A236" s="51"/>
      <c r="B236" s="51"/>
      <c r="C236" s="51"/>
      <c r="D236" s="51"/>
    </row>
    <row r="237" spans="1:4" ht="12.75">
      <c r="A237" s="51"/>
      <c r="B237" s="51"/>
      <c r="C237" s="51"/>
      <c r="D237" s="51"/>
    </row>
    <row r="238" spans="1:4" ht="12.75">
      <c r="A238" s="51"/>
      <c r="B238" s="51"/>
      <c r="C238" s="51"/>
      <c r="D238" s="51"/>
    </row>
    <row r="239" spans="1:4" ht="12.75">
      <c r="A239" s="51"/>
      <c r="B239" s="51"/>
      <c r="C239" s="51"/>
      <c r="D239" s="51"/>
    </row>
    <row r="240" spans="1:4" ht="12.75">
      <c r="A240" s="51"/>
      <c r="B240" s="51"/>
      <c r="C240" s="51"/>
      <c r="D240" s="51"/>
    </row>
    <row r="241" spans="1:4" ht="12.75">
      <c r="A241" s="51"/>
      <c r="B241" s="51"/>
      <c r="C241" s="51"/>
      <c r="D241" s="51"/>
    </row>
    <row r="242" spans="1:4" ht="12.75">
      <c r="A242" s="51"/>
      <c r="B242" s="51"/>
      <c r="C242" s="51"/>
      <c r="D242" s="51"/>
    </row>
    <row r="243" spans="1:4" ht="12.75">
      <c r="A243" s="51"/>
      <c r="B243" s="51"/>
      <c r="C243" s="51"/>
      <c r="D243" s="51"/>
    </row>
    <row r="244" spans="1:4" ht="12.75">
      <c r="A244" s="51"/>
      <c r="B244" s="51"/>
      <c r="C244" s="51"/>
      <c r="D244" s="51"/>
    </row>
    <row r="245" spans="1:4" ht="12.75">
      <c r="A245" s="51"/>
      <c r="B245" s="51"/>
      <c r="C245" s="51"/>
      <c r="D245" s="51"/>
    </row>
    <row r="246" spans="1:4" ht="12.75">
      <c r="A246" s="51"/>
      <c r="B246" s="51"/>
      <c r="C246" s="51"/>
      <c r="D246" s="51"/>
    </row>
    <row r="247" spans="1:4" ht="12.75">
      <c r="A247" s="51"/>
      <c r="B247" s="51"/>
      <c r="C247" s="51"/>
      <c r="D247" s="51"/>
    </row>
    <row r="248" spans="1:4" ht="12.75">
      <c r="A248" s="51"/>
      <c r="B248" s="51"/>
      <c r="C248" s="51"/>
      <c r="D248" s="51"/>
    </row>
    <row r="249" spans="1:4" ht="12.75">
      <c r="A249" s="51"/>
      <c r="B249" s="51"/>
      <c r="C249" s="51"/>
      <c r="D249" s="51"/>
    </row>
    <row r="250" spans="1:4" ht="12.75">
      <c r="A250" s="51"/>
      <c r="B250" s="51"/>
      <c r="C250" s="51"/>
      <c r="D250" s="51"/>
    </row>
    <row r="251" spans="1:4" ht="12.75">
      <c r="A251" s="51"/>
      <c r="B251" s="51"/>
      <c r="C251" s="51"/>
      <c r="D251" s="51"/>
    </row>
    <row r="252" spans="1:4" ht="12.75">
      <c r="A252" s="51"/>
      <c r="B252" s="51"/>
      <c r="C252" s="51"/>
      <c r="D252" s="51"/>
    </row>
    <row r="253" spans="1:4" ht="12.75">
      <c r="A253" s="51"/>
      <c r="B253" s="51"/>
      <c r="C253" s="51"/>
      <c r="D253" s="51"/>
    </row>
    <row r="254" spans="1:4" ht="12.75">
      <c r="A254" s="51"/>
      <c r="B254" s="51"/>
      <c r="C254" s="51"/>
      <c r="D254" s="51"/>
    </row>
    <row r="255" spans="1:4" ht="12.75">
      <c r="A255" s="51"/>
      <c r="B255" s="51"/>
      <c r="C255" s="51"/>
      <c r="D255" s="51"/>
    </row>
    <row r="256" spans="1:4" ht="12.75">
      <c r="A256" s="51"/>
      <c r="B256" s="51"/>
      <c r="C256" s="51"/>
      <c r="D256" s="51"/>
    </row>
    <row r="257" spans="1:4" ht="12.75">
      <c r="A257" s="51"/>
      <c r="B257" s="51"/>
      <c r="C257" s="51"/>
      <c r="D257" s="51"/>
    </row>
    <row r="258" spans="1:4" ht="12.75">
      <c r="A258" s="51"/>
      <c r="B258" s="51"/>
      <c r="C258" s="51"/>
      <c r="D258" s="51"/>
    </row>
    <row r="259" spans="1:4" ht="12.75">
      <c r="A259" s="51"/>
      <c r="B259" s="51"/>
      <c r="C259" s="51"/>
      <c r="D259" s="51"/>
    </row>
    <row r="260" spans="1:4" ht="12.75">
      <c r="A260" s="51"/>
      <c r="B260" s="51"/>
      <c r="C260" s="51"/>
      <c r="D260" s="51"/>
    </row>
    <row r="261" spans="1:4" ht="12.75">
      <c r="A261" s="51"/>
      <c r="B261" s="51"/>
      <c r="C261" s="51"/>
      <c r="D261" s="51"/>
    </row>
    <row r="262" spans="1:4" ht="12.75">
      <c r="A262" s="51"/>
      <c r="B262" s="51"/>
      <c r="C262" s="51"/>
      <c r="D262" s="51"/>
    </row>
    <row r="263" spans="1:4" ht="12.75">
      <c r="A263" s="51"/>
      <c r="B263" s="51"/>
      <c r="C263" s="51"/>
      <c r="D263" s="51"/>
    </row>
    <row r="264" spans="1:4" ht="12.75">
      <c r="A264" s="51"/>
      <c r="B264" s="51"/>
      <c r="C264" s="51"/>
      <c r="D264" s="51"/>
    </row>
    <row r="265" spans="1:4" ht="12.75">
      <c r="A265" s="51"/>
      <c r="B265" s="51"/>
      <c r="C265" s="51"/>
      <c r="D265" s="51"/>
    </row>
    <row r="266" spans="1:4" ht="12.75">
      <c r="A266" s="51"/>
      <c r="B266" s="51"/>
      <c r="C266" s="51"/>
      <c r="D266" s="51"/>
    </row>
    <row r="267" spans="1:4" ht="12.75">
      <c r="A267" s="51"/>
      <c r="B267" s="51"/>
      <c r="C267" s="51"/>
      <c r="D267" s="51"/>
    </row>
    <row r="268" spans="1:4" ht="12.75">
      <c r="A268" s="51"/>
      <c r="B268" s="51"/>
      <c r="C268" s="51"/>
      <c r="D268" s="51"/>
    </row>
    <row r="269" spans="1:4" ht="12.75">
      <c r="A269" s="51"/>
      <c r="B269" s="51"/>
      <c r="C269" s="51"/>
      <c r="D269" s="51"/>
    </row>
    <row r="270" spans="1:4" ht="12.75">
      <c r="A270" s="51"/>
      <c r="B270" s="51"/>
      <c r="C270" s="51"/>
      <c r="D270" s="51"/>
    </row>
    <row r="271" spans="1:4" ht="12.75">
      <c r="A271" s="51"/>
      <c r="B271" s="51"/>
      <c r="C271" s="51"/>
      <c r="D271" s="51"/>
    </row>
    <row r="272" spans="1:4" ht="12.75">
      <c r="A272" s="51"/>
      <c r="B272" s="51"/>
      <c r="C272" s="51"/>
      <c r="D272" s="51"/>
    </row>
    <row r="273" spans="1:4" ht="12.75">
      <c r="A273" s="51"/>
      <c r="B273" s="51"/>
      <c r="C273" s="51"/>
      <c r="D273" s="51"/>
    </row>
    <row r="274" spans="1:4" ht="12.75">
      <c r="A274" s="51"/>
      <c r="B274" s="51"/>
      <c r="C274" s="51"/>
      <c r="D274" s="51"/>
    </row>
    <row r="275" spans="1:4" ht="12.75">
      <c r="A275" s="51"/>
      <c r="B275" s="51"/>
      <c r="C275" s="51"/>
      <c r="D275" s="51"/>
    </row>
    <row r="276" spans="1:4" ht="12.75">
      <c r="A276" s="51"/>
      <c r="B276" s="51"/>
      <c r="C276" s="51"/>
      <c r="D276" s="51"/>
    </row>
    <row r="277" spans="1:4" ht="12.75">
      <c r="A277" s="51"/>
      <c r="B277" s="51"/>
      <c r="C277" s="51"/>
      <c r="D277" s="51"/>
    </row>
    <row r="278" spans="1:4" ht="12.75">
      <c r="A278" s="51"/>
      <c r="B278" s="51"/>
      <c r="C278" s="51"/>
      <c r="D278" s="51"/>
    </row>
    <row r="279" spans="1:4" ht="12.75">
      <c r="A279" s="51"/>
      <c r="B279" s="51"/>
      <c r="C279" s="51"/>
      <c r="D279" s="51"/>
    </row>
    <row r="280" spans="1:4" ht="12.75">
      <c r="A280" s="51"/>
      <c r="B280" s="51"/>
      <c r="C280" s="51"/>
      <c r="D280" s="51"/>
    </row>
    <row r="281" spans="1:4" ht="12.75">
      <c r="A281" s="51"/>
      <c r="B281" s="51"/>
      <c r="C281" s="51"/>
      <c r="D281" s="51"/>
    </row>
    <row r="282" spans="1:4" ht="12.75">
      <c r="A282" s="51"/>
      <c r="B282" s="51"/>
      <c r="C282" s="51"/>
      <c r="D282" s="51"/>
    </row>
    <row r="283" spans="1:4" ht="12.75">
      <c r="A283" s="51"/>
      <c r="B283" s="51"/>
      <c r="C283" s="51"/>
      <c r="D283" s="51"/>
    </row>
    <row r="284" spans="1:4" ht="12.75">
      <c r="A284" s="51"/>
      <c r="B284" s="51"/>
      <c r="C284" s="51"/>
      <c r="D284" s="51"/>
    </row>
    <row r="285" spans="1:4" ht="12.75">
      <c r="A285" s="51"/>
      <c r="B285" s="51"/>
      <c r="C285" s="51"/>
      <c r="D285" s="51"/>
    </row>
    <row r="286" spans="1:4" ht="12.75">
      <c r="A286" s="51"/>
      <c r="B286" s="51"/>
      <c r="C286" s="51"/>
      <c r="D286" s="51"/>
    </row>
    <row r="287" spans="1:4" ht="12.75">
      <c r="A287" s="51"/>
      <c r="B287" s="51"/>
      <c r="C287" s="51"/>
      <c r="D287" s="51"/>
    </row>
    <row r="288" spans="1:4" ht="12.75">
      <c r="A288" s="51"/>
      <c r="B288" s="51"/>
      <c r="C288" s="51"/>
      <c r="D288" s="51"/>
    </row>
    <row r="289" spans="1:4" ht="12.75">
      <c r="A289" s="51"/>
      <c r="B289" s="51"/>
      <c r="C289" s="51"/>
      <c r="D289" s="51"/>
    </row>
    <row r="290" spans="1:4" ht="12.75">
      <c r="A290" s="51"/>
      <c r="B290" s="51"/>
      <c r="C290" s="51"/>
      <c r="D290" s="51"/>
    </row>
    <row r="291" spans="1:4" ht="12.75">
      <c r="A291" s="51"/>
      <c r="B291" s="51"/>
      <c r="C291" s="51"/>
      <c r="D291" s="51"/>
    </row>
    <row r="292" spans="1:4" ht="12.75">
      <c r="A292" s="51"/>
      <c r="B292" s="51"/>
      <c r="C292" s="51"/>
      <c r="D292" s="51"/>
    </row>
    <row r="293" spans="1:4" ht="12.75">
      <c r="A293" s="51"/>
      <c r="B293" s="51"/>
      <c r="C293" s="51"/>
      <c r="D293" s="51"/>
    </row>
    <row r="294" spans="1:4" ht="12.75">
      <c r="A294" s="51"/>
      <c r="B294" s="51"/>
      <c r="C294" s="51"/>
      <c r="D294" s="51"/>
    </row>
    <row r="295" spans="1:4" ht="12.75">
      <c r="A295" s="51"/>
      <c r="B295" s="51"/>
      <c r="C295" s="51"/>
      <c r="D295" s="51"/>
    </row>
    <row r="296" spans="1:4" ht="12.75">
      <c r="A296" s="51"/>
      <c r="B296" s="51"/>
      <c r="C296" s="51"/>
      <c r="D296" s="51"/>
    </row>
    <row r="297" spans="1:4" ht="12.75">
      <c r="A297" s="51"/>
      <c r="B297" s="51"/>
      <c r="C297" s="51"/>
      <c r="D297" s="51"/>
    </row>
    <row r="298" spans="1:4" ht="12.75">
      <c r="A298" s="51"/>
      <c r="B298" s="51"/>
      <c r="C298" s="51"/>
      <c r="D298" s="51"/>
    </row>
    <row r="299" spans="1:4" ht="12.75">
      <c r="A299" s="51"/>
      <c r="B299" s="51"/>
      <c r="C299" s="51"/>
      <c r="D299" s="51"/>
    </row>
    <row r="300" spans="1:4" ht="12.75">
      <c r="A300" s="51"/>
      <c r="B300" s="51"/>
      <c r="C300" s="51"/>
      <c r="D300" s="51"/>
    </row>
    <row r="301" spans="1:4" ht="12.75">
      <c r="A301" s="51"/>
      <c r="B301" s="51"/>
      <c r="C301" s="51"/>
      <c r="D301" s="51"/>
    </row>
    <row r="302" spans="1:4" ht="12.75">
      <c r="A302" s="51"/>
      <c r="B302" s="51"/>
      <c r="C302" s="51"/>
      <c r="D302" s="51"/>
    </row>
    <row r="303" spans="1:4" ht="12.75">
      <c r="A303" s="51"/>
      <c r="B303" s="51"/>
      <c r="C303" s="51"/>
      <c r="D303" s="51"/>
    </row>
    <row r="304" spans="1:4" ht="12.75">
      <c r="A304" s="51"/>
      <c r="B304" s="51"/>
      <c r="C304" s="51"/>
      <c r="D304" s="51"/>
    </row>
    <row r="305" spans="1:4" ht="12.75">
      <c r="A305" s="51"/>
      <c r="B305" s="51"/>
      <c r="C305" s="51"/>
      <c r="D305" s="51"/>
    </row>
    <row r="306" spans="1:4" ht="12.75">
      <c r="A306" s="51"/>
      <c r="B306" s="51"/>
      <c r="C306" s="51"/>
      <c r="D306" s="51"/>
    </row>
    <row r="307" spans="1:4" ht="12.75">
      <c r="A307" s="51"/>
      <c r="B307" s="51"/>
      <c r="C307" s="51"/>
      <c r="D307" s="51"/>
    </row>
    <row r="308" spans="1:4" ht="12.75">
      <c r="A308" s="51"/>
      <c r="B308" s="51"/>
      <c r="C308" s="51"/>
      <c r="D308" s="51"/>
    </row>
    <row r="309" spans="1:4" ht="12.75">
      <c r="A309" s="51"/>
      <c r="B309" s="51"/>
      <c r="C309" s="51"/>
      <c r="D309" s="51"/>
    </row>
    <row r="310" spans="1:4" ht="12.75">
      <c r="A310" s="51"/>
      <c r="B310" s="51"/>
      <c r="C310" s="51"/>
      <c r="D310" s="51"/>
    </row>
    <row r="311" spans="1:4" ht="12.75">
      <c r="A311" s="51"/>
      <c r="B311" s="51"/>
      <c r="C311" s="51"/>
      <c r="D311" s="51"/>
    </row>
    <row r="312" spans="1:4" ht="12.75">
      <c r="A312" s="51"/>
      <c r="B312" s="51"/>
      <c r="C312" s="51"/>
      <c r="D312" s="51"/>
    </row>
    <row r="313" spans="1:4" ht="12.75">
      <c r="A313" s="51"/>
      <c r="B313" s="51"/>
      <c r="C313" s="51"/>
      <c r="D313" s="51"/>
    </row>
    <row r="314" spans="1:4" ht="12.75">
      <c r="A314" s="51"/>
      <c r="B314" s="51"/>
      <c r="C314" s="51"/>
      <c r="D314" s="51"/>
    </row>
    <row r="315" spans="1:4" ht="12.75">
      <c r="A315" s="51"/>
      <c r="B315" s="51"/>
      <c r="C315" s="51"/>
      <c r="D315" s="51"/>
    </row>
    <row r="316" spans="1:4" ht="12.75">
      <c r="A316" s="51"/>
      <c r="B316" s="51"/>
      <c r="C316" s="51"/>
      <c r="D316" s="51"/>
    </row>
    <row r="317" spans="1:4" ht="12.75">
      <c r="A317" s="51"/>
      <c r="B317" s="51"/>
      <c r="C317" s="51"/>
      <c r="D317" s="51"/>
    </row>
    <row r="318" spans="1:4" ht="12.75">
      <c r="A318" s="51"/>
      <c r="B318" s="51"/>
      <c r="C318" s="51"/>
      <c r="D318" s="51"/>
    </row>
    <row r="319" spans="1:4" ht="12.75">
      <c r="A319" s="51"/>
      <c r="B319" s="51"/>
      <c r="C319" s="51"/>
      <c r="D319" s="51"/>
    </row>
    <row r="320" spans="1:4" ht="12.75">
      <c r="A320" s="51"/>
      <c r="B320" s="51"/>
      <c r="C320" s="51"/>
      <c r="D320" s="51"/>
    </row>
    <row r="321" spans="1:4" ht="12.75">
      <c r="A321" s="51"/>
      <c r="B321" s="51"/>
      <c r="C321" s="51"/>
      <c r="D321" s="51"/>
    </row>
    <row r="322" spans="1:4" ht="12.75">
      <c r="A322" s="51"/>
      <c r="B322" s="51"/>
      <c r="C322" s="51"/>
      <c r="D322" s="51"/>
    </row>
    <row r="323" spans="1:4" ht="12.75">
      <c r="A323" s="51"/>
      <c r="B323" s="51"/>
      <c r="C323" s="51"/>
      <c r="D323" s="51"/>
    </row>
    <row r="324" spans="1:4" ht="12.75">
      <c r="A324" s="51"/>
      <c r="B324" s="51"/>
      <c r="C324" s="51"/>
      <c r="D324" s="51"/>
    </row>
    <row r="325" spans="1:4" ht="12.75">
      <c r="A325" s="51"/>
      <c r="B325" s="51"/>
      <c r="C325" s="51"/>
      <c r="D325" s="51"/>
    </row>
    <row r="326" spans="1:4" ht="12.75">
      <c r="A326" s="51"/>
      <c r="B326" s="51"/>
      <c r="C326" s="51"/>
      <c r="D326" s="51"/>
    </row>
    <row r="327" spans="1:4" ht="12.75">
      <c r="A327" s="51"/>
      <c r="B327" s="51"/>
      <c r="C327" s="51"/>
      <c r="D327" s="51"/>
    </row>
    <row r="328" spans="1:4" ht="12.75">
      <c r="A328" s="51"/>
      <c r="B328" s="51"/>
      <c r="C328" s="51"/>
      <c r="D328" s="51"/>
    </row>
    <row r="329" spans="1:4" ht="12.75">
      <c r="A329" s="51"/>
      <c r="B329" s="51"/>
      <c r="C329" s="51"/>
      <c r="D329" s="51"/>
    </row>
    <row r="330" spans="1:4" ht="12.75">
      <c r="A330" s="51"/>
      <c r="B330" s="51"/>
      <c r="C330" s="51"/>
      <c r="D330" s="51"/>
    </row>
    <row r="331" spans="1:4" ht="12.75">
      <c r="A331" s="51"/>
      <c r="B331" s="51"/>
      <c r="C331" s="51"/>
      <c r="D331" s="51"/>
    </row>
    <row r="332" spans="1:4" ht="12.75">
      <c r="A332" s="51"/>
      <c r="B332" s="51"/>
      <c r="C332" s="51"/>
      <c r="D332" s="51"/>
    </row>
    <row r="333" spans="1:4" ht="12.75">
      <c r="A333" s="51"/>
      <c r="B333" s="51"/>
      <c r="C333" s="51"/>
      <c r="D333" s="51"/>
    </row>
    <row r="334" spans="1:4" ht="12.75">
      <c r="A334" s="51"/>
      <c r="B334" s="51"/>
      <c r="C334" s="51"/>
      <c r="D334" s="51"/>
    </row>
    <row r="335" spans="1:4" ht="12.75">
      <c r="A335" s="51"/>
      <c r="B335" s="51"/>
      <c r="C335" s="51"/>
      <c r="D335" s="51"/>
    </row>
    <row r="336" spans="1:4" ht="12.75">
      <c r="A336" s="51"/>
      <c r="B336" s="51"/>
      <c r="C336" s="51"/>
      <c r="D336" s="51"/>
    </row>
    <row r="337" spans="1:4" ht="12.75">
      <c r="A337" s="51"/>
      <c r="B337" s="51"/>
      <c r="C337" s="51"/>
      <c r="D337" s="51"/>
    </row>
    <row r="338" spans="1:4" ht="12.75">
      <c r="A338" s="51"/>
      <c r="B338" s="51"/>
      <c r="C338" s="51"/>
      <c r="D338" s="51"/>
    </row>
    <row r="339" spans="1:4" ht="12.75">
      <c r="A339" s="51"/>
      <c r="B339" s="51"/>
      <c r="C339" s="51"/>
      <c r="D339" s="51"/>
    </row>
    <row r="340" spans="1:4" ht="12.75">
      <c r="A340" s="51"/>
      <c r="B340" s="51"/>
      <c r="C340" s="51"/>
      <c r="D340" s="51"/>
    </row>
    <row r="341" spans="1:4" ht="12.75">
      <c r="A341" s="51"/>
      <c r="B341" s="51"/>
      <c r="C341" s="51"/>
      <c r="D341" s="51"/>
    </row>
    <row r="342" spans="1:4" ht="12.75">
      <c r="A342" s="51"/>
      <c r="B342" s="51"/>
      <c r="C342" s="51"/>
      <c r="D342" s="51"/>
    </row>
    <row r="343" spans="1:4" ht="12.75">
      <c r="A343" s="51"/>
      <c r="B343" s="51"/>
      <c r="C343" s="51"/>
      <c r="D343" s="51"/>
    </row>
    <row r="344" spans="1:4" ht="12.75">
      <c r="A344" s="51"/>
      <c r="B344" s="51"/>
      <c r="C344" s="51"/>
      <c r="D344" s="51"/>
    </row>
    <row r="345" spans="1:4" ht="12.75">
      <c r="A345" s="51"/>
      <c r="B345" s="51"/>
      <c r="C345" s="51"/>
      <c r="D345" s="51"/>
    </row>
    <row r="346" spans="1:4" ht="12.75">
      <c r="A346" s="51"/>
      <c r="B346" s="51"/>
      <c r="C346" s="51"/>
      <c r="D346" s="51"/>
    </row>
    <row r="347" spans="1:4" ht="12.75">
      <c r="A347" s="51"/>
      <c r="B347" s="51"/>
      <c r="C347" s="51"/>
      <c r="D347" s="51"/>
    </row>
    <row r="348" spans="1:4" ht="12.75">
      <c r="A348" s="51"/>
      <c r="B348" s="51"/>
      <c r="C348" s="51"/>
      <c r="D348" s="51"/>
    </row>
    <row r="349" spans="1:4" ht="12.75">
      <c r="A349" s="51"/>
      <c r="B349" s="51"/>
      <c r="C349" s="51"/>
      <c r="D349" s="51"/>
    </row>
    <row r="350" spans="1:4" ht="12.75">
      <c r="A350" s="51"/>
      <c r="B350" s="51"/>
      <c r="C350" s="51"/>
      <c r="D350" s="51"/>
    </row>
    <row r="351" spans="1:4" ht="12.75">
      <c r="A351" s="51"/>
      <c r="B351" s="51"/>
      <c r="C351" s="51"/>
      <c r="D351" s="51"/>
    </row>
    <row r="352" spans="1:4" ht="12.75">
      <c r="A352" s="51"/>
      <c r="B352" s="51"/>
      <c r="C352" s="51"/>
      <c r="D352" s="51"/>
    </row>
    <row r="353" spans="1:4" ht="12.75">
      <c r="A353" s="51"/>
      <c r="B353" s="51"/>
      <c r="C353" s="51"/>
      <c r="D353" s="51"/>
    </row>
    <row r="354" spans="1:4" ht="12.75">
      <c r="A354" s="51"/>
      <c r="B354" s="51"/>
      <c r="C354" s="51"/>
      <c r="D354" s="51"/>
    </row>
    <row r="355" spans="1:4" ht="12.75">
      <c r="A355" s="51"/>
      <c r="B355" s="51"/>
      <c r="C355" s="51"/>
      <c r="D355" s="51"/>
    </row>
    <row r="356" spans="1:4" ht="12.75">
      <c r="A356" s="51"/>
      <c r="B356" s="51"/>
      <c r="C356" s="51"/>
      <c r="D356" s="51"/>
    </row>
    <row r="357" spans="1:4" ht="12.75">
      <c r="A357" s="51"/>
      <c r="B357" s="51"/>
      <c r="C357" s="51"/>
      <c r="D357" s="51"/>
    </row>
    <row r="358" spans="1:4" ht="12.75">
      <c r="A358" s="51"/>
      <c r="B358" s="51"/>
      <c r="C358" s="51"/>
      <c r="D358" s="51"/>
    </row>
    <row r="359" spans="1:4" ht="12.75">
      <c r="A359" s="51"/>
      <c r="B359" s="51"/>
      <c r="C359" s="51"/>
      <c r="D359" s="51"/>
    </row>
    <row r="360" spans="1:4" ht="12.75">
      <c r="A360" s="51"/>
      <c r="B360" s="51"/>
      <c r="C360" s="51"/>
      <c r="D360" s="51"/>
    </row>
    <row r="361" spans="1:4" ht="12.75">
      <c r="A361" s="51"/>
      <c r="B361" s="51"/>
      <c r="C361" s="51"/>
      <c r="D361" s="51"/>
    </row>
    <row r="362" spans="1:4" ht="12.75">
      <c r="A362" s="51"/>
      <c r="B362" s="51"/>
      <c r="C362" s="51"/>
      <c r="D362" s="51"/>
    </row>
    <row r="363" spans="1:4" ht="12.75">
      <c r="A363" s="51"/>
      <c r="B363" s="51"/>
      <c r="C363" s="51"/>
      <c r="D363" s="51"/>
    </row>
    <row r="364" spans="1:4" ht="12.75">
      <c r="A364" s="51"/>
      <c r="B364" s="51"/>
      <c r="C364" s="51"/>
      <c r="D364" s="51"/>
    </row>
    <row r="365" spans="1:4" ht="12.75">
      <c r="A365" s="51"/>
      <c r="B365" s="51"/>
      <c r="C365" s="51"/>
      <c r="D365" s="51"/>
    </row>
    <row r="366" spans="1:4" ht="12.75">
      <c r="A366" s="51"/>
      <c r="B366" s="51"/>
      <c r="C366" s="51"/>
      <c r="D366" s="51"/>
    </row>
    <row r="367" spans="1:4" ht="12.75">
      <c r="A367" s="51"/>
      <c r="B367" s="51"/>
      <c r="C367" s="51"/>
      <c r="D367" s="51"/>
    </row>
    <row r="368" spans="1:4" ht="12.75">
      <c r="A368" s="51"/>
      <c r="B368" s="51"/>
      <c r="C368" s="51"/>
      <c r="D368" s="51"/>
    </row>
    <row r="369" spans="1:4" ht="12.75">
      <c r="A369" s="51"/>
      <c r="B369" s="51"/>
      <c r="C369" s="51"/>
      <c r="D369" s="51"/>
    </row>
    <row r="370" spans="1:4" ht="12.75">
      <c r="A370" s="51"/>
      <c r="B370" s="51"/>
      <c r="C370" s="51"/>
      <c r="D370" s="51"/>
    </row>
    <row r="371" spans="1:4" ht="12.75">
      <c r="A371" s="51"/>
      <c r="B371" s="51"/>
      <c r="C371" s="51"/>
      <c r="D371" s="51"/>
    </row>
    <row r="372" spans="1:4" ht="12.75">
      <c r="A372" s="51"/>
      <c r="B372" s="51"/>
      <c r="C372" s="51"/>
      <c r="D372" s="51"/>
    </row>
    <row r="373" spans="1:4" ht="12.75">
      <c r="A373" s="51"/>
      <c r="B373" s="51"/>
      <c r="C373" s="51"/>
      <c r="D373" s="51"/>
    </row>
    <row r="374" spans="1:4" ht="12.75">
      <c r="A374" s="51"/>
      <c r="B374" s="51"/>
      <c r="C374" s="51"/>
      <c r="D374" s="51"/>
    </row>
    <row r="375" spans="1:4" ht="12.75">
      <c r="A375" s="51"/>
      <c r="B375" s="51"/>
      <c r="C375" s="51"/>
      <c r="D375" s="51"/>
    </row>
    <row r="376" spans="1:4" ht="12.75">
      <c r="A376" s="51"/>
      <c r="B376" s="51"/>
      <c r="C376" s="51"/>
      <c r="D376" s="51"/>
    </row>
    <row r="377" spans="1:4" ht="12.75">
      <c r="A377" s="51"/>
      <c r="B377" s="51"/>
      <c r="C377" s="51"/>
      <c r="D377" s="51"/>
    </row>
    <row r="378" spans="1:4" ht="12.75">
      <c r="A378" s="51"/>
      <c r="B378" s="51"/>
      <c r="C378" s="51"/>
      <c r="D378" s="51"/>
    </row>
    <row r="379" spans="1:4" ht="12.75">
      <c r="A379" s="51"/>
      <c r="B379" s="51"/>
      <c r="C379" s="51"/>
      <c r="D379" s="51"/>
    </row>
    <row r="380" spans="1:4" ht="12.75">
      <c r="A380" s="51"/>
      <c r="B380" s="51"/>
      <c r="C380" s="51"/>
      <c r="D380" s="51"/>
    </row>
    <row r="381" spans="1:4" ht="12.75">
      <c r="A381" s="51"/>
      <c r="B381" s="51"/>
      <c r="C381" s="51"/>
      <c r="D381" s="51"/>
    </row>
    <row r="382" spans="1:4" ht="12.75">
      <c r="A382" s="51"/>
      <c r="B382" s="51"/>
      <c r="C382" s="51"/>
      <c r="D382" s="51"/>
    </row>
    <row r="383" spans="1:4" ht="12.75">
      <c r="A383" s="51"/>
      <c r="B383" s="51"/>
      <c r="C383" s="51"/>
      <c r="D383" s="51"/>
    </row>
    <row r="384" spans="1:4" ht="12.75">
      <c r="A384" s="51"/>
      <c r="B384" s="51"/>
      <c r="C384" s="51"/>
      <c r="D384" s="51"/>
    </row>
    <row r="385" spans="1:4" ht="12.75">
      <c r="A385" s="51"/>
      <c r="B385" s="51"/>
      <c r="C385" s="51"/>
      <c r="D385" s="51"/>
    </row>
    <row r="386" spans="1:4" ht="12.75">
      <c r="A386" s="51"/>
      <c r="B386" s="51"/>
      <c r="C386" s="51"/>
      <c r="D386" s="51"/>
    </row>
    <row r="387" spans="1:4" ht="12.75">
      <c r="A387" s="51"/>
      <c r="B387" s="51"/>
      <c r="C387" s="51"/>
      <c r="D387" s="51"/>
    </row>
    <row r="388" spans="1:4" ht="12.75">
      <c r="A388" s="51"/>
      <c r="B388" s="51"/>
      <c r="C388" s="51"/>
      <c r="D388" s="51"/>
    </row>
    <row r="389" spans="1:4" ht="12.75">
      <c r="A389" s="51"/>
      <c r="B389" s="51"/>
      <c r="C389" s="51"/>
      <c r="D389" s="51"/>
    </row>
    <row r="390" spans="1:4" ht="12.75">
      <c r="A390" s="51"/>
      <c r="B390" s="51"/>
      <c r="C390" s="51"/>
      <c r="D390" s="51"/>
    </row>
    <row r="391" spans="1:4" ht="12.75">
      <c r="A391" s="51"/>
      <c r="B391" s="51"/>
      <c r="C391" s="51"/>
      <c r="D391" s="51"/>
    </row>
    <row r="392" spans="1:4" ht="12.75">
      <c r="A392" s="51"/>
      <c r="B392" s="51"/>
      <c r="C392" s="51"/>
      <c r="D392" s="51"/>
    </row>
    <row r="393" spans="1:4" ht="12.75">
      <c r="A393" s="51"/>
      <c r="B393" s="51"/>
      <c r="C393" s="51"/>
      <c r="D393" s="51"/>
    </row>
    <row r="394" spans="1:4" ht="12.75">
      <c r="A394" s="51"/>
      <c r="B394" s="51"/>
      <c r="C394" s="51"/>
      <c r="D394" s="51"/>
    </row>
    <row r="395" spans="1:4" ht="12.75">
      <c r="A395" s="51"/>
      <c r="B395" s="51"/>
      <c r="C395" s="51"/>
      <c r="D395" s="51"/>
    </row>
    <row r="396" spans="1:4" ht="12.75">
      <c r="A396" s="51"/>
      <c r="B396" s="51"/>
      <c r="C396" s="51"/>
      <c r="D396" s="51"/>
    </row>
    <row r="397" spans="1:4" ht="12.75">
      <c r="A397" s="51"/>
      <c r="B397" s="51"/>
      <c r="C397" s="51"/>
      <c r="D397" s="51"/>
    </row>
    <row r="398" spans="1:4" ht="12.75">
      <c r="A398" s="51"/>
      <c r="B398" s="51"/>
      <c r="C398" s="51"/>
      <c r="D398" s="51"/>
    </row>
    <row r="399" spans="1:4" ht="12.75">
      <c r="A399" s="51"/>
      <c r="B399" s="51"/>
      <c r="C399" s="51"/>
      <c r="D399" s="51"/>
    </row>
    <row r="400" spans="1:4" ht="12.75">
      <c r="A400" s="51"/>
      <c r="B400" s="51"/>
      <c r="C400" s="51"/>
      <c r="D400" s="51"/>
    </row>
    <row r="401" spans="1:4" ht="12.75">
      <c r="A401" s="51"/>
      <c r="B401" s="51"/>
      <c r="C401" s="51"/>
      <c r="D401" s="51"/>
    </row>
    <row r="402" spans="1:4" ht="12.75">
      <c r="A402" s="51"/>
      <c r="B402" s="51"/>
      <c r="C402" s="51"/>
      <c r="D402" s="51"/>
    </row>
    <row r="403" spans="1:4" ht="12.75">
      <c r="A403" s="51"/>
      <c r="B403" s="51"/>
      <c r="C403" s="51"/>
      <c r="D403" s="51"/>
    </row>
    <row r="404" spans="1:4" ht="12.75">
      <c r="A404" s="51"/>
      <c r="B404" s="51"/>
      <c r="C404" s="51"/>
      <c r="D404" s="51"/>
    </row>
    <row r="405" spans="1:4" ht="12.75">
      <c r="A405" s="51"/>
      <c r="B405" s="51"/>
      <c r="C405" s="51"/>
      <c r="D405" s="51"/>
    </row>
    <row r="406" spans="1:4" ht="12.75">
      <c r="A406" s="51"/>
      <c r="B406" s="51"/>
      <c r="C406" s="51"/>
      <c r="D406" s="51"/>
    </row>
    <row r="407" spans="1:4" ht="12.75">
      <c r="A407" s="51"/>
      <c r="B407" s="51"/>
      <c r="C407" s="51"/>
      <c r="D407" s="51"/>
    </row>
    <row r="408" spans="1:4" ht="12.75">
      <c r="A408" s="51"/>
      <c r="B408" s="51"/>
      <c r="C408" s="51"/>
      <c r="D408" s="51"/>
    </row>
    <row r="409" spans="1:4" ht="12.75">
      <c r="A409" s="51"/>
      <c r="B409" s="51"/>
      <c r="C409" s="51"/>
      <c r="D409" s="51"/>
    </row>
    <row r="410" spans="1:4" ht="12.75">
      <c r="A410" s="51"/>
      <c r="B410" s="51"/>
      <c r="C410" s="51"/>
      <c r="D410" s="51"/>
    </row>
    <row r="411" spans="1:4" ht="12.75">
      <c r="A411" s="51"/>
      <c r="B411" s="51"/>
      <c r="C411" s="51"/>
      <c r="D411" s="51"/>
    </row>
    <row r="412" spans="1:4" ht="12.75">
      <c r="A412" s="51"/>
      <c r="B412" s="51"/>
      <c r="C412" s="51"/>
      <c r="D412" s="51"/>
    </row>
    <row r="413" spans="1:4" ht="12.75">
      <c r="A413" s="51"/>
      <c r="B413" s="51"/>
      <c r="C413" s="51"/>
      <c r="D413" s="51"/>
    </row>
    <row r="414" spans="1:4" ht="12.75">
      <c r="A414" s="51"/>
      <c r="B414" s="51"/>
      <c r="C414" s="51"/>
      <c r="D414" s="51"/>
    </row>
    <row r="415" spans="1:4" ht="12.75">
      <c r="A415" s="51"/>
      <c r="B415" s="51"/>
      <c r="C415" s="51"/>
      <c r="D415" s="51"/>
    </row>
  </sheetData>
  <sheetProtection/>
  <mergeCells count="141">
    <mergeCell ref="FW94:FY94"/>
    <mergeCell ref="FW95:FY95"/>
    <mergeCell ref="FW96:FY96"/>
    <mergeCell ref="FW83:FY83"/>
    <mergeCell ref="FW84:FY84"/>
    <mergeCell ref="FW85:FY85"/>
    <mergeCell ref="FW86:FY86"/>
    <mergeCell ref="FW87:FY87"/>
    <mergeCell ref="FW88:FY88"/>
    <mergeCell ref="FW89:FY89"/>
    <mergeCell ref="FW90:FY90"/>
    <mergeCell ref="FW91:FY91"/>
    <mergeCell ref="GA91:GB91"/>
    <mergeCell ref="FW92:FY92"/>
    <mergeCell ref="FW93:FY93"/>
    <mergeCell ref="EW4:EY4"/>
    <mergeCell ref="FX4:FZ4"/>
    <mergeCell ref="FX6:FZ6"/>
    <mergeCell ref="FO4:FQ4"/>
    <mergeCell ref="FI4:FK4"/>
    <mergeCell ref="ET4:EV4"/>
    <mergeCell ref="ET6:EV6"/>
    <mergeCell ref="FI6:FK6"/>
    <mergeCell ref="FF4:FH4"/>
    <mergeCell ref="FF6:FH6"/>
    <mergeCell ref="FC4:FE4"/>
    <mergeCell ref="CW4:CY4"/>
    <mergeCell ref="CW6:CY6"/>
    <mergeCell ref="CT4:CV4"/>
    <mergeCell ref="CZ4:DB4"/>
    <mergeCell ref="CZ6:DB6"/>
    <mergeCell ref="FC6:FE6"/>
    <mergeCell ref="EZ4:FB4"/>
    <mergeCell ref="EZ6:FB6"/>
    <mergeCell ref="EF6:EH6"/>
    <mergeCell ref="CT6:CV6"/>
    <mergeCell ref="EL6:EN6"/>
    <mergeCell ref="DQ6:DS6"/>
    <mergeCell ref="DK6:DM6"/>
    <mergeCell ref="DH6:DJ6"/>
    <mergeCell ref="DW4:DY4"/>
    <mergeCell ref="DW6:DY6"/>
    <mergeCell ref="DN4:DP4"/>
    <mergeCell ref="DN6:DP6"/>
    <mergeCell ref="DT4:DV4"/>
    <mergeCell ref="DT6:DV6"/>
    <mergeCell ref="CQ4:CS4"/>
    <mergeCell ref="CQ6:CS6"/>
    <mergeCell ref="CH4:CJ4"/>
    <mergeCell ref="CH6:CJ6"/>
    <mergeCell ref="CK4:CM4"/>
    <mergeCell ref="CK6:CM6"/>
    <mergeCell ref="CE4:CG4"/>
    <mergeCell ref="CE6:CG6"/>
    <mergeCell ref="CN4:CP4"/>
    <mergeCell ref="CN6:CP6"/>
    <mergeCell ref="CB4:CD4"/>
    <mergeCell ref="CB6:CD6"/>
    <mergeCell ref="BY4:CA4"/>
    <mergeCell ref="BY6:CA6"/>
    <mergeCell ref="BS4:BU4"/>
    <mergeCell ref="BS6:BU6"/>
    <mergeCell ref="BV4:BX4"/>
    <mergeCell ref="BV6:BX6"/>
    <mergeCell ref="BN4:BP4"/>
    <mergeCell ref="BN6:BP6"/>
    <mergeCell ref="BH4:BJ4"/>
    <mergeCell ref="BH6:BJ6"/>
    <mergeCell ref="BK4:BM4"/>
    <mergeCell ref="EL4:EN4"/>
    <mergeCell ref="EF4:EH4"/>
    <mergeCell ref="DQ4:DS4"/>
    <mergeCell ref="DK4:DM4"/>
    <mergeCell ref="DH4:DJ4"/>
    <mergeCell ref="AY6:BA6"/>
    <mergeCell ref="BB6:BD6"/>
    <mergeCell ref="AY4:BA4"/>
    <mergeCell ref="BK6:BM6"/>
    <mergeCell ref="BE4:BG4"/>
    <mergeCell ref="BE6:BG6"/>
    <mergeCell ref="BB4:BD4"/>
    <mergeCell ref="AV6:AX6"/>
    <mergeCell ref="AP4:AR4"/>
    <mergeCell ref="AP6:AR6"/>
    <mergeCell ref="AM4:AO4"/>
    <mergeCell ref="AM6:AO6"/>
    <mergeCell ref="AG4:AI4"/>
    <mergeCell ref="AJ4:AL4"/>
    <mergeCell ref="AJ6:AL6"/>
    <mergeCell ref="D4:E4"/>
    <mergeCell ref="N6:O6"/>
    <mergeCell ref="AC4:AE4"/>
    <mergeCell ref="AS4:AU4"/>
    <mergeCell ref="AS6:AU6"/>
    <mergeCell ref="Z6:AB6"/>
    <mergeCell ref="A1:H3"/>
    <mergeCell ref="L4:M4"/>
    <mergeCell ref="D6:E6"/>
    <mergeCell ref="F6:G6"/>
    <mergeCell ref="H6:I6"/>
    <mergeCell ref="A4:A5"/>
    <mergeCell ref="H4:I4"/>
    <mergeCell ref="F4:G4"/>
    <mergeCell ref="B6:C6"/>
    <mergeCell ref="B4:C4"/>
    <mergeCell ref="A72:AG72"/>
    <mergeCell ref="J4:K4"/>
    <mergeCell ref="J6:K6"/>
    <mergeCell ref="Z4:AB4"/>
    <mergeCell ref="R4:S4"/>
    <mergeCell ref="A70:AG70"/>
    <mergeCell ref="T6:V6"/>
    <mergeCell ref="W6:Y6"/>
    <mergeCell ref="AG6:AI6"/>
    <mergeCell ref="N4:O4"/>
    <mergeCell ref="P4:Q4"/>
    <mergeCell ref="P6:Q6"/>
    <mergeCell ref="L6:M6"/>
    <mergeCell ref="DE4:DG4"/>
    <mergeCell ref="DE6:DG6"/>
    <mergeCell ref="W4:Y4"/>
    <mergeCell ref="AC6:AE6"/>
    <mergeCell ref="T4:V4"/>
    <mergeCell ref="R6:S6"/>
    <mergeCell ref="AV4:AX4"/>
    <mergeCell ref="DZ4:EB4"/>
    <mergeCell ref="DZ6:EB6"/>
    <mergeCell ref="EI4:EK4"/>
    <mergeCell ref="EI6:EK6"/>
    <mergeCell ref="EC6:EE6"/>
    <mergeCell ref="EC4:EE4"/>
    <mergeCell ref="EQ4:ES4"/>
    <mergeCell ref="FU4:FW4"/>
    <mergeCell ref="FU6:FW6"/>
    <mergeCell ref="FR4:FT4"/>
    <mergeCell ref="FR6:FT6"/>
    <mergeCell ref="FL4:FN4"/>
    <mergeCell ref="FL6:FN6"/>
    <mergeCell ref="EQ6:ES6"/>
    <mergeCell ref="EW6:EY6"/>
    <mergeCell ref="FO6:FQ6"/>
  </mergeCells>
  <printOptions/>
  <pageMargins left="0.35433070866141736" right="0" top="0.4724409448818898" bottom="0.4724409448818898" header="0.4330708661417323" footer="0.2362204724409449"/>
  <pageSetup fitToWidth="0" fitToHeight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Ekonomy3</dc:creator>
  <cp:keywords/>
  <dc:description/>
  <cp:lastModifiedBy>Uzer</cp:lastModifiedBy>
  <cp:lastPrinted>2013-07-17T07:21:41Z</cp:lastPrinted>
  <dcterms:created xsi:type="dcterms:W3CDTF">2008-10-01T07:10:45Z</dcterms:created>
  <dcterms:modified xsi:type="dcterms:W3CDTF">2013-07-17T07:32:06Z</dcterms:modified>
  <cp:category/>
  <cp:version/>
  <cp:contentType/>
  <cp:contentStatus/>
</cp:coreProperties>
</file>