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голосованию'!$A$1:$H$154</definedName>
  </definedNames>
  <calcPr fullCalcOnLoad="1" fullPrecision="0"/>
</workbook>
</file>

<file path=xl/sharedStrings.xml><?xml version="1.0" encoding="utf-8"?>
<sst xmlns="http://schemas.openxmlformats.org/spreadsheetml/2006/main" count="420" uniqueCount="286">
  <si>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</si>
  <si>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</si>
  <si>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</si>
  <si>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</si>
  <si>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</si>
  <si>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</si>
  <si>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</si>
  <si>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</si>
  <si>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</si>
  <si>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</si>
  <si>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</si>
  <si>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</si>
  <si>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</si>
  <si>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</si>
  <si>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</si>
  <si>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</si>
  <si>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</si>
  <si>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</si>
  <si>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</si>
  <si>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</si>
  <si>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</si>
  <si>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</si>
  <si>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</si>
  <si>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</si>
  <si>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</si>
  <si>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</si>
  <si>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</si>
  <si>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</si>
  <si>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</si>
  <si>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</si>
  <si>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</si>
  <si>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</si>
  <si>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</si>
  <si>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</si>
  <si>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</si>
  <si>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</si>
  <si>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</si>
  <si>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</si>
  <si>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</si>
  <si>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</si>
  <si>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</si>
  <si>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</si>
  <si>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</si>
  <si>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</si>
  <si>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</si>
  <si>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</si>
  <si>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</si>
  <si>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</si>
  <si>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</si>
  <si>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</si>
  <si>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</si>
  <si>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</si>
  <si>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очистка урн от мусора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</si>
  <si>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</si>
  <si>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</si>
  <si>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</si>
  <si>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</si>
  <si>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</si>
  <si>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</si>
  <si>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</si>
  <si>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</si>
  <si>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</si>
  <si>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</si>
  <si>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</si>
  <si>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</si>
  <si>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</si>
  <si>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</si>
  <si>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</si>
  <si>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</si>
  <si>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</si>
  <si>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</si>
  <si>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</si>
  <si>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</si>
  <si>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</si>
  <si>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</si>
  <si>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</si>
  <si>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</si>
  <si>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</si>
  <si>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</si>
  <si>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</si>
  <si>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</si>
  <si>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</si>
  <si>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</si>
  <si>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</si>
  <si>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</si>
  <si>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</si>
  <si>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</si>
  <si>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</si>
  <si>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</si>
  <si>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Работы заявочного характера</t>
  </si>
  <si>
    <t>ремонт кровли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</si>
  <si>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</si>
  <si>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</si>
  <si>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</si>
  <si>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</si>
  <si>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</si>
  <si>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</si>
  <si>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</si>
  <si>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Санобработка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</si>
  <si>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</si>
  <si>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</si>
  <si>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</si>
  <si>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</si>
  <si>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(стоимость услуг увеличена на 7% в соответствии с уровнем инфляции 2012г.)</t>
  </si>
  <si>
    <t>Поверка общедомовых приборов учета теплоэнергии</t>
  </si>
  <si>
    <t>2-3 раза</t>
  </si>
  <si>
    <t>6 раз в год (апрель- сентябрь)</t>
  </si>
  <si>
    <t>Перечень работ и услуг по содержанию и ремонту общего имущества в многоквартирном доме</t>
  </si>
  <si>
    <t>1 раз в 4 месяца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</si>
  <si>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</si>
  <si>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</si>
  <si>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</si>
  <si>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</si>
  <si>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</si>
  <si>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</si>
  <si>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</si>
  <si>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</si>
  <si>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</si>
  <si>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</si>
  <si>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</si>
  <si>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</si>
  <si>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</si>
  <si>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</si>
  <si>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замена трансформатора тока</t>
  </si>
  <si>
    <t>1 раз в 4 года</t>
  </si>
  <si>
    <t>восстановление водостоков ( мелкий ремонт после очистки от снега и льда )</t>
  </si>
  <si>
    <t>договорная и претензионно-исковая работа,взыскание задолженности по ЖКУ</t>
  </si>
  <si>
    <t>посточнно</t>
  </si>
  <si>
    <t>погрузка мусора на автотранспорт вручную</t>
  </si>
  <si>
    <t>посыпка территории песко - соляной смесью</t>
  </si>
  <si>
    <t>обслуживание насосов горячего водоснабжения</t>
  </si>
  <si>
    <t>восстановление подъездного освещения</t>
  </si>
  <si>
    <t>ремонт стеновых панельных швов</t>
  </si>
  <si>
    <t>ремонт изоляции трубопроводов</t>
  </si>
  <si>
    <t>на 2013-2014гг.</t>
  </si>
  <si>
    <t>по адресу: ул.Ленинского Комсомола, д.61 (Sобщ.= 6614,4 м2, Sзем.уч.=2260,77м2)</t>
  </si>
  <si>
    <t>Ремонт мусорокамер (согласно СанПиН 2.1.2.2645-10 утвержденного Постановлением Главного госуд.сан.врача от 10.06.2010г. № 64)</t>
  </si>
  <si>
    <t>замена контейнеров 3 шт.</t>
  </si>
  <si>
    <t>установка уплотнителей на крышках камер(14,4 м.п.)</t>
  </si>
  <si>
    <t>восстановление водоснабжения</t>
  </si>
  <si>
    <t>Санобработка мусорокамер (согласно СанПиН 2.1.2.2645-10 утвержденного Постановлением Главного госуд.сан.врача от 10.06.2010г. № 64)</t>
  </si>
  <si>
    <t>ревизия задвижек отопления (д.80мм -2шт.)</t>
  </si>
  <si>
    <t>замена ( поверка ) КИП</t>
  </si>
  <si>
    <t>ревизия задвижек ГВС (д.50мм-1шт., д.80мм-1шт.)</t>
  </si>
  <si>
    <t>ревизия задвижек  ХВС (д.50мм -3шт.)</t>
  </si>
  <si>
    <t>обслуживание насосов холодного водоснабжения</t>
  </si>
  <si>
    <t>замена трансформатора тока ( 1 узел учета/ 3ТТ)</t>
  </si>
  <si>
    <t>электроизмерения (замеры сопротивления изоляции)</t>
  </si>
  <si>
    <t>1раз в 3 года</t>
  </si>
  <si>
    <t>чеканка и замазка канализационных стыков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</si>
  <si>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</si>
  <si>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</si>
  <si>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и наледи козырьков подъездов</t>
  </si>
  <si>
    <t>ремонт отмостки</t>
  </si>
  <si>
    <t>косметический ремонт подъездов</t>
  </si>
  <si>
    <t>смена запорной арматуры ГВС и ХВС</t>
  </si>
  <si>
    <t>смена запорной арматуры (стояки отопления)</t>
  </si>
  <si>
    <t>Сбор, вывоз и утилизация ТБО*, руб/м2</t>
  </si>
  <si>
    <t>ИТОГО обязательные (регламентные работы):</t>
  </si>
  <si>
    <t>Предлагаемый перечень работ по текущему ремонту                                       ( на выбор собственников)в счет сэкономленных средств</t>
  </si>
  <si>
    <t>ремонт панельных швов (370 м.п.)</t>
  </si>
  <si>
    <t>ремонт козырька над входом в  подъезд ( 3 шт.)</t>
  </si>
  <si>
    <t>установка колпаков на ливневую канализацию</t>
  </si>
  <si>
    <t>ремонт канализационных вытяжек (1 шт)</t>
  </si>
  <si>
    <t>ремонт мягкой кровли 867 м2</t>
  </si>
  <si>
    <t>смена шаровых кранов на ГВС диам.20 мм - 30 шт., диам.25 мм - 25 шт.</t>
  </si>
  <si>
    <t>смена задвижек на ГВС диам.50 мм - 1 шт.,80мм-1шт.</t>
  </si>
  <si>
    <t>смена задвижек на элеваторном узле диам.80 мм - 2 шт.</t>
  </si>
  <si>
    <t>смена задвижек на ХВС диам.50 мм - 2 шт.</t>
  </si>
  <si>
    <t>окраска трубопроводов, задвижек жидким керамическим составом "Корунд"</t>
  </si>
  <si>
    <t>замена грязевиков на фильтпы на узле ГВС</t>
  </si>
  <si>
    <t>установка датчиков движения в тамбуре</t>
  </si>
  <si>
    <t>установка датчиков движения на площадках этажных</t>
  </si>
  <si>
    <t>ремонт освещения подходов к машинному отделению лифта</t>
  </si>
  <si>
    <t>ремонт освещения чердака</t>
  </si>
  <si>
    <t>окраска газопровода</t>
  </si>
  <si>
    <t>энергоаудит</t>
  </si>
  <si>
    <t>ИТОГО работ по текущему ремонту:</t>
  </si>
  <si>
    <t>Задолженность за жителями</t>
  </si>
  <si>
    <t>133</t>
  </si>
  <si>
    <t>Ревизия эл.щитка, замена автоматов на подъездное и подвальное освещение</t>
  </si>
  <si>
    <t>Лицевой счет многоквартирного дома по адресу: ул. Ленинского Комсомола, д. 61 на период с 1 мая 2013 по 30 апреля 2014 года</t>
  </si>
  <si>
    <t>138</t>
  </si>
  <si>
    <t>108</t>
  </si>
  <si>
    <t>113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</si>
  <si>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</si>
  <si>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</si>
  <si>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</si>
  <si>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</si>
  <si>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</si>
  <si>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166</t>
  </si>
  <si>
    <t>Подключение системы отопления после работ ТПК</t>
  </si>
  <si>
    <t xml:space="preserve">Ревизия задвижек отопления ф50,80,100мм </t>
  </si>
  <si>
    <t>Ревизия задвижек ХВС ф50мм</t>
  </si>
  <si>
    <t>Ревизия задвижек ГВС ф80,100мм</t>
  </si>
  <si>
    <t>Смена задвижек на ГВС (ф50-1шт, ф80-1шт), на элев.узле (ф80-1шт), на ХВС (ф50-2шт)</t>
  </si>
  <si>
    <t>Удаление воздушных пробок в системе ГВС после работ ТПК</t>
  </si>
  <si>
    <t>170</t>
  </si>
  <si>
    <t>Ремонт ливневой канализации</t>
  </si>
  <si>
    <t>182</t>
  </si>
  <si>
    <t>180</t>
  </si>
  <si>
    <t>190</t>
  </si>
  <si>
    <t xml:space="preserve">Замена лампочек во 2 подвале </t>
  </si>
  <si>
    <t>194</t>
  </si>
  <si>
    <t>211</t>
  </si>
  <si>
    <t>Ремонт панельных швов (370 + 25 м2)</t>
  </si>
  <si>
    <t>225</t>
  </si>
  <si>
    <t>Смена лежака ливневой канализации</t>
  </si>
  <si>
    <t>219</t>
  </si>
  <si>
    <t>Восстановление покрытия пола из плитки мусорокамер подъездов №2,3 - 4 м2</t>
  </si>
  <si>
    <t>228</t>
  </si>
  <si>
    <t>Ремонт контейнеров (сварка)</t>
  </si>
  <si>
    <t>76</t>
  </si>
  <si>
    <t>5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</si>
  <si>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</si>
  <si>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</si>
  <si>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</si>
  <si>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</si>
  <si>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</si>
  <si>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</si>
  <si>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</si>
  <si>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</si>
  <si>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</si>
  <si>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</si>
  <si>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</si>
  <si>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</si>
  <si>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</si>
  <si>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</si>
  <si>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158745,6 (по тарифу)</t>
  </si>
  <si>
    <t>Ростелеком</t>
  </si>
  <si>
    <t>Врезка гильз под ТСП</t>
  </si>
  <si>
    <t>229</t>
  </si>
  <si>
    <t>30.09.2013 (акт от 5.11.13)</t>
  </si>
  <si>
    <t>Устранение течи грязевика на узле учета ГВС</t>
  </si>
  <si>
    <t>30.09.2013 (акт от 18.11.13)</t>
  </si>
  <si>
    <t xml:space="preserve">Ремонт двери выхода на кровлю </t>
  </si>
  <si>
    <t>30.09.2013 (акт от 19.11.13)</t>
  </si>
  <si>
    <t>30.09.2013 (акт от 20.11.13)</t>
  </si>
  <si>
    <t>Замена пробки на батарее (кв.75)</t>
  </si>
  <si>
    <t>30.09.2013 (акт от 5.12.13)</t>
  </si>
  <si>
    <t>Замена 2х вентелей (кв.34)</t>
  </si>
  <si>
    <t>30.09.2013 (акт от 12.12.13)</t>
  </si>
  <si>
    <t>Определение в работе течь п/сушителя (кв.6)</t>
  </si>
  <si>
    <t>Замена лампочек в подъезде (кв.4)</t>
  </si>
  <si>
    <t>Смена шар.крана на стояке ХВС (2 под)</t>
  </si>
  <si>
    <t>264</t>
  </si>
  <si>
    <t>257</t>
  </si>
  <si>
    <t>Устранение свища на п/сушителе (кв.6)</t>
  </si>
  <si>
    <t>265</t>
  </si>
  <si>
    <t>Устранение течи канализ.стояка (кв.45)</t>
  </si>
  <si>
    <t>Замена шар.крана на ХВС на мусорокамеру (3 подъезд)</t>
  </si>
  <si>
    <t>14</t>
  </si>
  <si>
    <t xml:space="preserve">Освещение чердака для работы слесарей </t>
  </si>
  <si>
    <t>Смена трубопроводов ливневой канализации на чердаке</t>
  </si>
  <si>
    <t>8</t>
  </si>
  <si>
    <t>Ревизия эл.щитка (кв.25)</t>
  </si>
  <si>
    <t>18</t>
  </si>
  <si>
    <t>Замена лампочек в подвале (кв.55)</t>
  </si>
  <si>
    <t>А/о 122</t>
  </si>
  <si>
    <t>Линолеум для пола лифта (2 под)</t>
  </si>
  <si>
    <t xml:space="preserve">Оценка соответствия лифтов </t>
  </si>
  <si>
    <t>ЦЭС-2013/1394-2</t>
  </si>
  <si>
    <t>Ревизия входного вентиля на ХВС (кв.8)</t>
  </si>
  <si>
    <t>22</t>
  </si>
  <si>
    <t>Установка уплотнителей на крышки клапанов -12шт.</t>
  </si>
  <si>
    <t>Восстановление водоснабжения в 1,2 мусорокамерах</t>
  </si>
  <si>
    <t>30</t>
  </si>
  <si>
    <t>Смена входных кранов ХВС, ГВС (кв.77)</t>
  </si>
  <si>
    <t>Генеральный директор</t>
  </si>
  <si>
    <t>А.В. Митрофанов</t>
  </si>
  <si>
    <t>Экономист 2-ой категории по учету лицевых счетов МКД</t>
  </si>
  <si>
    <t>5/00510</t>
  </si>
  <si>
    <t>34</t>
  </si>
  <si>
    <t>Определение в работе - течь вх.вентиля (кв.8)</t>
  </si>
  <si>
    <t>37</t>
  </si>
  <si>
    <t>Услуги типографии по печати доп.соглашений</t>
  </si>
  <si>
    <t>151</t>
  </si>
  <si>
    <t>Доска объявлений</t>
  </si>
  <si>
    <t>А/о 8 КП</t>
  </si>
  <si>
    <t>Линолиум ( для лифта)</t>
  </si>
  <si>
    <t>А/о № 71</t>
  </si>
  <si>
    <t>Пружина дверная</t>
  </si>
  <si>
    <t>А/о 49</t>
  </si>
  <si>
    <t>Н.Ф.Каюткина</t>
  </si>
  <si>
    <t>Поверка(замена) водосчетчика ХВС</t>
  </si>
  <si>
    <t xml:space="preserve">81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</si>
</sst>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2" fontId="22" fillId="24" borderId="48" xfId="0" applyNumberFormat="1" applyFont="1" applyFill="1" applyBorder="1" applyAlignment="1">
      <alignment horizont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9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 textRotation="90" wrapText="1"/>
    </xf>
    <xf numFmtId="0" fontId="18" fillId="24" borderId="40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left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2" fontId="28" fillId="24" borderId="35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61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2" fontId="28" fillId="24" borderId="0" xfId="0" applyNumberFormat="1" applyFont="1" applyFill="1" applyAlignment="1">
      <alignment horizontal="center" vertical="center" wrapText="1"/>
    </xf>
    <xf numFmtId="2" fontId="28" fillId="24" borderId="62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4" borderId="40" xfId="0" applyNumberFormat="1" applyFont="1" applyFill="1" applyBorder="1" applyAlignment="1">
      <alignment horizontal="center" vertical="center" wrapText="1"/>
    </xf>
    <xf numFmtId="2" fontId="20" fillId="24" borderId="50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center"/>
    </xf>
    <xf numFmtId="2" fontId="28" fillId="25" borderId="13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0" fillId="25" borderId="63" xfId="0" applyNumberFormat="1" applyFont="1" applyFill="1" applyBorder="1" applyAlignment="1">
      <alignment horizontal="center"/>
    </xf>
    <xf numFmtId="0" fontId="18" fillId="25" borderId="44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 horizontal="center"/>
    </xf>
    <xf numFmtId="2" fontId="20" fillId="25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2" fontId="18" fillId="25" borderId="50" xfId="0" applyNumberFormat="1" applyFont="1" applyFill="1" applyBorder="1" applyAlignment="1">
      <alignment horizontal="center" vertical="center" wrapText="1"/>
    </xf>
    <xf numFmtId="0" fontId="28" fillId="24" borderId="45" xfId="0" applyFont="1" applyFill="1" applyBorder="1" applyAlignment="1">
      <alignment horizontal="left" vertical="center" wrapText="1"/>
    </xf>
    <xf numFmtId="0" fontId="28" fillId="24" borderId="46" xfId="0" applyFont="1" applyFill="1" applyBorder="1" applyAlignment="1">
      <alignment horizontal="center" vertical="center" wrapText="1"/>
    </xf>
    <xf numFmtId="2" fontId="28" fillId="24" borderId="46" xfId="0" applyNumberFormat="1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/>
    </xf>
    <xf numFmtId="2" fontId="20" fillId="24" borderId="40" xfId="0" applyNumberFormat="1" applyFont="1" applyFill="1" applyBorder="1" applyAlignment="1">
      <alignment horizont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23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2" fontId="38" fillId="25" borderId="26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49" fontId="0" fillId="24" borderId="29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4" xfId="0" applyNumberFormat="1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5" xfId="0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4" fillId="24" borderId="67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2" fillId="24" borderId="68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4" fillId="24" borderId="67" xfId="0" applyFont="1" applyFill="1" applyBorder="1" applyAlignment="1">
      <alignment horizontal="left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0" fillId="28" borderId="23" xfId="0" applyFont="1" applyFill="1" applyBorder="1" applyAlignment="1">
      <alignment horizontal="left" vertical="center" wrapText="1"/>
    </xf>
    <xf numFmtId="0" fontId="0" fillId="28" borderId="28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0" fontId="0" fillId="28" borderId="25" xfId="0" applyFont="1" applyFill="1" applyBorder="1" applyAlignment="1">
      <alignment horizontal="center" vertical="center" wrapText="1"/>
    </xf>
    <xf numFmtId="49" fontId="0" fillId="28" borderId="29" xfId="0" applyNumberFormat="1" applyFont="1" applyFill="1" applyBorder="1" applyAlignment="1">
      <alignment horizontal="center" vertical="center" wrapText="1"/>
    </xf>
    <xf numFmtId="14" fontId="0" fillId="28" borderId="36" xfId="0" applyNumberFormat="1" applyFont="1" applyFill="1" applyBorder="1" applyAlignment="1">
      <alignment horizontal="center" vertical="center" wrapText="1"/>
    </xf>
    <xf numFmtId="2" fontId="18" fillId="28" borderId="15" xfId="0" applyNumberFormat="1" applyFont="1" applyFill="1" applyBorder="1" applyAlignment="1">
      <alignment horizontal="center" vertical="center" wrapText="1"/>
    </xf>
    <xf numFmtId="49" fontId="0" fillId="28" borderId="28" xfId="0" applyNumberFormat="1" applyFont="1" applyFill="1" applyBorder="1" applyAlignment="1">
      <alignment horizontal="center" vertical="center" wrapText="1"/>
    </xf>
    <xf numFmtId="2" fontId="18" fillId="28" borderId="25" xfId="0" applyNumberFormat="1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2" fontId="0" fillId="28" borderId="18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6">
          <cell r="FZ76">
            <v>330422.68828571413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zoomScale="75" zoomScaleNormal="75" zoomScalePageLayoutView="0" workbookViewId="0" topLeftCell="A34">
      <selection activeCell="A108" sqref="A108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105" customWidth="1"/>
    <col min="11" max="14" width="15.375" style="3" customWidth="1"/>
    <col min="15" max="16384" width="9.125" style="3" customWidth="1"/>
  </cols>
  <sheetData>
    <row r="1" spans="1:8" ht="16.5" customHeight="1">
      <c r="A1" s="218" t="s">
        <v>30</v>
      </c>
      <c r="B1" s="219"/>
      <c r="C1" s="219"/>
      <c r="D1" s="219"/>
      <c r="E1" s="219"/>
      <c r="F1" s="219"/>
      <c r="G1" s="219"/>
      <c r="H1" s="219"/>
    </row>
    <row r="2" spans="2:8" ht="12.75" customHeight="1">
      <c r="B2" s="220" t="s">
        <v>31</v>
      </c>
      <c r="C2" s="220"/>
      <c r="D2" s="220"/>
      <c r="E2" s="220"/>
      <c r="F2" s="220"/>
      <c r="G2" s="219"/>
      <c r="H2" s="219"/>
    </row>
    <row r="3" spans="1:8" ht="22.5" customHeight="1">
      <c r="A3" s="157" t="s">
        <v>134</v>
      </c>
      <c r="B3" s="220" t="s">
        <v>32</v>
      </c>
      <c r="C3" s="220"/>
      <c r="D3" s="220"/>
      <c r="E3" s="220"/>
      <c r="F3" s="220"/>
      <c r="G3" s="219"/>
      <c r="H3" s="219"/>
    </row>
    <row r="4" spans="2:8" ht="14.25" customHeight="1">
      <c r="B4" s="220" t="s">
        <v>33</v>
      </c>
      <c r="C4" s="220"/>
      <c r="D4" s="220"/>
      <c r="E4" s="220"/>
      <c r="F4" s="220"/>
      <c r="G4" s="219"/>
      <c r="H4" s="219"/>
    </row>
    <row r="5" spans="1:8" s="93" customFormat="1" ht="39.75" customHeight="1">
      <c r="A5" s="221"/>
      <c r="B5" s="222"/>
      <c r="C5" s="222"/>
      <c r="D5" s="222"/>
      <c r="E5" s="222"/>
      <c r="F5" s="222"/>
      <c r="G5" s="222"/>
      <c r="H5" s="222"/>
    </row>
    <row r="6" spans="1:8" s="93" customFormat="1" ht="33" customHeight="1">
      <c r="A6" s="223" t="s">
        <v>103</v>
      </c>
      <c r="B6" s="224"/>
      <c r="C6" s="224"/>
      <c r="D6" s="224"/>
      <c r="E6" s="224"/>
      <c r="F6" s="224"/>
      <c r="G6" s="224"/>
      <c r="H6" s="224"/>
    </row>
    <row r="7" spans="1:10" s="106" customFormat="1" ht="22.5" customHeight="1">
      <c r="A7" s="207" t="s">
        <v>107</v>
      </c>
      <c r="B7" s="207"/>
      <c r="C7" s="207"/>
      <c r="D7" s="207"/>
      <c r="E7" s="208"/>
      <c r="F7" s="208"/>
      <c r="G7" s="208"/>
      <c r="H7" s="208"/>
      <c r="J7" s="107"/>
    </row>
    <row r="8" spans="1:8" s="108" customFormat="1" ht="18.75" customHeight="1">
      <c r="A8" s="207" t="s">
        <v>135</v>
      </c>
      <c r="B8" s="207"/>
      <c r="C8" s="207"/>
      <c r="D8" s="207"/>
      <c r="E8" s="208"/>
      <c r="F8" s="208"/>
      <c r="G8" s="208"/>
      <c r="H8" s="208"/>
    </row>
    <row r="9" spans="1:8" s="109" customFormat="1" ht="17.25" customHeight="1">
      <c r="A9" s="209" t="s">
        <v>95</v>
      </c>
      <c r="B9" s="209"/>
      <c r="C9" s="209"/>
      <c r="D9" s="209"/>
      <c r="E9" s="210"/>
      <c r="F9" s="210"/>
      <c r="G9" s="210"/>
      <c r="H9" s="210"/>
    </row>
    <row r="10" spans="1:8" s="108" customFormat="1" ht="30" customHeight="1" thickBot="1">
      <c r="A10" s="211" t="s">
        <v>34</v>
      </c>
      <c r="B10" s="211"/>
      <c r="C10" s="211"/>
      <c r="D10" s="211"/>
      <c r="E10" s="212"/>
      <c r="F10" s="212"/>
      <c r="G10" s="212"/>
      <c r="H10" s="212"/>
    </row>
    <row r="11" spans="1:10" s="6" customFormat="1" ht="139.5" customHeight="1" thickBot="1">
      <c r="A11" s="110" t="s">
        <v>0</v>
      </c>
      <c r="B11" s="111" t="s">
        <v>35</v>
      </c>
      <c r="C11" s="112" t="s">
        <v>36</v>
      </c>
      <c r="D11" s="112" t="s">
        <v>5</v>
      </c>
      <c r="E11" s="112" t="s">
        <v>36</v>
      </c>
      <c r="F11" s="113" t="s">
        <v>37</v>
      </c>
      <c r="G11" s="112" t="s">
        <v>36</v>
      </c>
      <c r="H11" s="113" t="s">
        <v>37</v>
      </c>
      <c r="J11" s="114"/>
    </row>
    <row r="12" spans="1:10" s="7" customFormat="1" ht="12.75">
      <c r="A12" s="115">
        <v>1</v>
      </c>
      <c r="B12" s="116">
        <v>2</v>
      </c>
      <c r="C12" s="116">
        <v>3</v>
      </c>
      <c r="D12" s="117"/>
      <c r="E12" s="116">
        <v>3</v>
      </c>
      <c r="F12" s="118">
        <v>4</v>
      </c>
      <c r="G12" s="119">
        <v>3</v>
      </c>
      <c r="H12" s="120">
        <v>4</v>
      </c>
      <c r="J12" s="121"/>
    </row>
    <row r="13" spans="1:10" s="7" customFormat="1" ht="49.5" customHeight="1">
      <c r="A13" s="213" t="s">
        <v>1</v>
      </c>
      <c r="B13" s="214"/>
      <c r="C13" s="214"/>
      <c r="D13" s="214"/>
      <c r="E13" s="214"/>
      <c r="F13" s="214"/>
      <c r="G13" s="215"/>
      <c r="H13" s="216"/>
      <c r="J13" s="121"/>
    </row>
    <row r="14" spans="1:10" s="6" customFormat="1" ht="15">
      <c r="A14" s="122" t="s">
        <v>38</v>
      </c>
      <c r="B14" s="8" t="s">
        <v>59</v>
      </c>
      <c r="C14" s="123">
        <f>F14*12</f>
        <v>0</v>
      </c>
      <c r="D14" s="16">
        <f>G14*I14</f>
        <v>190494.72</v>
      </c>
      <c r="E14" s="124">
        <f>H14*12</f>
        <v>28.8</v>
      </c>
      <c r="F14" s="125"/>
      <c r="G14" s="124">
        <f>H14*12</f>
        <v>28.8</v>
      </c>
      <c r="H14" s="124">
        <v>2.4</v>
      </c>
      <c r="I14" s="6">
        <v>6614.4</v>
      </c>
      <c r="J14" s="114">
        <v>2.24</v>
      </c>
    </row>
    <row r="15" spans="1:10" s="6" customFormat="1" ht="27" customHeight="1">
      <c r="A15" s="126" t="s">
        <v>126</v>
      </c>
      <c r="B15" s="10" t="s">
        <v>39</v>
      </c>
      <c r="C15" s="123"/>
      <c r="D15" s="16"/>
      <c r="E15" s="124"/>
      <c r="F15" s="125"/>
      <c r="G15" s="124"/>
      <c r="H15" s="124"/>
      <c r="J15" s="114"/>
    </row>
    <row r="16" spans="1:10" s="6" customFormat="1" ht="18" customHeight="1">
      <c r="A16" s="126" t="s">
        <v>40</v>
      </c>
      <c r="B16" s="10" t="s">
        <v>39</v>
      </c>
      <c r="C16" s="123"/>
      <c r="D16" s="16"/>
      <c r="E16" s="124"/>
      <c r="F16" s="125"/>
      <c r="G16" s="124"/>
      <c r="H16" s="124"/>
      <c r="J16" s="114"/>
    </row>
    <row r="17" spans="1:10" s="6" customFormat="1" ht="15.75" customHeight="1">
      <c r="A17" s="126" t="s">
        <v>41</v>
      </c>
      <c r="B17" s="10" t="s">
        <v>42</v>
      </c>
      <c r="C17" s="123"/>
      <c r="D17" s="16"/>
      <c r="E17" s="124"/>
      <c r="F17" s="125"/>
      <c r="G17" s="124"/>
      <c r="H17" s="124"/>
      <c r="J17" s="114"/>
    </row>
    <row r="18" spans="1:10" s="6" customFormat="1" ht="18.75" customHeight="1">
      <c r="A18" s="126" t="s">
        <v>43</v>
      </c>
      <c r="B18" s="10" t="s">
        <v>127</v>
      </c>
      <c r="C18" s="123"/>
      <c r="D18" s="16"/>
      <c r="E18" s="124"/>
      <c r="F18" s="125"/>
      <c r="G18" s="124"/>
      <c r="H18" s="124"/>
      <c r="J18" s="114"/>
    </row>
    <row r="19" spans="1:10" s="6" customFormat="1" ht="30">
      <c r="A19" s="122" t="s">
        <v>44</v>
      </c>
      <c r="B19" s="127" t="s">
        <v>46</v>
      </c>
      <c r="C19" s="123">
        <f>F19*12</f>
        <v>0</v>
      </c>
      <c r="D19" s="16">
        <f>G19*I19</f>
        <v>73022.98</v>
      </c>
      <c r="E19" s="124">
        <f>H19*12</f>
        <v>11.04</v>
      </c>
      <c r="F19" s="125"/>
      <c r="G19" s="124">
        <f>H19*12</f>
        <v>11.04</v>
      </c>
      <c r="H19" s="124">
        <v>0.92</v>
      </c>
      <c r="I19" s="6">
        <v>6614.4</v>
      </c>
      <c r="J19" s="114">
        <v>0.86</v>
      </c>
    </row>
    <row r="20" spans="1:10" s="6" customFormat="1" ht="15">
      <c r="A20" s="126" t="s">
        <v>45</v>
      </c>
      <c r="B20" s="10" t="s">
        <v>46</v>
      </c>
      <c r="C20" s="123"/>
      <c r="D20" s="16"/>
      <c r="E20" s="124"/>
      <c r="F20" s="125"/>
      <c r="G20" s="124"/>
      <c r="H20" s="124"/>
      <c r="J20" s="114"/>
    </row>
    <row r="21" spans="1:10" s="6" customFormat="1" ht="15">
      <c r="A21" s="126" t="s">
        <v>47</v>
      </c>
      <c r="B21" s="10" t="s">
        <v>46</v>
      </c>
      <c r="C21" s="123"/>
      <c r="D21" s="16"/>
      <c r="E21" s="124"/>
      <c r="F21" s="125"/>
      <c r="G21" s="124"/>
      <c r="H21" s="124"/>
      <c r="J21" s="114"/>
    </row>
    <row r="22" spans="1:10" s="6" customFormat="1" ht="15">
      <c r="A22" s="128" t="s">
        <v>48</v>
      </c>
      <c r="B22" s="129" t="s">
        <v>105</v>
      </c>
      <c r="C22" s="123"/>
      <c r="D22" s="16"/>
      <c r="E22" s="124"/>
      <c r="F22" s="125"/>
      <c r="G22" s="124"/>
      <c r="H22" s="124"/>
      <c r="J22" s="114"/>
    </row>
    <row r="23" spans="1:10" s="6" customFormat="1" ht="15">
      <c r="A23" s="126" t="s">
        <v>49</v>
      </c>
      <c r="B23" s="10" t="s">
        <v>46</v>
      </c>
      <c r="C23" s="123"/>
      <c r="D23" s="16"/>
      <c r="E23" s="124"/>
      <c r="F23" s="125"/>
      <c r="G23" s="124"/>
      <c r="H23" s="124"/>
      <c r="J23" s="114"/>
    </row>
    <row r="24" spans="1:10" s="6" customFormat="1" ht="25.5">
      <c r="A24" s="126" t="s">
        <v>50</v>
      </c>
      <c r="B24" s="10" t="s">
        <v>51</v>
      </c>
      <c r="C24" s="123"/>
      <c r="D24" s="16"/>
      <c r="E24" s="124"/>
      <c r="F24" s="125"/>
      <c r="G24" s="124"/>
      <c r="H24" s="124"/>
      <c r="J24" s="114"/>
    </row>
    <row r="25" spans="1:10" s="6" customFormat="1" ht="15">
      <c r="A25" s="126" t="s">
        <v>128</v>
      </c>
      <c r="B25" s="10" t="s">
        <v>46</v>
      </c>
      <c r="C25" s="123"/>
      <c r="D25" s="16"/>
      <c r="E25" s="124"/>
      <c r="F25" s="125"/>
      <c r="G25" s="124"/>
      <c r="H25" s="124"/>
      <c r="J25" s="114"/>
    </row>
    <row r="26" spans="1:10" s="6" customFormat="1" ht="15">
      <c r="A26" s="130" t="s">
        <v>52</v>
      </c>
      <c r="B26" s="73" t="s">
        <v>46</v>
      </c>
      <c r="C26" s="123"/>
      <c r="D26" s="16"/>
      <c r="E26" s="124"/>
      <c r="F26" s="125"/>
      <c r="G26" s="124"/>
      <c r="H26" s="124"/>
      <c r="J26" s="114"/>
    </row>
    <row r="27" spans="1:10" s="6" customFormat="1" ht="26.25" thickBot="1">
      <c r="A27" s="131" t="s">
        <v>129</v>
      </c>
      <c r="B27" s="132" t="s">
        <v>53</v>
      </c>
      <c r="C27" s="123"/>
      <c r="D27" s="16"/>
      <c r="E27" s="124"/>
      <c r="F27" s="125"/>
      <c r="G27" s="124"/>
      <c r="H27" s="124"/>
      <c r="J27" s="114"/>
    </row>
    <row r="28" spans="1:10" s="9" customFormat="1" ht="15">
      <c r="A28" s="59" t="s">
        <v>54</v>
      </c>
      <c r="B28" s="8" t="s">
        <v>55</v>
      </c>
      <c r="C28" s="123">
        <f>F28*12</f>
        <v>0</v>
      </c>
      <c r="D28" s="16">
        <f aca="true" t="shared" si="0" ref="D28:D44">G28*I28</f>
        <v>50798.59</v>
      </c>
      <c r="E28" s="124">
        <f aca="true" t="shared" si="1" ref="E28:E39">H28*12</f>
        <v>7.68</v>
      </c>
      <c r="F28" s="133"/>
      <c r="G28" s="124">
        <f aca="true" t="shared" si="2" ref="G28:G44">H28*12</f>
        <v>7.68</v>
      </c>
      <c r="H28" s="124">
        <v>0.64</v>
      </c>
      <c r="I28" s="6">
        <v>6614.4</v>
      </c>
      <c r="J28" s="114">
        <v>0.6</v>
      </c>
    </row>
    <row r="29" spans="1:10" s="6" customFormat="1" ht="15">
      <c r="A29" s="59" t="s">
        <v>56</v>
      </c>
      <c r="B29" s="8" t="s">
        <v>57</v>
      </c>
      <c r="C29" s="123">
        <f>F29*12</f>
        <v>0</v>
      </c>
      <c r="D29" s="16">
        <f t="shared" si="0"/>
        <v>165095.42</v>
      </c>
      <c r="E29" s="124">
        <f t="shared" si="1"/>
        <v>24.96</v>
      </c>
      <c r="F29" s="133"/>
      <c r="G29" s="124">
        <f t="shared" si="2"/>
        <v>24.96</v>
      </c>
      <c r="H29" s="124">
        <v>2.08</v>
      </c>
      <c r="I29" s="6">
        <v>6614.4</v>
      </c>
      <c r="J29" s="114">
        <v>1.94</v>
      </c>
    </row>
    <row r="30" spans="1:10" s="6" customFormat="1" ht="15">
      <c r="A30" s="59" t="s">
        <v>96</v>
      </c>
      <c r="B30" s="8" t="s">
        <v>46</v>
      </c>
      <c r="C30" s="123">
        <f>F30*12</f>
        <v>0</v>
      </c>
      <c r="D30" s="16">
        <f t="shared" si="0"/>
        <v>86516.35</v>
      </c>
      <c r="E30" s="124">
        <f t="shared" si="1"/>
        <v>13.08</v>
      </c>
      <c r="F30" s="133"/>
      <c r="G30" s="124">
        <f t="shared" si="2"/>
        <v>13.08</v>
      </c>
      <c r="H30" s="124">
        <v>1.09</v>
      </c>
      <c r="I30" s="6">
        <v>6614.4</v>
      </c>
      <c r="J30" s="114"/>
    </row>
    <row r="31" spans="1:10" s="6" customFormat="1" ht="45">
      <c r="A31" s="59" t="s">
        <v>136</v>
      </c>
      <c r="B31" s="8" t="s">
        <v>51</v>
      </c>
      <c r="C31" s="123"/>
      <c r="D31" s="16">
        <f>D32+D33+D34</f>
        <v>13827.87</v>
      </c>
      <c r="E31" s="124"/>
      <c r="F31" s="133"/>
      <c r="G31" s="124">
        <f>D31/I31</f>
        <v>2.09</v>
      </c>
      <c r="H31" s="124">
        <f>G31/12</f>
        <v>0.17</v>
      </c>
      <c r="I31" s="6">
        <v>6614.4</v>
      </c>
      <c r="J31" s="114">
        <f>D31/I31/12</f>
        <v>0.17</v>
      </c>
    </row>
    <row r="32" spans="1:10" s="6" customFormat="1" ht="15" hidden="1">
      <c r="A32" s="134" t="s">
        <v>137</v>
      </c>
      <c r="B32" s="135"/>
      <c r="C32" s="136"/>
      <c r="D32" s="158">
        <v>0</v>
      </c>
      <c r="E32" s="124"/>
      <c r="F32" s="133"/>
      <c r="G32" s="124"/>
      <c r="H32" s="124"/>
      <c r="I32" s="6">
        <v>6614.4</v>
      </c>
      <c r="J32" s="114"/>
    </row>
    <row r="33" spans="1:10" s="6" customFormat="1" ht="30.75" customHeight="1">
      <c r="A33" s="134" t="s">
        <v>138</v>
      </c>
      <c r="B33" s="135"/>
      <c r="C33" s="136"/>
      <c r="D33" s="158">
        <v>3382.48</v>
      </c>
      <c r="E33" s="124"/>
      <c r="F33" s="133"/>
      <c r="G33" s="124"/>
      <c r="H33" s="124"/>
      <c r="I33" s="6">
        <v>6614.4</v>
      </c>
      <c r="J33" s="114"/>
    </row>
    <row r="34" spans="1:10" s="6" customFormat="1" ht="15">
      <c r="A34" s="134" t="s">
        <v>139</v>
      </c>
      <c r="B34" s="135"/>
      <c r="C34" s="136"/>
      <c r="D34" s="158">
        <v>10445.39</v>
      </c>
      <c r="E34" s="124"/>
      <c r="F34" s="133"/>
      <c r="G34" s="124"/>
      <c r="H34" s="124"/>
      <c r="I34" s="6">
        <v>6614.4</v>
      </c>
      <c r="J34" s="114"/>
    </row>
    <row r="35" spans="1:10" s="6" customFormat="1" ht="45">
      <c r="A35" s="59" t="s">
        <v>140</v>
      </c>
      <c r="B35" s="8" t="s">
        <v>106</v>
      </c>
      <c r="C35" s="123"/>
      <c r="D35" s="16">
        <f>18916.67*3</f>
        <v>56750.01</v>
      </c>
      <c r="E35" s="124"/>
      <c r="F35" s="133"/>
      <c r="G35" s="124">
        <f>D35/I35</f>
        <v>8.58</v>
      </c>
      <c r="H35" s="124">
        <v>0.72</v>
      </c>
      <c r="I35" s="6">
        <v>6614.4</v>
      </c>
      <c r="J35" s="114"/>
    </row>
    <row r="36" spans="1:10" s="6" customFormat="1" ht="15">
      <c r="A36" s="59" t="s">
        <v>99</v>
      </c>
      <c r="B36" s="8" t="s">
        <v>46</v>
      </c>
      <c r="C36" s="123">
        <f>F36*12</f>
        <v>0</v>
      </c>
      <c r="D36" s="16">
        <f t="shared" si="0"/>
        <v>111121.92</v>
      </c>
      <c r="E36" s="124">
        <f t="shared" si="1"/>
        <v>16.8</v>
      </c>
      <c r="F36" s="133"/>
      <c r="G36" s="124">
        <f t="shared" si="2"/>
        <v>16.8</v>
      </c>
      <c r="H36" s="124">
        <v>1.4</v>
      </c>
      <c r="I36" s="6">
        <v>6614.4</v>
      </c>
      <c r="J36" s="114">
        <v>1.31</v>
      </c>
    </row>
    <row r="37" spans="1:10" s="6" customFormat="1" ht="28.5">
      <c r="A37" s="59" t="s">
        <v>100</v>
      </c>
      <c r="B37" s="137" t="s">
        <v>101</v>
      </c>
      <c r="C37" s="123">
        <f>F37*12</f>
        <v>0</v>
      </c>
      <c r="D37" s="16">
        <f t="shared" si="0"/>
        <v>239705.86</v>
      </c>
      <c r="E37" s="124">
        <f t="shared" si="1"/>
        <v>36.24</v>
      </c>
      <c r="F37" s="133"/>
      <c r="G37" s="124">
        <f t="shared" si="2"/>
        <v>36.24</v>
      </c>
      <c r="H37" s="124">
        <v>3.02</v>
      </c>
      <c r="I37" s="6">
        <v>6614.4</v>
      </c>
      <c r="J37" s="114">
        <v>2.82</v>
      </c>
    </row>
    <row r="38" spans="1:10" s="7" customFormat="1" ht="30">
      <c r="A38" s="59" t="s">
        <v>58</v>
      </c>
      <c r="B38" s="8" t="s">
        <v>59</v>
      </c>
      <c r="C38" s="94"/>
      <c r="D38" s="16">
        <v>1733.72</v>
      </c>
      <c r="E38" s="94">
        <f t="shared" si="1"/>
        <v>0.24</v>
      </c>
      <c r="F38" s="133"/>
      <c r="G38" s="124">
        <f>D38/I38</f>
        <v>0.26</v>
      </c>
      <c r="H38" s="124">
        <f>G38/12</f>
        <v>0.02</v>
      </c>
      <c r="I38" s="6">
        <v>6614.4</v>
      </c>
      <c r="J38" s="114">
        <v>0.02</v>
      </c>
    </row>
    <row r="39" spans="1:10" s="7" customFormat="1" ht="30">
      <c r="A39" s="59" t="s">
        <v>60</v>
      </c>
      <c r="B39" s="8" t="s">
        <v>59</v>
      </c>
      <c r="C39" s="94"/>
      <c r="D39" s="16">
        <v>3467.44</v>
      </c>
      <c r="E39" s="94">
        <f t="shared" si="1"/>
        <v>0.48</v>
      </c>
      <c r="F39" s="133"/>
      <c r="G39" s="124">
        <f>D39/I39</f>
        <v>0.52</v>
      </c>
      <c r="H39" s="124">
        <f>G39/12</f>
        <v>0.04</v>
      </c>
      <c r="I39" s="6">
        <v>6614.4</v>
      </c>
      <c r="J39" s="114">
        <v>0.04</v>
      </c>
    </row>
    <row r="40" spans="1:10" s="7" customFormat="1" ht="15">
      <c r="A40" s="59" t="s">
        <v>61</v>
      </c>
      <c r="B40" s="8" t="s">
        <v>59</v>
      </c>
      <c r="C40" s="94"/>
      <c r="D40" s="16">
        <v>10948.1</v>
      </c>
      <c r="E40" s="94"/>
      <c r="F40" s="133"/>
      <c r="G40" s="124">
        <f>D40/I40</f>
        <v>1.66</v>
      </c>
      <c r="H40" s="124">
        <f>G40/12</f>
        <v>0.14</v>
      </c>
      <c r="I40" s="6">
        <v>6614.4</v>
      </c>
      <c r="J40" s="114">
        <v>0.13</v>
      </c>
    </row>
    <row r="41" spans="1:10" s="7" customFormat="1" ht="30" hidden="1">
      <c r="A41" s="59" t="s">
        <v>62</v>
      </c>
      <c r="B41" s="8" t="s">
        <v>51</v>
      </c>
      <c r="C41" s="94"/>
      <c r="D41" s="16">
        <f t="shared" si="0"/>
        <v>0</v>
      </c>
      <c r="E41" s="94"/>
      <c r="F41" s="133"/>
      <c r="G41" s="124">
        <f t="shared" si="2"/>
        <v>0</v>
      </c>
      <c r="H41" s="124"/>
      <c r="I41" s="6">
        <v>6614.4</v>
      </c>
      <c r="J41" s="114">
        <v>0.03</v>
      </c>
    </row>
    <row r="42" spans="1:10" s="7" customFormat="1" ht="30" hidden="1">
      <c r="A42" s="59" t="s">
        <v>104</v>
      </c>
      <c r="B42" s="8" t="s">
        <v>51</v>
      </c>
      <c r="C42" s="94"/>
      <c r="D42" s="16">
        <f t="shared" si="0"/>
        <v>0</v>
      </c>
      <c r="E42" s="94"/>
      <c r="F42" s="133"/>
      <c r="G42" s="124">
        <f t="shared" si="2"/>
        <v>0</v>
      </c>
      <c r="H42" s="124">
        <v>0</v>
      </c>
      <c r="I42" s="6">
        <v>6614.4</v>
      </c>
      <c r="J42" s="114">
        <v>0</v>
      </c>
    </row>
    <row r="43" spans="1:10" s="7" customFormat="1" ht="30">
      <c r="A43" s="59" t="s">
        <v>102</v>
      </c>
      <c r="B43" s="8"/>
      <c r="C43" s="94">
        <f>F43*12</f>
        <v>0</v>
      </c>
      <c r="D43" s="16">
        <f t="shared" si="0"/>
        <v>11112.19</v>
      </c>
      <c r="E43" s="94">
        <f>H43*12</f>
        <v>1.68</v>
      </c>
      <c r="F43" s="133"/>
      <c r="G43" s="124">
        <f t="shared" si="2"/>
        <v>1.68</v>
      </c>
      <c r="H43" s="124">
        <v>0.14</v>
      </c>
      <c r="I43" s="6">
        <v>6614.4</v>
      </c>
      <c r="J43" s="114">
        <v>0.14</v>
      </c>
    </row>
    <row r="44" spans="1:10" s="6" customFormat="1" ht="15">
      <c r="A44" s="59" t="s">
        <v>63</v>
      </c>
      <c r="B44" s="8" t="s">
        <v>64</v>
      </c>
      <c r="C44" s="94">
        <f>F44*12</f>
        <v>0</v>
      </c>
      <c r="D44" s="16">
        <f t="shared" si="0"/>
        <v>3174.91</v>
      </c>
      <c r="E44" s="94">
        <f>H44*12</f>
        <v>0.48</v>
      </c>
      <c r="F44" s="133"/>
      <c r="G44" s="124">
        <f t="shared" si="2"/>
        <v>0.48</v>
      </c>
      <c r="H44" s="124">
        <v>0.04</v>
      </c>
      <c r="I44" s="6">
        <v>6614.4</v>
      </c>
      <c r="J44" s="114">
        <v>0.03</v>
      </c>
    </row>
    <row r="45" spans="1:10" s="6" customFormat="1" ht="15">
      <c r="A45" s="59" t="s">
        <v>65</v>
      </c>
      <c r="B45" s="8" t="s">
        <v>66</v>
      </c>
      <c r="C45" s="94">
        <f>F45*12</f>
        <v>0</v>
      </c>
      <c r="D45" s="94">
        <v>1698.58</v>
      </c>
      <c r="E45" s="94">
        <f>H45*12</f>
        <v>0.24</v>
      </c>
      <c r="F45" s="94"/>
      <c r="G45" s="94">
        <f>D45/I45</f>
        <v>0.26</v>
      </c>
      <c r="H45" s="94">
        <f>G45/12</f>
        <v>0.02</v>
      </c>
      <c r="I45" s="6">
        <v>6614.4</v>
      </c>
      <c r="J45" s="114">
        <v>0.02</v>
      </c>
    </row>
    <row r="46" spans="1:10" s="9" customFormat="1" ht="30">
      <c r="A46" s="59" t="s">
        <v>67</v>
      </c>
      <c r="B46" s="8" t="s">
        <v>108</v>
      </c>
      <c r="C46" s="94">
        <f>F46*12</f>
        <v>0</v>
      </c>
      <c r="D46" s="94">
        <v>2547.86</v>
      </c>
      <c r="E46" s="94"/>
      <c r="F46" s="94"/>
      <c r="G46" s="94">
        <f>D46/I46</f>
        <v>0.39</v>
      </c>
      <c r="H46" s="94">
        <f>G46/12</f>
        <v>0.03</v>
      </c>
      <c r="I46" s="6">
        <v>6614.4</v>
      </c>
      <c r="J46" s="114">
        <v>0.03</v>
      </c>
    </row>
    <row r="47" spans="1:11" s="9" customFormat="1" ht="15">
      <c r="A47" s="59" t="s">
        <v>68</v>
      </c>
      <c r="B47" s="8"/>
      <c r="C47" s="94"/>
      <c r="D47" s="94">
        <f>D49+D50+D52+D53+D54+D55+D56+D57+D58</f>
        <v>14981.04</v>
      </c>
      <c r="E47" s="94"/>
      <c r="F47" s="94"/>
      <c r="G47" s="94">
        <f>D47/I47</f>
        <v>2.26</v>
      </c>
      <c r="H47" s="94">
        <v>0.2</v>
      </c>
      <c r="I47" s="6">
        <v>6614.4</v>
      </c>
      <c r="J47" s="114">
        <v>0.28</v>
      </c>
      <c r="K47" s="9">
        <f>D47/I47/12</f>
        <v>0.188742743105951</v>
      </c>
    </row>
    <row r="48" spans="1:10" s="7" customFormat="1" ht="15" hidden="1">
      <c r="A48" s="5"/>
      <c r="B48" s="10"/>
      <c r="C48" s="1"/>
      <c r="D48" s="94"/>
      <c r="E48" s="102"/>
      <c r="F48" s="103"/>
      <c r="G48" s="102"/>
      <c r="H48" s="102"/>
      <c r="I48" s="6"/>
      <c r="J48" s="114"/>
    </row>
    <row r="49" spans="1:10" s="7" customFormat="1" ht="15">
      <c r="A49" s="5" t="s">
        <v>70</v>
      </c>
      <c r="B49" s="10" t="s">
        <v>69</v>
      </c>
      <c r="C49" s="1"/>
      <c r="D49" s="17">
        <v>184.33</v>
      </c>
      <c r="E49" s="102"/>
      <c r="F49" s="103"/>
      <c r="G49" s="102"/>
      <c r="H49" s="102"/>
      <c r="I49" s="6">
        <v>6614.4</v>
      </c>
      <c r="J49" s="114">
        <v>0.01</v>
      </c>
    </row>
    <row r="50" spans="1:10" s="7" customFormat="1" ht="15">
      <c r="A50" s="5" t="s">
        <v>71</v>
      </c>
      <c r="B50" s="10" t="s">
        <v>72</v>
      </c>
      <c r="C50" s="1">
        <f>F50*12</f>
        <v>0</v>
      </c>
      <c r="D50" s="17">
        <v>390.07</v>
      </c>
      <c r="E50" s="102">
        <f>H50*12</f>
        <v>0</v>
      </c>
      <c r="F50" s="103"/>
      <c r="G50" s="102"/>
      <c r="H50" s="102"/>
      <c r="I50" s="6">
        <v>6614.4</v>
      </c>
      <c r="J50" s="114">
        <v>0.01</v>
      </c>
    </row>
    <row r="51" spans="1:10" s="7" customFormat="1" ht="15" hidden="1">
      <c r="A51" s="5" t="s">
        <v>141</v>
      </c>
      <c r="B51" s="10" t="s">
        <v>69</v>
      </c>
      <c r="C51" s="1">
        <f>F51*12</f>
        <v>0</v>
      </c>
      <c r="D51" s="17">
        <v>0</v>
      </c>
      <c r="E51" s="102">
        <f>H51*12</f>
        <v>0</v>
      </c>
      <c r="F51" s="103"/>
      <c r="G51" s="102"/>
      <c r="H51" s="102"/>
      <c r="I51" s="6">
        <v>6614.4</v>
      </c>
      <c r="J51" s="114">
        <v>0.03</v>
      </c>
    </row>
    <row r="52" spans="1:10" s="7" customFormat="1" ht="15">
      <c r="A52" s="5" t="s">
        <v>73</v>
      </c>
      <c r="B52" s="10" t="s">
        <v>69</v>
      </c>
      <c r="C52" s="1">
        <f>F52*12</f>
        <v>0</v>
      </c>
      <c r="D52" s="17">
        <v>743.35</v>
      </c>
      <c r="E52" s="102">
        <f>H52*12</f>
        <v>0</v>
      </c>
      <c r="F52" s="103"/>
      <c r="G52" s="102"/>
      <c r="H52" s="102"/>
      <c r="I52" s="6">
        <v>6614.4</v>
      </c>
      <c r="J52" s="114">
        <v>0.01</v>
      </c>
    </row>
    <row r="53" spans="1:10" s="7" customFormat="1" ht="15">
      <c r="A53" s="5" t="s">
        <v>74</v>
      </c>
      <c r="B53" s="10" t="s">
        <v>69</v>
      </c>
      <c r="C53" s="1">
        <f>F53*12</f>
        <v>0</v>
      </c>
      <c r="D53" s="17">
        <v>3314.05</v>
      </c>
      <c r="E53" s="102">
        <f>H53*12</f>
        <v>0</v>
      </c>
      <c r="F53" s="103"/>
      <c r="G53" s="102"/>
      <c r="H53" s="102"/>
      <c r="I53" s="6">
        <v>6614.4</v>
      </c>
      <c r="J53" s="114">
        <v>0.04</v>
      </c>
    </row>
    <row r="54" spans="1:10" s="7" customFormat="1" ht="15">
      <c r="A54" s="5" t="s">
        <v>75</v>
      </c>
      <c r="B54" s="10" t="s">
        <v>69</v>
      </c>
      <c r="C54" s="1">
        <f>F54*12</f>
        <v>0</v>
      </c>
      <c r="D54" s="17">
        <v>780.14</v>
      </c>
      <c r="E54" s="102">
        <f>H54*12</f>
        <v>0</v>
      </c>
      <c r="F54" s="103"/>
      <c r="G54" s="102"/>
      <c r="H54" s="102"/>
      <c r="I54" s="6">
        <v>6614.4</v>
      </c>
      <c r="J54" s="114">
        <v>0.01</v>
      </c>
    </row>
    <row r="55" spans="1:10" s="7" customFormat="1" ht="15">
      <c r="A55" s="5" t="s">
        <v>76</v>
      </c>
      <c r="B55" s="15" t="s">
        <v>69</v>
      </c>
      <c r="C55" s="1"/>
      <c r="D55" s="17">
        <v>371.66</v>
      </c>
      <c r="E55" s="102"/>
      <c r="F55" s="103"/>
      <c r="G55" s="102"/>
      <c r="H55" s="102"/>
      <c r="I55" s="6"/>
      <c r="J55" s="114"/>
    </row>
    <row r="56" spans="1:10" s="7" customFormat="1" ht="15">
      <c r="A56" s="5" t="s">
        <v>77</v>
      </c>
      <c r="B56" s="10" t="s">
        <v>72</v>
      </c>
      <c r="C56" s="1"/>
      <c r="D56" s="17">
        <v>1486.7</v>
      </c>
      <c r="E56" s="102"/>
      <c r="F56" s="103"/>
      <c r="G56" s="102"/>
      <c r="H56" s="102"/>
      <c r="I56" s="6">
        <v>6614.4</v>
      </c>
      <c r="J56" s="114">
        <v>0.02</v>
      </c>
    </row>
    <row r="57" spans="1:10" s="7" customFormat="1" ht="25.5">
      <c r="A57" s="5" t="s">
        <v>78</v>
      </c>
      <c r="B57" s="10" t="s">
        <v>69</v>
      </c>
      <c r="C57" s="1">
        <f>F57*12</f>
        <v>0</v>
      </c>
      <c r="D57" s="17">
        <v>5093.44</v>
      </c>
      <c r="E57" s="102">
        <f>H57*12</f>
        <v>0</v>
      </c>
      <c r="F57" s="103"/>
      <c r="G57" s="102"/>
      <c r="H57" s="102"/>
      <c r="I57" s="6">
        <v>6614.4</v>
      </c>
      <c r="J57" s="114">
        <v>0.06</v>
      </c>
    </row>
    <row r="58" spans="1:10" s="7" customFormat="1" ht="15">
      <c r="A58" s="5" t="s">
        <v>79</v>
      </c>
      <c r="B58" s="10" t="s">
        <v>69</v>
      </c>
      <c r="C58" s="1"/>
      <c r="D58" s="17">
        <v>2617.3</v>
      </c>
      <c r="E58" s="102"/>
      <c r="F58" s="103"/>
      <c r="G58" s="102"/>
      <c r="H58" s="102"/>
      <c r="I58" s="6">
        <v>6614.4</v>
      </c>
      <c r="J58" s="114">
        <v>0.01</v>
      </c>
    </row>
    <row r="59" spans="1:10" s="7" customFormat="1" ht="15" hidden="1">
      <c r="A59" s="5"/>
      <c r="B59" s="10"/>
      <c r="C59" s="1"/>
      <c r="D59" s="17"/>
      <c r="E59" s="102"/>
      <c r="F59" s="103"/>
      <c r="G59" s="102"/>
      <c r="H59" s="102"/>
      <c r="I59" s="6"/>
      <c r="J59" s="114"/>
    </row>
    <row r="60" spans="1:10" s="7" customFormat="1" ht="15" hidden="1">
      <c r="A60" s="5" t="s">
        <v>142</v>
      </c>
      <c r="B60" s="10" t="s">
        <v>69</v>
      </c>
      <c r="C60" s="1"/>
      <c r="D60" s="17"/>
      <c r="E60" s="102"/>
      <c r="F60" s="103"/>
      <c r="G60" s="102"/>
      <c r="H60" s="102">
        <v>0</v>
      </c>
      <c r="I60" s="6">
        <v>6614.4</v>
      </c>
      <c r="J60" s="114">
        <v>0</v>
      </c>
    </row>
    <row r="61" spans="1:10" s="7" customFormat="1" ht="15" hidden="1">
      <c r="A61" s="5" t="s">
        <v>109</v>
      </c>
      <c r="B61" s="10" t="s">
        <v>110</v>
      </c>
      <c r="C61" s="1"/>
      <c r="D61" s="17">
        <f aca="true" t="shared" si="3" ref="D61:D71">G61*I61</f>
        <v>0</v>
      </c>
      <c r="E61" s="102"/>
      <c r="F61" s="103"/>
      <c r="G61" s="102">
        <f aca="true" t="shared" si="4" ref="G61:G71">H61*12</f>
        <v>0</v>
      </c>
      <c r="H61" s="102">
        <v>0</v>
      </c>
      <c r="I61" s="6">
        <v>6614.4</v>
      </c>
      <c r="J61" s="114">
        <v>0</v>
      </c>
    </row>
    <row r="62" spans="1:10" s="7" customFormat="1" ht="25.5" hidden="1">
      <c r="A62" s="5" t="s">
        <v>111</v>
      </c>
      <c r="B62" s="10" t="s">
        <v>112</v>
      </c>
      <c r="C62" s="1"/>
      <c r="D62" s="17">
        <f t="shared" si="3"/>
        <v>0</v>
      </c>
      <c r="E62" s="102"/>
      <c r="F62" s="103"/>
      <c r="G62" s="102">
        <f t="shared" si="4"/>
        <v>0</v>
      </c>
      <c r="H62" s="102">
        <v>0</v>
      </c>
      <c r="I62" s="6">
        <v>6614.4</v>
      </c>
      <c r="J62" s="114">
        <v>0</v>
      </c>
    </row>
    <row r="63" spans="1:10" s="7" customFormat="1" ht="15" hidden="1">
      <c r="A63" s="5" t="s">
        <v>113</v>
      </c>
      <c r="B63" s="10" t="s">
        <v>114</v>
      </c>
      <c r="C63" s="1"/>
      <c r="D63" s="17">
        <f t="shared" si="3"/>
        <v>0</v>
      </c>
      <c r="E63" s="102"/>
      <c r="F63" s="103"/>
      <c r="G63" s="102">
        <f t="shared" si="4"/>
        <v>0</v>
      </c>
      <c r="H63" s="102">
        <v>0</v>
      </c>
      <c r="I63" s="6">
        <v>6614.4</v>
      </c>
      <c r="J63" s="114">
        <v>0</v>
      </c>
    </row>
    <row r="64" spans="1:10" s="7" customFormat="1" ht="25.5" hidden="1">
      <c r="A64" s="5" t="s">
        <v>115</v>
      </c>
      <c r="B64" s="10" t="s">
        <v>116</v>
      </c>
      <c r="C64" s="1"/>
      <c r="D64" s="17">
        <f t="shared" si="3"/>
        <v>0</v>
      </c>
      <c r="E64" s="102"/>
      <c r="F64" s="103"/>
      <c r="G64" s="102">
        <f t="shared" si="4"/>
        <v>0</v>
      </c>
      <c r="H64" s="102">
        <v>0</v>
      </c>
      <c r="I64" s="6">
        <v>6614.4</v>
      </c>
      <c r="J64" s="114">
        <v>0</v>
      </c>
    </row>
    <row r="65" spans="1:10" s="7" customFormat="1" ht="15" hidden="1">
      <c r="A65" s="5" t="s">
        <v>117</v>
      </c>
      <c r="B65" s="10" t="s">
        <v>118</v>
      </c>
      <c r="C65" s="1"/>
      <c r="D65" s="17">
        <f t="shared" si="3"/>
        <v>0</v>
      </c>
      <c r="E65" s="102"/>
      <c r="F65" s="103"/>
      <c r="G65" s="102">
        <f t="shared" si="4"/>
        <v>0</v>
      </c>
      <c r="H65" s="102">
        <v>0</v>
      </c>
      <c r="I65" s="6">
        <v>6614.4</v>
      </c>
      <c r="J65" s="114">
        <v>0</v>
      </c>
    </row>
    <row r="66" spans="1:10" s="7" customFormat="1" ht="15" hidden="1">
      <c r="A66" s="5" t="s">
        <v>119</v>
      </c>
      <c r="B66" s="10" t="s">
        <v>114</v>
      </c>
      <c r="C66" s="1"/>
      <c r="D66" s="17">
        <f t="shared" si="3"/>
        <v>0</v>
      </c>
      <c r="E66" s="102"/>
      <c r="F66" s="103"/>
      <c r="G66" s="102">
        <f t="shared" si="4"/>
        <v>0</v>
      </c>
      <c r="H66" s="102">
        <v>0</v>
      </c>
      <c r="I66" s="6">
        <v>6614.4</v>
      </c>
      <c r="J66" s="114">
        <v>0</v>
      </c>
    </row>
    <row r="67" spans="1:10" s="7" customFormat="1" ht="15" hidden="1">
      <c r="A67" s="5" t="s">
        <v>120</v>
      </c>
      <c r="B67" s="10" t="s">
        <v>69</v>
      </c>
      <c r="C67" s="1"/>
      <c r="D67" s="17">
        <f t="shared" si="3"/>
        <v>0</v>
      </c>
      <c r="E67" s="102"/>
      <c r="F67" s="103"/>
      <c r="G67" s="102">
        <f t="shared" si="4"/>
        <v>0</v>
      </c>
      <c r="H67" s="102">
        <v>0</v>
      </c>
      <c r="I67" s="6">
        <v>6614.4</v>
      </c>
      <c r="J67" s="114">
        <v>0</v>
      </c>
    </row>
    <row r="68" spans="1:10" s="7" customFormat="1" ht="25.5" hidden="1">
      <c r="A68" s="5" t="s">
        <v>121</v>
      </c>
      <c r="B68" s="10" t="s">
        <v>69</v>
      </c>
      <c r="C68" s="1"/>
      <c r="D68" s="17">
        <f t="shared" si="3"/>
        <v>0</v>
      </c>
      <c r="E68" s="102"/>
      <c r="F68" s="103"/>
      <c r="G68" s="102">
        <f t="shared" si="4"/>
        <v>0</v>
      </c>
      <c r="H68" s="102">
        <v>0</v>
      </c>
      <c r="I68" s="6">
        <v>6614.4</v>
      </c>
      <c r="J68" s="114">
        <v>0</v>
      </c>
    </row>
    <row r="69" spans="1:10" s="7" customFormat="1" ht="21.75" customHeight="1" hidden="1">
      <c r="A69" s="5" t="s">
        <v>143</v>
      </c>
      <c r="B69" s="10" t="s">
        <v>69</v>
      </c>
      <c r="C69" s="1"/>
      <c r="D69" s="17">
        <v>0</v>
      </c>
      <c r="E69" s="102"/>
      <c r="F69" s="103"/>
      <c r="G69" s="102"/>
      <c r="H69" s="102"/>
      <c r="I69" s="6">
        <v>6614.4</v>
      </c>
      <c r="J69" s="114">
        <v>0.03</v>
      </c>
    </row>
    <row r="70" spans="1:10" s="7" customFormat="1" ht="15" hidden="1">
      <c r="A70" s="5" t="s">
        <v>130</v>
      </c>
      <c r="B70" s="10" t="s">
        <v>59</v>
      </c>
      <c r="C70" s="1"/>
      <c r="D70" s="17">
        <f t="shared" si="3"/>
        <v>0</v>
      </c>
      <c r="E70" s="102"/>
      <c r="F70" s="103"/>
      <c r="G70" s="102">
        <f t="shared" si="4"/>
        <v>0</v>
      </c>
      <c r="H70" s="102">
        <v>0</v>
      </c>
      <c r="I70" s="6">
        <v>6614.4</v>
      </c>
      <c r="J70" s="114">
        <v>0</v>
      </c>
    </row>
    <row r="71" spans="1:10" s="7" customFormat="1" ht="15" hidden="1">
      <c r="A71" s="5" t="s">
        <v>122</v>
      </c>
      <c r="B71" s="10" t="s">
        <v>59</v>
      </c>
      <c r="C71" s="95"/>
      <c r="D71" s="17">
        <f t="shared" si="3"/>
        <v>0</v>
      </c>
      <c r="E71" s="141"/>
      <c r="F71" s="103"/>
      <c r="G71" s="102">
        <f t="shared" si="4"/>
        <v>0</v>
      </c>
      <c r="H71" s="102">
        <v>0</v>
      </c>
      <c r="I71" s="6">
        <v>6614.4</v>
      </c>
      <c r="J71" s="114">
        <v>0</v>
      </c>
    </row>
    <row r="72" spans="1:10" s="7" customFormat="1" ht="15" hidden="1">
      <c r="A72" s="5" t="s">
        <v>142</v>
      </c>
      <c r="B72" s="10" t="s">
        <v>69</v>
      </c>
      <c r="C72" s="1"/>
      <c r="D72" s="17"/>
      <c r="E72" s="102"/>
      <c r="F72" s="103"/>
      <c r="G72" s="102"/>
      <c r="H72" s="102">
        <v>0</v>
      </c>
      <c r="I72" s="6">
        <v>6614.4</v>
      </c>
      <c r="J72" s="114">
        <v>0</v>
      </c>
    </row>
    <row r="73" spans="1:10" s="7" customFormat="1" ht="15" hidden="1">
      <c r="A73" s="5" t="s">
        <v>144</v>
      </c>
      <c r="B73" s="10" t="s">
        <v>69</v>
      </c>
      <c r="C73" s="1"/>
      <c r="D73" s="17">
        <v>0</v>
      </c>
      <c r="E73" s="102"/>
      <c r="F73" s="103"/>
      <c r="G73" s="102"/>
      <c r="H73" s="102"/>
      <c r="I73" s="6">
        <v>6614.4</v>
      </c>
      <c r="J73" s="114">
        <v>0.02</v>
      </c>
    </row>
    <row r="74" spans="1:10" s="7" customFormat="1" ht="15" hidden="1">
      <c r="A74" s="5" t="s">
        <v>145</v>
      </c>
      <c r="B74" s="10" t="s">
        <v>59</v>
      </c>
      <c r="C74" s="1"/>
      <c r="D74" s="17">
        <f>G74*I74</f>
        <v>0</v>
      </c>
      <c r="E74" s="102"/>
      <c r="F74" s="103"/>
      <c r="G74" s="102">
        <f>H74*12</f>
        <v>0</v>
      </c>
      <c r="H74" s="102">
        <v>0</v>
      </c>
      <c r="I74" s="6">
        <v>6614.4</v>
      </c>
      <c r="J74" s="114">
        <v>0</v>
      </c>
    </row>
    <row r="75" spans="1:11" s="7" customFormat="1" ht="15">
      <c r="A75" s="59" t="s">
        <v>80</v>
      </c>
      <c r="B75" s="10"/>
      <c r="C75" s="1"/>
      <c r="D75" s="124">
        <f>D77+D78+D84+D85</f>
        <v>40017.61</v>
      </c>
      <c r="E75" s="102"/>
      <c r="F75" s="103"/>
      <c r="G75" s="124">
        <f>D75/I75</f>
        <v>6.05</v>
      </c>
      <c r="H75" s="124">
        <f>G75/12</f>
        <v>0.5</v>
      </c>
      <c r="I75" s="6">
        <v>6614.4</v>
      </c>
      <c r="J75" s="114">
        <v>0.15</v>
      </c>
      <c r="K75" s="7">
        <f>D75/I75/12</f>
        <v>0.504172840066118</v>
      </c>
    </row>
    <row r="76" spans="1:10" s="7" customFormat="1" ht="15" hidden="1">
      <c r="A76" s="5" t="s">
        <v>81</v>
      </c>
      <c r="B76" s="10" t="s">
        <v>59</v>
      </c>
      <c r="C76" s="1"/>
      <c r="D76" s="17">
        <f aca="true" t="shared" si="5" ref="D76:D83">G76*I76</f>
        <v>0</v>
      </c>
      <c r="E76" s="102"/>
      <c r="F76" s="103"/>
      <c r="G76" s="102">
        <f>H76*12</f>
        <v>0</v>
      </c>
      <c r="H76" s="102">
        <v>0</v>
      </c>
      <c r="I76" s="6">
        <v>6614.4</v>
      </c>
      <c r="J76" s="114">
        <v>0</v>
      </c>
    </row>
    <row r="77" spans="1:12" s="7" customFormat="1" ht="15">
      <c r="A77" s="5" t="s">
        <v>82</v>
      </c>
      <c r="B77" s="10" t="s">
        <v>69</v>
      </c>
      <c r="C77" s="1"/>
      <c r="D77" s="17">
        <v>11741.58</v>
      </c>
      <c r="E77" s="102"/>
      <c r="F77" s="103"/>
      <c r="G77" s="102"/>
      <c r="H77" s="102"/>
      <c r="I77" s="6">
        <v>6614.4</v>
      </c>
      <c r="J77" s="114">
        <v>0.14</v>
      </c>
      <c r="L77" s="7">
        <f>D75/12/I75</f>
        <v>0.504172840066118</v>
      </c>
    </row>
    <row r="78" spans="1:10" s="7" customFormat="1" ht="15">
      <c r="A78" s="5" t="s">
        <v>83</v>
      </c>
      <c r="B78" s="10" t="s">
        <v>69</v>
      </c>
      <c r="C78" s="1"/>
      <c r="D78" s="17">
        <v>777.03</v>
      </c>
      <c r="E78" s="102"/>
      <c r="F78" s="103"/>
      <c r="G78" s="102"/>
      <c r="H78" s="102"/>
      <c r="I78" s="6">
        <v>6614.4</v>
      </c>
      <c r="J78" s="114">
        <v>0.01</v>
      </c>
    </row>
    <row r="79" spans="1:10" s="7" customFormat="1" ht="27.75" customHeight="1" hidden="1">
      <c r="A79" s="5" t="s">
        <v>123</v>
      </c>
      <c r="B79" s="10" t="s">
        <v>51</v>
      </c>
      <c r="C79" s="1"/>
      <c r="D79" s="17">
        <f t="shared" si="5"/>
        <v>0</v>
      </c>
      <c r="E79" s="102"/>
      <c r="F79" s="103"/>
      <c r="G79" s="102"/>
      <c r="H79" s="102"/>
      <c r="I79" s="6">
        <v>6614.4</v>
      </c>
      <c r="J79" s="114">
        <v>0</v>
      </c>
    </row>
    <row r="80" spans="1:10" s="7" customFormat="1" ht="25.5" hidden="1">
      <c r="A80" s="5" t="s">
        <v>131</v>
      </c>
      <c r="B80" s="10" t="s">
        <v>51</v>
      </c>
      <c r="C80" s="1"/>
      <c r="D80" s="17">
        <f t="shared" si="5"/>
        <v>0</v>
      </c>
      <c r="E80" s="102"/>
      <c r="F80" s="103"/>
      <c r="G80" s="102"/>
      <c r="H80" s="102"/>
      <c r="I80" s="6">
        <v>6614.4</v>
      </c>
      <c r="J80" s="114">
        <v>0</v>
      </c>
    </row>
    <row r="81" spans="1:10" s="7" customFormat="1" ht="25.5" hidden="1">
      <c r="A81" s="5" t="s">
        <v>84</v>
      </c>
      <c r="B81" s="10" t="s">
        <v>51</v>
      </c>
      <c r="C81" s="1"/>
      <c r="D81" s="17">
        <f t="shared" si="5"/>
        <v>0</v>
      </c>
      <c r="E81" s="102"/>
      <c r="F81" s="103"/>
      <c r="G81" s="102"/>
      <c r="H81" s="102"/>
      <c r="I81" s="6">
        <v>6614.4</v>
      </c>
      <c r="J81" s="114">
        <v>0</v>
      </c>
    </row>
    <row r="82" spans="1:10" s="7" customFormat="1" ht="25.5" hidden="1">
      <c r="A82" s="5" t="s">
        <v>85</v>
      </c>
      <c r="B82" s="10" t="s">
        <v>51</v>
      </c>
      <c r="C82" s="1"/>
      <c r="D82" s="17">
        <f t="shared" si="5"/>
        <v>0</v>
      </c>
      <c r="E82" s="102"/>
      <c r="F82" s="103"/>
      <c r="G82" s="102"/>
      <c r="H82" s="102"/>
      <c r="I82" s="6">
        <v>6614.4</v>
      </c>
      <c r="J82" s="114">
        <v>0</v>
      </c>
    </row>
    <row r="83" spans="1:10" s="7" customFormat="1" ht="25.5" hidden="1">
      <c r="A83" s="5" t="s">
        <v>86</v>
      </c>
      <c r="B83" s="10" t="s">
        <v>51</v>
      </c>
      <c r="C83" s="1"/>
      <c r="D83" s="17">
        <f t="shared" si="5"/>
        <v>0</v>
      </c>
      <c r="E83" s="102"/>
      <c r="F83" s="103"/>
      <c r="G83" s="102"/>
      <c r="H83" s="102"/>
      <c r="I83" s="6">
        <v>6614.4</v>
      </c>
      <c r="J83" s="114">
        <v>0</v>
      </c>
    </row>
    <row r="84" spans="1:10" s="7" customFormat="1" ht="15">
      <c r="A84" s="5" t="s">
        <v>146</v>
      </c>
      <c r="B84" s="15" t="s">
        <v>124</v>
      </c>
      <c r="C84" s="1"/>
      <c r="D84" s="142">
        <v>3434.7</v>
      </c>
      <c r="E84" s="102"/>
      <c r="F84" s="103"/>
      <c r="G84" s="141"/>
      <c r="H84" s="141"/>
      <c r="I84" s="6">
        <v>6614.4</v>
      </c>
      <c r="J84" s="114"/>
    </row>
    <row r="85" spans="1:11" s="7" customFormat="1" ht="15">
      <c r="A85" s="159" t="s">
        <v>147</v>
      </c>
      <c r="B85" s="160" t="s">
        <v>148</v>
      </c>
      <c r="C85" s="161"/>
      <c r="D85" s="17">
        <v>24064.3</v>
      </c>
      <c r="E85" s="102"/>
      <c r="F85" s="103"/>
      <c r="G85" s="141"/>
      <c r="H85" s="141"/>
      <c r="I85" s="6"/>
      <c r="J85" s="114"/>
      <c r="K85" s="7">
        <f>D75/I75</f>
        <v>6.05007408079342</v>
      </c>
    </row>
    <row r="86" spans="1:11" s="7" customFormat="1" ht="15">
      <c r="A86" s="59" t="s">
        <v>87</v>
      </c>
      <c r="B86" s="10"/>
      <c r="C86" s="1"/>
      <c r="D86" s="124">
        <f>D87+D88</f>
        <v>1681.99</v>
      </c>
      <c r="E86" s="102"/>
      <c r="F86" s="103"/>
      <c r="G86" s="124">
        <f>D86/I86</f>
        <v>0.25</v>
      </c>
      <c r="H86" s="124">
        <f>G86/12</f>
        <v>0.02</v>
      </c>
      <c r="I86" s="6">
        <v>6614.4</v>
      </c>
      <c r="J86" s="114">
        <v>0.09</v>
      </c>
      <c r="K86" s="7">
        <f>D86/I86/12</f>
        <v>0.0211910125383003</v>
      </c>
    </row>
    <row r="87" spans="1:10" s="7" customFormat="1" ht="15">
      <c r="A87" s="5" t="s">
        <v>88</v>
      </c>
      <c r="B87" s="10" t="s">
        <v>69</v>
      </c>
      <c r="C87" s="1"/>
      <c r="D87" s="17">
        <v>932.26</v>
      </c>
      <c r="E87" s="102"/>
      <c r="F87" s="103"/>
      <c r="G87" s="102"/>
      <c r="H87" s="102"/>
      <c r="I87" s="6">
        <v>6614.4</v>
      </c>
      <c r="J87" s="114">
        <v>0.01</v>
      </c>
    </row>
    <row r="88" spans="1:10" s="7" customFormat="1" ht="15">
      <c r="A88" s="5" t="s">
        <v>149</v>
      </c>
      <c r="B88" s="10" t="s">
        <v>69</v>
      </c>
      <c r="C88" s="1"/>
      <c r="D88" s="17">
        <v>749.73</v>
      </c>
      <c r="E88" s="102"/>
      <c r="F88" s="103"/>
      <c r="G88" s="102"/>
      <c r="H88" s="102"/>
      <c r="I88" s="6">
        <v>6614.4</v>
      </c>
      <c r="J88" s="114">
        <v>0.01</v>
      </c>
    </row>
    <row r="89" spans="1:11" s="6" customFormat="1" ht="15">
      <c r="A89" s="59" t="s">
        <v>150</v>
      </c>
      <c r="B89" s="8"/>
      <c r="C89" s="123"/>
      <c r="D89" s="124">
        <f>D90+D91</f>
        <v>12562.29</v>
      </c>
      <c r="E89" s="124"/>
      <c r="F89" s="133"/>
      <c r="G89" s="124">
        <f>D89/I89</f>
        <v>1.9</v>
      </c>
      <c r="H89" s="124">
        <f>G89/12</f>
        <v>0.16</v>
      </c>
      <c r="I89" s="6">
        <v>6614.4</v>
      </c>
      <c r="J89" s="114">
        <v>0.14</v>
      </c>
      <c r="K89" s="6">
        <f>D89/I89/12</f>
        <v>0.15826945754717</v>
      </c>
    </row>
    <row r="90" spans="1:10" s="7" customFormat="1" ht="15">
      <c r="A90" s="5" t="s">
        <v>151</v>
      </c>
      <c r="B90" s="10" t="s">
        <v>110</v>
      </c>
      <c r="C90" s="1"/>
      <c r="D90" s="17">
        <v>3108.06</v>
      </c>
      <c r="E90" s="102"/>
      <c r="F90" s="103"/>
      <c r="G90" s="102"/>
      <c r="H90" s="102"/>
      <c r="I90" s="6">
        <v>6614.4</v>
      </c>
      <c r="J90" s="114">
        <v>0.03</v>
      </c>
    </row>
    <row r="91" spans="1:10" s="7" customFormat="1" ht="15">
      <c r="A91" s="5" t="s">
        <v>152</v>
      </c>
      <c r="B91" s="10" t="s">
        <v>110</v>
      </c>
      <c r="C91" s="1"/>
      <c r="D91" s="17">
        <v>9454.23</v>
      </c>
      <c r="E91" s="102"/>
      <c r="F91" s="103"/>
      <c r="G91" s="102"/>
      <c r="H91" s="102"/>
      <c r="I91" s="6">
        <v>6614.4</v>
      </c>
      <c r="J91" s="114">
        <v>0.11</v>
      </c>
    </row>
    <row r="92" spans="1:10" s="7" customFormat="1" ht="25.5" customHeight="1" hidden="1">
      <c r="A92" s="5" t="s">
        <v>125</v>
      </c>
      <c r="B92" s="10" t="s">
        <v>69</v>
      </c>
      <c r="C92" s="1"/>
      <c r="D92" s="17">
        <f>G92*I92</f>
        <v>0</v>
      </c>
      <c r="E92" s="102"/>
      <c r="F92" s="103"/>
      <c r="G92" s="102">
        <f>H92*12</f>
        <v>0</v>
      </c>
      <c r="H92" s="102">
        <v>0</v>
      </c>
      <c r="I92" s="6">
        <v>6614.4</v>
      </c>
      <c r="J92" s="114">
        <v>0</v>
      </c>
    </row>
    <row r="93" spans="1:10" s="6" customFormat="1" ht="30.75" thickBot="1">
      <c r="A93" s="143" t="s">
        <v>89</v>
      </c>
      <c r="B93" s="8" t="s">
        <v>51</v>
      </c>
      <c r="C93" s="138">
        <f>F93*12</f>
        <v>0</v>
      </c>
      <c r="D93" s="139">
        <f>G93*I93</f>
        <v>158745.6</v>
      </c>
      <c r="E93" s="139">
        <f>H93*12</f>
        <v>24</v>
      </c>
      <c r="F93" s="140"/>
      <c r="G93" s="139">
        <f>H93*12</f>
        <v>24</v>
      </c>
      <c r="H93" s="139">
        <v>2</v>
      </c>
      <c r="I93" s="6">
        <v>6614.4</v>
      </c>
      <c r="J93" s="114">
        <v>0.3</v>
      </c>
    </row>
    <row r="94" spans="1:10" s="6" customFormat="1" ht="26.25" customHeight="1" hidden="1">
      <c r="A94" s="143" t="s">
        <v>3</v>
      </c>
      <c r="B94" s="8"/>
      <c r="C94" s="94">
        <f>F94*12</f>
        <v>0</v>
      </c>
      <c r="D94" s="139"/>
      <c r="E94" s="139"/>
      <c r="F94" s="140"/>
      <c r="G94" s="139"/>
      <c r="H94" s="139"/>
      <c r="I94" s="6">
        <v>6614.4</v>
      </c>
      <c r="J94" s="114"/>
    </row>
    <row r="95" spans="1:10" s="145" customFormat="1" ht="19.5" customHeight="1" hidden="1">
      <c r="A95" s="134" t="s">
        <v>90</v>
      </c>
      <c r="B95" s="135"/>
      <c r="C95" s="144"/>
      <c r="D95" s="162"/>
      <c r="E95" s="162"/>
      <c r="F95" s="162"/>
      <c r="G95" s="162"/>
      <c r="H95" s="162"/>
      <c r="I95" s="6">
        <v>6614.4</v>
      </c>
      <c r="J95" s="146"/>
    </row>
    <row r="96" spans="1:10" s="145" customFormat="1" ht="20.25" customHeight="1" hidden="1">
      <c r="A96" s="134" t="s">
        <v>132</v>
      </c>
      <c r="B96" s="135"/>
      <c r="C96" s="144"/>
      <c r="D96" s="162"/>
      <c r="E96" s="162"/>
      <c r="F96" s="162"/>
      <c r="G96" s="162"/>
      <c r="H96" s="162"/>
      <c r="I96" s="6">
        <v>6614.4</v>
      </c>
      <c r="J96" s="146"/>
    </row>
    <row r="97" spans="1:10" s="145" customFormat="1" ht="21" customHeight="1" hidden="1">
      <c r="A97" s="134" t="s">
        <v>153</v>
      </c>
      <c r="B97" s="135"/>
      <c r="C97" s="144"/>
      <c r="D97" s="162"/>
      <c r="E97" s="162"/>
      <c r="F97" s="162"/>
      <c r="G97" s="162"/>
      <c r="H97" s="162"/>
      <c r="I97" s="6">
        <v>6614.4</v>
      </c>
      <c r="J97" s="146"/>
    </row>
    <row r="98" spans="1:10" s="145" customFormat="1" ht="21" customHeight="1" hidden="1">
      <c r="A98" s="134" t="s">
        <v>154</v>
      </c>
      <c r="B98" s="135"/>
      <c r="C98" s="144"/>
      <c r="D98" s="162"/>
      <c r="E98" s="162"/>
      <c r="F98" s="162"/>
      <c r="G98" s="162"/>
      <c r="H98" s="162"/>
      <c r="I98" s="6">
        <v>6614.4</v>
      </c>
      <c r="J98" s="146"/>
    </row>
    <row r="99" spans="1:10" s="145" customFormat="1" ht="21" customHeight="1" hidden="1">
      <c r="A99" s="134" t="s">
        <v>155</v>
      </c>
      <c r="B99" s="135"/>
      <c r="C99" s="144"/>
      <c r="D99" s="162"/>
      <c r="E99" s="162"/>
      <c r="F99" s="162"/>
      <c r="G99" s="162"/>
      <c r="H99" s="162"/>
      <c r="I99" s="6">
        <v>6614.4</v>
      </c>
      <c r="J99" s="146"/>
    </row>
    <row r="100" spans="1:10" s="145" customFormat="1" ht="21" customHeight="1" hidden="1">
      <c r="A100" s="134" t="s">
        <v>156</v>
      </c>
      <c r="B100" s="135"/>
      <c r="C100" s="144"/>
      <c r="D100" s="162"/>
      <c r="E100" s="162"/>
      <c r="F100" s="162"/>
      <c r="G100" s="162"/>
      <c r="H100" s="162"/>
      <c r="I100" s="6">
        <v>6614.4</v>
      </c>
      <c r="J100" s="146"/>
    </row>
    <row r="101" spans="1:10" s="145" customFormat="1" ht="24" customHeight="1" hidden="1" thickBot="1">
      <c r="A101" s="134" t="s">
        <v>133</v>
      </c>
      <c r="B101" s="135"/>
      <c r="C101" s="144"/>
      <c r="D101" s="162"/>
      <c r="E101" s="162"/>
      <c r="F101" s="162"/>
      <c r="G101" s="162"/>
      <c r="H101" s="162"/>
      <c r="I101" s="6">
        <v>6614.4</v>
      </c>
      <c r="J101" s="146"/>
    </row>
    <row r="102" spans="1:10" s="145" customFormat="1" ht="24" customHeight="1" thickBot="1">
      <c r="A102" s="4" t="s">
        <v>157</v>
      </c>
      <c r="B102" s="151" t="s">
        <v>46</v>
      </c>
      <c r="C102" s="147"/>
      <c r="D102" s="94">
        <f>G102*I102</f>
        <v>111915.65</v>
      </c>
      <c r="E102" s="94"/>
      <c r="F102" s="94"/>
      <c r="G102" s="94">
        <f>12*H102</f>
        <v>16.92</v>
      </c>
      <c r="H102" s="94">
        <v>1.41</v>
      </c>
      <c r="I102" s="6">
        <v>6614.4</v>
      </c>
      <c r="J102" s="146"/>
    </row>
    <row r="103" spans="1:10" s="6" customFormat="1" ht="19.5" thickBot="1">
      <c r="A103" s="148" t="s">
        <v>158</v>
      </c>
      <c r="B103" s="112"/>
      <c r="C103" s="149" t="e">
        <f>F103*12</f>
        <v>#REF!</v>
      </c>
      <c r="D103" s="163">
        <f>D102+D93+D89+D86+D75+D47+D46+D45+D44+D43+D40+D39+D38+D37+D36+D35+D31+D30+D29+D28+D19+D14</f>
        <v>1361920.7</v>
      </c>
      <c r="E103" s="163" t="e">
        <f>E14+E19+E28+E29+E30+E36+E37+E38+E39+E40+E43+E44+E45+E46+E47+#REF!+#REF!+E75+E86+#REF!+E89+E93+E102+E31+E35</f>
        <v>#REF!</v>
      </c>
      <c r="F103" s="163" t="e">
        <f>F14+F19+F28+F29+F30+F36+F37+F38+F39+F40+F43+F44+F45+F46+F47+#REF!+#REF!+F75+F86+#REF!+F89+F93+F102+F31+F35</f>
        <v>#REF!</v>
      </c>
      <c r="G103" s="163">
        <f>D103/I103</f>
        <v>205.9</v>
      </c>
      <c r="H103" s="163">
        <f>G103/12</f>
        <v>17.16</v>
      </c>
      <c r="I103" s="6">
        <v>6614.4</v>
      </c>
      <c r="J103" s="114">
        <f>D103/I103/12</f>
        <v>17.16</v>
      </c>
    </row>
    <row r="104" spans="1:10" s="11" customFormat="1" ht="20.25" customHeight="1" hidden="1" thickBot="1">
      <c r="A104" s="4" t="s">
        <v>2</v>
      </c>
      <c r="B104" s="151" t="s">
        <v>46</v>
      </c>
      <c r="C104" s="151" t="s">
        <v>92</v>
      </c>
      <c r="D104" s="164"/>
      <c r="E104" s="165" t="s">
        <v>92</v>
      </c>
      <c r="F104" s="166"/>
      <c r="G104" s="165" t="s">
        <v>92</v>
      </c>
      <c r="H104" s="166"/>
      <c r="I104" s="6">
        <v>6614.4</v>
      </c>
      <c r="J104" s="152"/>
    </row>
    <row r="105" spans="1:10" s="2" customFormat="1" ht="15">
      <c r="A105" s="153"/>
      <c r="D105" s="167"/>
      <c r="E105" s="167"/>
      <c r="F105" s="167"/>
      <c r="G105" s="167"/>
      <c r="H105" s="167"/>
      <c r="I105" s="6"/>
      <c r="J105" s="154"/>
    </row>
    <row r="106" spans="1:10" s="2" customFormat="1" ht="15">
      <c r="A106" s="153"/>
      <c r="D106" s="168"/>
      <c r="E106" s="167"/>
      <c r="F106" s="167"/>
      <c r="G106" s="168"/>
      <c r="H106" s="168"/>
      <c r="I106" s="6"/>
      <c r="J106" s="154"/>
    </row>
    <row r="107" spans="1:10" s="174" customFormat="1" ht="19.5" thickBot="1">
      <c r="A107" s="169"/>
      <c r="B107" s="170"/>
      <c r="C107" s="171"/>
      <c r="D107" s="172"/>
      <c r="E107" s="172"/>
      <c r="F107" s="172"/>
      <c r="G107" s="172"/>
      <c r="H107" s="172"/>
      <c r="I107" s="6">
        <v>6614.4</v>
      </c>
      <c r="J107" s="173"/>
    </row>
    <row r="108" spans="1:10" s="174" customFormat="1" ht="30.75" thickBot="1">
      <c r="A108" s="104" t="s">
        <v>159</v>
      </c>
      <c r="B108" s="112"/>
      <c r="C108" s="149" t="e">
        <f>F108*12</f>
        <v>#REF!</v>
      </c>
      <c r="D108" s="175">
        <f>D109+D110+D111+D112+D113+D114+D115+D116+D117+D118+D119+D120+D121+D122+D124+D125+D126</f>
        <v>0</v>
      </c>
      <c r="E108" s="175" t="e">
        <f>#REF!+E110+E111+E120+#REF!</f>
        <v>#REF!</v>
      </c>
      <c r="F108" s="175" t="e">
        <f>#REF!+F110+F111+F120+#REF!</f>
        <v>#REF!</v>
      </c>
      <c r="G108" s="175">
        <v>0</v>
      </c>
      <c r="H108" s="175">
        <v>0</v>
      </c>
      <c r="I108" s="6">
        <v>6614.4</v>
      </c>
      <c r="J108" s="173"/>
    </row>
    <row r="109" spans="1:10" s="7" customFormat="1" ht="12.75" customHeight="1" hidden="1" thickBot="1">
      <c r="A109" s="5" t="s">
        <v>160</v>
      </c>
      <c r="B109" s="10"/>
      <c r="C109" s="1"/>
      <c r="D109" s="17"/>
      <c r="E109" s="102"/>
      <c r="F109" s="103"/>
      <c r="G109" s="102">
        <f>D109/I109</f>
        <v>0</v>
      </c>
      <c r="H109" s="102"/>
      <c r="I109" s="6">
        <v>6614.4</v>
      </c>
      <c r="J109" s="114"/>
    </row>
    <row r="110" spans="1:10" s="7" customFormat="1" ht="15.75" hidden="1" thickBot="1">
      <c r="A110" s="5" t="s">
        <v>161</v>
      </c>
      <c r="B110" s="10"/>
      <c r="C110" s="1"/>
      <c r="D110" s="17"/>
      <c r="E110" s="102"/>
      <c r="F110" s="103"/>
      <c r="G110" s="102">
        <f aca="true" t="shared" si="6" ref="G110:G126">D110/I110</f>
        <v>0</v>
      </c>
      <c r="H110" s="102"/>
      <c r="I110" s="6">
        <v>6614.4</v>
      </c>
      <c r="J110" s="114"/>
    </row>
    <row r="111" spans="1:10" s="7" customFormat="1" ht="15.75" hidden="1" thickBot="1">
      <c r="A111" s="5" t="s">
        <v>162</v>
      </c>
      <c r="B111" s="10"/>
      <c r="C111" s="1"/>
      <c r="D111" s="17"/>
      <c r="E111" s="102"/>
      <c r="F111" s="103"/>
      <c r="G111" s="102">
        <f t="shared" si="6"/>
        <v>0</v>
      </c>
      <c r="H111" s="102"/>
      <c r="I111" s="6">
        <v>6614.4</v>
      </c>
      <c r="J111" s="114"/>
    </row>
    <row r="112" spans="1:10" s="7" customFormat="1" ht="15.75" hidden="1" thickBot="1">
      <c r="A112" s="5" t="s">
        <v>163</v>
      </c>
      <c r="B112" s="10"/>
      <c r="C112" s="1"/>
      <c r="D112" s="17"/>
      <c r="E112" s="102"/>
      <c r="F112" s="103"/>
      <c r="G112" s="102">
        <f t="shared" si="6"/>
        <v>0</v>
      </c>
      <c r="H112" s="102"/>
      <c r="I112" s="6">
        <v>6614.4</v>
      </c>
      <c r="J112" s="114"/>
    </row>
    <row r="113" spans="1:10" s="7" customFormat="1" ht="15.75" hidden="1" thickBot="1">
      <c r="A113" s="5" t="s">
        <v>164</v>
      </c>
      <c r="B113" s="10"/>
      <c r="C113" s="1"/>
      <c r="D113" s="17"/>
      <c r="E113" s="102"/>
      <c r="F113" s="103"/>
      <c r="G113" s="102">
        <f t="shared" si="6"/>
        <v>0</v>
      </c>
      <c r="H113" s="102"/>
      <c r="I113" s="6">
        <v>6614.4</v>
      </c>
      <c r="J113" s="114"/>
    </row>
    <row r="114" spans="1:10" s="7" customFormat="1" ht="15.75" hidden="1" thickBot="1">
      <c r="A114" s="5" t="s">
        <v>165</v>
      </c>
      <c r="B114" s="10"/>
      <c r="C114" s="1"/>
      <c r="D114" s="17"/>
      <c r="E114" s="102"/>
      <c r="F114" s="103"/>
      <c r="G114" s="102">
        <f t="shared" si="6"/>
        <v>0</v>
      </c>
      <c r="H114" s="102"/>
      <c r="I114" s="6">
        <v>6614.4</v>
      </c>
      <c r="J114" s="114"/>
    </row>
    <row r="115" spans="1:10" s="7" customFormat="1" ht="15.75" hidden="1" thickBot="1">
      <c r="A115" s="5" t="s">
        <v>166</v>
      </c>
      <c r="B115" s="10"/>
      <c r="C115" s="1"/>
      <c r="D115" s="17"/>
      <c r="E115" s="102"/>
      <c r="F115" s="103"/>
      <c r="G115" s="102">
        <f t="shared" si="6"/>
        <v>0</v>
      </c>
      <c r="H115" s="102"/>
      <c r="I115" s="6">
        <v>6614.4</v>
      </c>
      <c r="J115" s="114"/>
    </row>
    <row r="116" spans="1:10" s="7" customFormat="1" ht="15.75" hidden="1" thickBot="1">
      <c r="A116" s="5" t="s">
        <v>167</v>
      </c>
      <c r="B116" s="10"/>
      <c r="C116" s="1"/>
      <c r="D116" s="17"/>
      <c r="E116" s="102"/>
      <c r="F116" s="103"/>
      <c r="G116" s="102">
        <f t="shared" si="6"/>
        <v>0</v>
      </c>
      <c r="H116" s="102"/>
      <c r="I116" s="6">
        <v>6614.4</v>
      </c>
      <c r="J116" s="114"/>
    </row>
    <row r="117" spans="1:10" s="7" customFormat="1" ht="15.75" hidden="1" thickBot="1">
      <c r="A117" s="5" t="s">
        <v>168</v>
      </c>
      <c r="B117" s="10"/>
      <c r="C117" s="1"/>
      <c r="D117" s="17"/>
      <c r="E117" s="102"/>
      <c r="F117" s="103"/>
      <c r="G117" s="102">
        <f t="shared" si="6"/>
        <v>0</v>
      </c>
      <c r="H117" s="102"/>
      <c r="I117" s="6">
        <v>6614.4</v>
      </c>
      <c r="J117" s="114"/>
    </row>
    <row r="118" spans="1:10" s="7" customFormat="1" ht="15.75" hidden="1" thickBot="1">
      <c r="A118" s="5" t="s">
        <v>169</v>
      </c>
      <c r="B118" s="10"/>
      <c r="C118" s="1"/>
      <c r="D118" s="17"/>
      <c r="E118" s="102"/>
      <c r="F118" s="103"/>
      <c r="G118" s="102">
        <f t="shared" si="6"/>
        <v>0</v>
      </c>
      <c r="H118" s="102"/>
      <c r="I118" s="6">
        <v>6614.4</v>
      </c>
      <c r="J118" s="114"/>
    </row>
    <row r="119" spans="1:10" s="7" customFormat="1" ht="15.75" hidden="1" thickBot="1">
      <c r="A119" s="5" t="s">
        <v>170</v>
      </c>
      <c r="B119" s="10"/>
      <c r="C119" s="1"/>
      <c r="D119" s="17"/>
      <c r="E119" s="102"/>
      <c r="F119" s="103"/>
      <c r="G119" s="102">
        <f t="shared" si="6"/>
        <v>0</v>
      </c>
      <c r="H119" s="102"/>
      <c r="I119" s="6">
        <v>6614.4</v>
      </c>
      <c r="J119" s="114"/>
    </row>
    <row r="120" spans="1:10" s="7" customFormat="1" ht="15.75" hidden="1" thickBot="1">
      <c r="A120" s="5" t="s">
        <v>171</v>
      </c>
      <c r="B120" s="10"/>
      <c r="C120" s="1"/>
      <c r="D120" s="17"/>
      <c r="E120" s="102"/>
      <c r="F120" s="103"/>
      <c r="G120" s="102">
        <f t="shared" si="6"/>
        <v>0</v>
      </c>
      <c r="H120" s="102"/>
      <c r="I120" s="6">
        <v>6614.4</v>
      </c>
      <c r="J120" s="114"/>
    </row>
    <row r="121" spans="1:10" s="7" customFormat="1" ht="15.75" hidden="1" thickBot="1">
      <c r="A121" s="5" t="s">
        <v>172</v>
      </c>
      <c r="B121" s="10"/>
      <c r="C121" s="1"/>
      <c r="D121" s="17"/>
      <c r="E121" s="102"/>
      <c r="F121" s="103"/>
      <c r="G121" s="102">
        <f t="shared" si="6"/>
        <v>0</v>
      </c>
      <c r="H121" s="102"/>
      <c r="I121" s="6">
        <v>6614.4</v>
      </c>
      <c r="J121" s="114"/>
    </row>
    <row r="122" spans="1:10" s="7" customFormat="1" ht="15.75" hidden="1" thickBot="1">
      <c r="A122" s="5" t="s">
        <v>173</v>
      </c>
      <c r="B122" s="10"/>
      <c r="C122" s="1"/>
      <c r="D122" s="17"/>
      <c r="E122" s="102"/>
      <c r="F122" s="103"/>
      <c r="G122" s="102">
        <f t="shared" si="6"/>
        <v>0</v>
      </c>
      <c r="H122" s="102">
        <f>G122/12</f>
        <v>0</v>
      </c>
      <c r="I122" s="6">
        <v>6614.4</v>
      </c>
      <c r="J122" s="114"/>
    </row>
    <row r="123" spans="1:10" s="7" customFormat="1" ht="15.75" hidden="1" thickBot="1">
      <c r="A123" s="5"/>
      <c r="B123" s="10"/>
      <c r="C123" s="1"/>
      <c r="D123" s="17"/>
      <c r="E123" s="102"/>
      <c r="F123" s="103"/>
      <c r="G123" s="102">
        <f t="shared" si="6"/>
        <v>0</v>
      </c>
      <c r="H123" s="102">
        <f>G123/12</f>
        <v>0</v>
      </c>
      <c r="I123" s="6">
        <v>6614.4</v>
      </c>
      <c r="J123" s="114"/>
    </row>
    <row r="124" spans="1:10" s="7" customFormat="1" ht="15.75" hidden="1" thickBot="1">
      <c r="A124" s="5" t="s">
        <v>174</v>
      </c>
      <c r="B124" s="10"/>
      <c r="C124" s="1"/>
      <c r="D124" s="17"/>
      <c r="E124" s="102"/>
      <c r="F124" s="103"/>
      <c r="G124" s="102">
        <f t="shared" si="6"/>
        <v>0</v>
      </c>
      <c r="H124" s="102">
        <f>G124/12</f>
        <v>0</v>
      </c>
      <c r="I124" s="6">
        <v>6614.4</v>
      </c>
      <c r="J124" s="114"/>
    </row>
    <row r="125" spans="1:10" s="7" customFormat="1" ht="15.75" hidden="1" thickBot="1">
      <c r="A125" s="5" t="s">
        <v>175</v>
      </c>
      <c r="B125" s="10"/>
      <c r="C125" s="1"/>
      <c r="D125" s="17"/>
      <c r="E125" s="102"/>
      <c r="F125" s="103"/>
      <c r="G125" s="102">
        <f t="shared" si="6"/>
        <v>0</v>
      </c>
      <c r="H125" s="102"/>
      <c r="I125" s="6">
        <v>6614.4</v>
      </c>
      <c r="J125" s="114"/>
    </row>
    <row r="126" spans="1:10" s="7" customFormat="1" ht="15.75" hidden="1" thickBot="1">
      <c r="A126" s="5" t="s">
        <v>176</v>
      </c>
      <c r="B126" s="10"/>
      <c r="C126" s="1"/>
      <c r="D126" s="17"/>
      <c r="E126" s="102"/>
      <c r="F126" s="103"/>
      <c r="G126" s="102">
        <f t="shared" si="6"/>
        <v>0</v>
      </c>
      <c r="H126" s="102"/>
      <c r="I126" s="6">
        <v>6614.4</v>
      </c>
      <c r="J126" s="114"/>
    </row>
    <row r="127" spans="1:10" s="174" customFormat="1" ht="19.5" hidden="1" thickBot="1">
      <c r="A127" s="176" t="s">
        <v>133</v>
      </c>
      <c r="B127" s="177"/>
      <c r="C127" s="178"/>
      <c r="D127" s="178"/>
      <c r="E127" s="178"/>
      <c r="F127" s="178"/>
      <c r="G127" s="178"/>
      <c r="H127" s="1">
        <f>D127/I127/12</f>
        <v>0</v>
      </c>
      <c r="I127" s="174">
        <v>6614.4</v>
      </c>
      <c r="J127" s="173"/>
    </row>
    <row r="128" spans="1:10" s="174" customFormat="1" ht="19.5" hidden="1" thickBot="1">
      <c r="A128" s="148" t="s">
        <v>177</v>
      </c>
      <c r="B128" s="112"/>
      <c r="C128" s="149" t="e">
        <f>F128*12</f>
        <v>#REF!</v>
      </c>
      <c r="D128" s="150">
        <f>D108</f>
        <v>0</v>
      </c>
      <c r="E128" s="150" t="e">
        <f>E108</f>
        <v>#REF!</v>
      </c>
      <c r="F128" s="150" t="e">
        <f>F108</f>
        <v>#REF!</v>
      </c>
      <c r="G128" s="150">
        <f>G108</f>
        <v>0</v>
      </c>
      <c r="H128" s="1">
        <f>D128/I128/12</f>
        <v>0</v>
      </c>
      <c r="I128" s="174">
        <v>6614.4</v>
      </c>
      <c r="J128" s="173"/>
    </row>
    <row r="129" spans="1:10" s="174" customFormat="1" ht="19.5" thickBot="1">
      <c r="A129" s="169"/>
      <c r="B129" s="170"/>
      <c r="C129" s="171"/>
      <c r="D129" s="171"/>
      <c r="E129" s="171"/>
      <c r="F129" s="171"/>
      <c r="G129" s="171"/>
      <c r="H129" s="171"/>
      <c r="J129" s="175"/>
    </row>
    <row r="130" spans="1:10" s="174" customFormat="1" ht="18.75">
      <c r="A130" s="169"/>
      <c r="B130" s="170"/>
      <c r="C130" s="171"/>
      <c r="D130" s="171"/>
      <c r="E130" s="171"/>
      <c r="F130" s="171"/>
      <c r="G130" s="171"/>
      <c r="H130" s="171"/>
      <c r="J130" s="173"/>
    </row>
    <row r="131" spans="1:10" s="174" customFormat="1" ht="19.5" thickBot="1">
      <c r="A131" s="169"/>
      <c r="B131" s="170"/>
      <c r="C131" s="171"/>
      <c r="D131" s="171"/>
      <c r="E131" s="171"/>
      <c r="F131" s="171"/>
      <c r="G131" s="171"/>
      <c r="H131" s="171"/>
      <c r="J131" s="173"/>
    </row>
    <row r="132" spans="1:10" s="174" customFormat="1" ht="19.5" thickBot="1">
      <c r="A132" s="148" t="s">
        <v>6</v>
      </c>
      <c r="B132" s="179"/>
      <c r="C132" s="180"/>
      <c r="D132" s="180">
        <f>D103</f>
        <v>1361920.7</v>
      </c>
      <c r="E132" s="180" t="e">
        <f>E103+E108</f>
        <v>#REF!</v>
      </c>
      <c r="F132" s="180" t="e">
        <f>F103+F108</f>
        <v>#REF!</v>
      </c>
      <c r="G132" s="180">
        <f>G103+G108</f>
        <v>205.9</v>
      </c>
      <c r="H132" s="180">
        <f>H103+H108</f>
        <v>17.16</v>
      </c>
      <c r="J132" s="173"/>
    </row>
    <row r="133" spans="1:10" s="174" customFormat="1" ht="18.75">
      <c r="A133" s="169"/>
      <c r="B133" s="170"/>
      <c r="C133" s="171"/>
      <c r="D133" s="171"/>
      <c r="E133" s="171"/>
      <c r="F133" s="171"/>
      <c r="G133" s="171"/>
      <c r="H133" s="171"/>
      <c r="J133" s="173"/>
    </row>
    <row r="134" spans="1:10" s="174" customFormat="1" ht="18.75">
      <c r="A134" s="169"/>
      <c r="B134" s="170"/>
      <c r="C134" s="171"/>
      <c r="D134" s="171"/>
      <c r="E134" s="171"/>
      <c r="F134" s="171"/>
      <c r="G134" s="171"/>
      <c r="H134" s="171"/>
      <c r="J134" s="173"/>
    </row>
    <row r="135" spans="1:10" s="174" customFormat="1" ht="18.75">
      <c r="A135" s="169"/>
      <c r="B135" s="170"/>
      <c r="C135" s="171"/>
      <c r="D135" s="171"/>
      <c r="E135" s="171"/>
      <c r="F135" s="171"/>
      <c r="G135" s="171"/>
      <c r="H135" s="171"/>
      <c r="J135" s="173"/>
    </row>
    <row r="136" spans="1:10" s="174" customFormat="1" ht="18.75">
      <c r="A136" s="169"/>
      <c r="B136" s="170"/>
      <c r="C136" s="171"/>
      <c r="D136" s="171"/>
      <c r="E136" s="171"/>
      <c r="F136" s="171"/>
      <c r="G136" s="171"/>
      <c r="H136" s="171"/>
      <c r="J136" s="173"/>
    </row>
    <row r="137" spans="1:10" s="174" customFormat="1" ht="18.75">
      <c r="A137" s="169"/>
      <c r="B137" s="170"/>
      <c r="C137" s="171"/>
      <c r="D137" s="171"/>
      <c r="E137" s="171"/>
      <c r="F137" s="171"/>
      <c r="G137" s="171"/>
      <c r="H137" s="171"/>
      <c r="J137" s="173"/>
    </row>
    <row r="138" spans="1:10" s="174" customFormat="1" ht="18.75">
      <c r="A138" s="169"/>
      <c r="B138" s="170"/>
      <c r="C138" s="171"/>
      <c r="D138" s="171"/>
      <c r="E138" s="171"/>
      <c r="F138" s="171"/>
      <c r="G138" s="171"/>
      <c r="H138" s="171"/>
      <c r="J138" s="173"/>
    </row>
    <row r="139" spans="1:10" s="11" customFormat="1" ht="19.5">
      <c r="A139" s="155"/>
      <c r="B139" s="156"/>
      <c r="C139" s="96"/>
      <c r="D139" s="96"/>
      <c r="E139" s="96"/>
      <c r="F139" s="96"/>
      <c r="G139" s="96"/>
      <c r="H139" s="96"/>
      <c r="J139" s="152"/>
    </row>
    <row r="140" spans="1:10" s="2" customFormat="1" ht="14.25">
      <c r="A140" s="217" t="s">
        <v>93</v>
      </c>
      <c r="B140" s="217"/>
      <c r="C140" s="217"/>
      <c r="D140" s="217"/>
      <c r="E140" s="217"/>
      <c r="F140" s="217"/>
      <c r="J140" s="154"/>
    </row>
    <row r="141" s="2" customFormat="1" ht="12.75">
      <c r="J141" s="154"/>
    </row>
    <row r="142" spans="1:10" s="2" customFormat="1" ht="12.75">
      <c r="A142" s="153" t="s">
        <v>94</v>
      </c>
      <c r="J142" s="154"/>
    </row>
    <row r="143" s="2" customFormat="1" ht="12.75">
      <c r="J143" s="154"/>
    </row>
    <row r="144" s="2" customFormat="1" ht="12.75">
      <c r="J144" s="154"/>
    </row>
    <row r="145" s="2" customFormat="1" ht="12.75">
      <c r="J145" s="154"/>
    </row>
    <row r="146" s="2" customFormat="1" ht="12.75">
      <c r="J146" s="154"/>
    </row>
    <row r="147" s="2" customFormat="1" ht="12.75">
      <c r="J147" s="154"/>
    </row>
    <row r="148" s="2" customFormat="1" ht="12.75">
      <c r="J148" s="154"/>
    </row>
    <row r="149" s="2" customFormat="1" ht="12.75">
      <c r="J149" s="154"/>
    </row>
    <row r="150" s="2" customFormat="1" ht="12.75">
      <c r="J150" s="154"/>
    </row>
    <row r="151" s="2" customFormat="1" ht="12.75">
      <c r="J151" s="154"/>
    </row>
    <row r="152" s="2" customFormat="1" ht="12.75">
      <c r="J152" s="154"/>
    </row>
    <row r="153" s="2" customFormat="1" ht="12.75">
      <c r="J153" s="154"/>
    </row>
    <row r="154" s="2" customFormat="1" ht="12.75">
      <c r="J154" s="154"/>
    </row>
    <row r="155" s="2" customFormat="1" ht="12.75">
      <c r="J155" s="154"/>
    </row>
    <row r="156" s="2" customFormat="1" ht="12.75">
      <c r="J156" s="154"/>
    </row>
    <row r="157" s="2" customFormat="1" ht="12.75">
      <c r="J157" s="154"/>
    </row>
    <row r="158" s="2" customFormat="1" ht="12.75">
      <c r="J158" s="154"/>
    </row>
    <row r="159" s="2" customFormat="1" ht="12.75">
      <c r="J159" s="154"/>
    </row>
    <row r="160" s="2" customFormat="1" ht="12.75">
      <c r="J160" s="154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40:F140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="80" zoomScaleNormal="80" zoomScalePageLayoutView="0" workbookViewId="0" topLeftCell="A1">
      <pane xSplit="1" ySplit="2" topLeftCell="H9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23" sqref="P123"/>
    </sheetView>
  </sheetViews>
  <sheetFormatPr defaultColWidth="9.00390625" defaultRowHeight="12.75"/>
  <cols>
    <col min="1" max="1" width="72.75390625" style="3" customWidth="1"/>
    <col min="2" max="10" width="15.375" style="3" customWidth="1"/>
    <col min="11" max="11" width="17.25390625" style="3" customWidth="1"/>
    <col min="1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48" t="s">
        <v>181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5" s="6" customFormat="1" ht="79.5" customHeight="1" thickBot="1">
      <c r="A2" s="185" t="s">
        <v>0</v>
      </c>
      <c r="B2" s="230" t="s">
        <v>185</v>
      </c>
      <c r="C2" s="231"/>
      <c r="D2" s="232"/>
      <c r="E2" s="231" t="s">
        <v>186</v>
      </c>
      <c r="F2" s="231"/>
      <c r="G2" s="231"/>
      <c r="H2" s="230" t="s">
        <v>187</v>
      </c>
      <c r="I2" s="231"/>
      <c r="J2" s="232"/>
      <c r="K2" s="230" t="s">
        <v>188</v>
      </c>
      <c r="L2" s="231"/>
      <c r="M2" s="232"/>
      <c r="N2" s="49" t="s">
        <v>10</v>
      </c>
      <c r="O2" s="22" t="s">
        <v>5</v>
      </c>
    </row>
    <row r="3" spans="1:15" s="7" customFormat="1" ht="12.75">
      <c r="A3" s="42"/>
      <c r="B3" s="31" t="s">
        <v>7</v>
      </c>
      <c r="C3" s="15" t="s">
        <v>8</v>
      </c>
      <c r="D3" s="38" t="s">
        <v>9</v>
      </c>
      <c r="E3" s="48" t="s">
        <v>7</v>
      </c>
      <c r="F3" s="15" t="s">
        <v>8</v>
      </c>
      <c r="G3" s="20" t="s">
        <v>9</v>
      </c>
      <c r="H3" s="31" t="s">
        <v>7</v>
      </c>
      <c r="I3" s="15" t="s">
        <v>8</v>
      </c>
      <c r="J3" s="38" t="s">
        <v>9</v>
      </c>
      <c r="K3" s="31" t="s">
        <v>7</v>
      </c>
      <c r="L3" s="15" t="s">
        <v>8</v>
      </c>
      <c r="M3" s="38" t="s">
        <v>9</v>
      </c>
      <c r="N3" s="52"/>
      <c r="O3" s="23"/>
    </row>
    <row r="4" spans="1:15" s="7" customFormat="1" ht="49.5" customHeight="1">
      <c r="A4" s="233" t="s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s="6" customFormat="1" ht="14.25" customHeight="1">
      <c r="A5" s="61" t="s">
        <v>38</v>
      </c>
      <c r="B5" s="32"/>
      <c r="C5" s="8"/>
      <c r="D5" s="62">
        <f>O5/4</f>
        <v>47623.68</v>
      </c>
      <c r="E5" s="49"/>
      <c r="F5" s="8"/>
      <c r="G5" s="62">
        <f>O5/4</f>
        <v>47623.68</v>
      </c>
      <c r="H5" s="32"/>
      <c r="I5" s="8"/>
      <c r="J5" s="62">
        <f>O5/4</f>
        <v>47623.68</v>
      </c>
      <c r="K5" s="32"/>
      <c r="L5" s="8"/>
      <c r="M5" s="62">
        <f>O5/4</f>
        <v>47623.68</v>
      </c>
      <c r="N5" s="53">
        <f>M5+J5+G5+D5</f>
        <v>190494.72</v>
      </c>
      <c r="O5" s="16">
        <v>190494.72</v>
      </c>
    </row>
    <row r="6" spans="1:15" s="6" customFormat="1" ht="30">
      <c r="A6" s="61" t="s">
        <v>44</v>
      </c>
      <c r="B6" s="32"/>
      <c r="C6" s="8"/>
      <c r="D6" s="62">
        <f aca="true" t="shared" si="0" ref="D6:D24">O6/4</f>
        <v>18255.75</v>
      </c>
      <c r="E6" s="49"/>
      <c r="F6" s="8"/>
      <c r="G6" s="62">
        <f aca="true" t="shared" si="1" ref="G6:G24">O6/4</f>
        <v>18255.75</v>
      </c>
      <c r="H6" s="32"/>
      <c r="I6" s="8"/>
      <c r="J6" s="62">
        <f aca="true" t="shared" si="2" ref="J6:J24">O6/4</f>
        <v>18255.75</v>
      </c>
      <c r="K6" s="32"/>
      <c r="L6" s="8"/>
      <c r="M6" s="62">
        <f aca="true" t="shared" si="3" ref="M6:M23">O6/4</f>
        <v>18255.75</v>
      </c>
      <c r="N6" s="53">
        <f aca="true" t="shared" si="4" ref="N6:N49">M6+J6+G6+D6</f>
        <v>73023</v>
      </c>
      <c r="O6" s="16">
        <v>73022.98</v>
      </c>
    </row>
    <row r="7" spans="1:15" s="6" customFormat="1" ht="15">
      <c r="A7" s="60" t="s">
        <v>54</v>
      </c>
      <c r="B7" s="32"/>
      <c r="C7" s="8"/>
      <c r="D7" s="62">
        <f t="shared" si="0"/>
        <v>12699.65</v>
      </c>
      <c r="E7" s="49"/>
      <c r="F7" s="8"/>
      <c r="G7" s="62">
        <f t="shared" si="1"/>
        <v>12699.65</v>
      </c>
      <c r="H7" s="32"/>
      <c r="I7" s="8"/>
      <c r="J7" s="62">
        <f t="shared" si="2"/>
        <v>12699.65</v>
      </c>
      <c r="K7" s="32"/>
      <c r="L7" s="8"/>
      <c r="M7" s="62">
        <f t="shared" si="3"/>
        <v>12699.65</v>
      </c>
      <c r="N7" s="53">
        <f t="shared" si="4"/>
        <v>50798.6</v>
      </c>
      <c r="O7" s="16">
        <v>50798.59</v>
      </c>
    </row>
    <row r="8" spans="1:15" s="6" customFormat="1" ht="15">
      <c r="A8" s="60" t="s">
        <v>56</v>
      </c>
      <c r="B8" s="32"/>
      <c r="C8" s="8"/>
      <c r="D8" s="62">
        <f t="shared" si="0"/>
        <v>41273.86</v>
      </c>
      <c r="E8" s="49"/>
      <c r="F8" s="8"/>
      <c r="G8" s="62">
        <f t="shared" si="1"/>
        <v>41273.86</v>
      </c>
      <c r="H8" s="32"/>
      <c r="I8" s="8"/>
      <c r="J8" s="62">
        <f t="shared" si="2"/>
        <v>41273.86</v>
      </c>
      <c r="K8" s="32"/>
      <c r="L8" s="8"/>
      <c r="M8" s="62">
        <f t="shared" si="3"/>
        <v>41273.86</v>
      </c>
      <c r="N8" s="53">
        <f t="shared" si="4"/>
        <v>165095.44</v>
      </c>
      <c r="O8" s="16">
        <v>165095.42</v>
      </c>
    </row>
    <row r="9" spans="1:15" s="6" customFormat="1" ht="15">
      <c r="A9" s="60" t="s">
        <v>96</v>
      </c>
      <c r="B9" s="32"/>
      <c r="C9" s="8"/>
      <c r="D9" s="62">
        <f t="shared" si="0"/>
        <v>21629.09</v>
      </c>
      <c r="E9" s="49"/>
      <c r="F9" s="8"/>
      <c r="G9" s="62">
        <f t="shared" si="1"/>
        <v>21629.09</v>
      </c>
      <c r="H9" s="32"/>
      <c r="I9" s="8"/>
      <c r="J9" s="62">
        <f t="shared" si="2"/>
        <v>21629.09</v>
      </c>
      <c r="K9" s="32"/>
      <c r="L9" s="8"/>
      <c r="M9" s="62">
        <f t="shared" si="3"/>
        <v>21629.09</v>
      </c>
      <c r="N9" s="53">
        <f t="shared" si="4"/>
        <v>86516.36</v>
      </c>
      <c r="O9" s="16">
        <v>86516.35</v>
      </c>
    </row>
    <row r="10" spans="1:15" s="6" customFormat="1" ht="45">
      <c r="A10" s="60" t="s">
        <v>97</v>
      </c>
      <c r="B10" s="32"/>
      <c r="C10" s="8"/>
      <c r="D10" s="62">
        <f t="shared" si="0"/>
        <v>0</v>
      </c>
      <c r="E10" s="49"/>
      <c r="F10" s="8"/>
      <c r="G10" s="62">
        <f t="shared" si="1"/>
        <v>0</v>
      </c>
      <c r="H10" s="32"/>
      <c r="I10" s="8"/>
      <c r="J10" s="62">
        <f t="shared" si="2"/>
        <v>0</v>
      </c>
      <c r="K10" s="32"/>
      <c r="L10" s="8"/>
      <c r="M10" s="62">
        <f t="shared" si="3"/>
        <v>0</v>
      </c>
      <c r="N10" s="53">
        <f t="shared" si="4"/>
        <v>0</v>
      </c>
      <c r="O10" s="16"/>
    </row>
    <row r="11" spans="1:15" s="6" customFormat="1" ht="25.5">
      <c r="A11" s="43" t="s">
        <v>264</v>
      </c>
      <c r="B11" s="32"/>
      <c r="C11" s="8"/>
      <c r="D11" s="62">
        <f t="shared" si="0"/>
        <v>0</v>
      </c>
      <c r="E11" s="181" t="s">
        <v>231</v>
      </c>
      <c r="F11" s="182" t="s">
        <v>237</v>
      </c>
      <c r="G11" s="183">
        <v>3382.48</v>
      </c>
      <c r="H11" s="32"/>
      <c r="I11" s="8"/>
      <c r="J11" s="62">
        <f t="shared" si="2"/>
        <v>0</v>
      </c>
      <c r="K11" s="32"/>
      <c r="L11" s="8"/>
      <c r="M11" s="62">
        <f t="shared" si="3"/>
        <v>0</v>
      </c>
      <c r="N11" s="53">
        <f t="shared" si="4"/>
        <v>3382.48</v>
      </c>
      <c r="O11" s="16"/>
    </row>
    <row r="12" spans="1:15" s="6" customFormat="1" ht="15">
      <c r="A12" s="43" t="s">
        <v>265</v>
      </c>
      <c r="B12" s="32"/>
      <c r="C12" s="8"/>
      <c r="D12" s="62">
        <f t="shared" si="0"/>
        <v>0</v>
      </c>
      <c r="E12" s="181" t="s">
        <v>200</v>
      </c>
      <c r="F12" s="182">
        <v>41523</v>
      </c>
      <c r="G12" s="183">
        <v>2469.74</v>
      </c>
      <c r="H12" s="32"/>
      <c r="I12" s="8"/>
      <c r="J12" s="62">
        <f t="shared" si="2"/>
        <v>0</v>
      </c>
      <c r="K12" s="32"/>
      <c r="L12" s="8"/>
      <c r="M12" s="62">
        <f t="shared" si="3"/>
        <v>0</v>
      </c>
      <c r="N12" s="53">
        <f t="shared" si="4"/>
        <v>2469.74</v>
      </c>
      <c r="O12" s="16"/>
    </row>
    <row r="13" spans="1:15" s="6" customFormat="1" ht="30" customHeight="1">
      <c r="A13" s="190" t="s">
        <v>209</v>
      </c>
      <c r="B13" s="32"/>
      <c r="C13" s="8"/>
      <c r="D13" s="62">
        <f t="shared" si="0"/>
        <v>0</v>
      </c>
      <c r="E13" s="181" t="s">
        <v>210</v>
      </c>
      <c r="F13" s="182">
        <v>41547</v>
      </c>
      <c r="G13" s="183">
        <v>4214.75</v>
      </c>
      <c r="H13" s="32"/>
      <c r="I13" s="8"/>
      <c r="J13" s="62">
        <f t="shared" si="2"/>
        <v>0</v>
      </c>
      <c r="K13" s="32"/>
      <c r="L13" s="8"/>
      <c r="M13" s="62">
        <f t="shared" si="3"/>
        <v>0</v>
      </c>
      <c r="N13" s="53">
        <f t="shared" si="4"/>
        <v>4214.75</v>
      </c>
      <c r="O13" s="16"/>
    </row>
    <row r="14" spans="1:15" s="6" customFormat="1" ht="14.25" customHeight="1">
      <c r="A14" s="190" t="s">
        <v>211</v>
      </c>
      <c r="B14" s="32"/>
      <c r="C14" s="8"/>
      <c r="D14" s="62">
        <f t="shared" si="0"/>
        <v>0</v>
      </c>
      <c r="E14" s="181" t="s">
        <v>210</v>
      </c>
      <c r="F14" s="182">
        <v>41547</v>
      </c>
      <c r="G14" s="183">
        <v>856.21</v>
      </c>
      <c r="H14" s="181" t="s">
        <v>246</v>
      </c>
      <c r="I14" s="182">
        <v>41628</v>
      </c>
      <c r="J14" s="183">
        <v>2299.27</v>
      </c>
      <c r="K14" s="32"/>
      <c r="L14" s="8"/>
      <c r="M14" s="62">
        <f t="shared" si="3"/>
        <v>0</v>
      </c>
      <c r="N14" s="53">
        <f t="shared" si="4"/>
        <v>3155.48</v>
      </c>
      <c r="O14" s="16"/>
    </row>
    <row r="15" spans="1:15" s="6" customFormat="1" ht="45">
      <c r="A15" s="60" t="s">
        <v>98</v>
      </c>
      <c r="B15" s="32"/>
      <c r="C15" s="8"/>
      <c r="D15" s="62">
        <f t="shared" si="0"/>
        <v>0</v>
      </c>
      <c r="E15" s="181" t="s">
        <v>213</v>
      </c>
      <c r="F15" s="182">
        <v>41576</v>
      </c>
      <c r="G15" s="183">
        <v>9350</v>
      </c>
      <c r="H15" s="32"/>
      <c r="I15" s="8"/>
      <c r="J15" s="62">
        <f t="shared" si="2"/>
        <v>0</v>
      </c>
      <c r="K15" s="32"/>
      <c r="L15" s="8"/>
      <c r="M15" s="62">
        <v>0</v>
      </c>
      <c r="N15" s="53">
        <f t="shared" si="4"/>
        <v>9350</v>
      </c>
      <c r="O15" s="16"/>
    </row>
    <row r="16" spans="1:15" s="6" customFormat="1" ht="15">
      <c r="A16" s="60" t="s">
        <v>99</v>
      </c>
      <c r="B16" s="32"/>
      <c r="C16" s="8"/>
      <c r="D16" s="62">
        <f t="shared" si="0"/>
        <v>27780.48</v>
      </c>
      <c r="E16" s="49"/>
      <c r="F16" s="8"/>
      <c r="G16" s="62">
        <f t="shared" si="1"/>
        <v>27780.48</v>
      </c>
      <c r="H16" s="32"/>
      <c r="I16" s="8"/>
      <c r="J16" s="62">
        <f t="shared" si="2"/>
        <v>27780.48</v>
      </c>
      <c r="K16" s="32"/>
      <c r="L16" s="8"/>
      <c r="M16" s="62">
        <f t="shared" si="3"/>
        <v>27780.48</v>
      </c>
      <c r="N16" s="53">
        <f t="shared" si="4"/>
        <v>111121.92</v>
      </c>
      <c r="O16" s="16">
        <v>111121.92</v>
      </c>
    </row>
    <row r="17" spans="1:15" s="6" customFormat="1" ht="15">
      <c r="A17" s="60" t="s">
        <v>100</v>
      </c>
      <c r="B17" s="32"/>
      <c r="C17" s="8"/>
      <c r="D17" s="62">
        <f t="shared" si="0"/>
        <v>59926.47</v>
      </c>
      <c r="E17" s="49"/>
      <c r="F17" s="8"/>
      <c r="G17" s="62">
        <f t="shared" si="1"/>
        <v>59926.47</v>
      </c>
      <c r="H17" s="32"/>
      <c r="I17" s="8"/>
      <c r="J17" s="62">
        <f t="shared" si="2"/>
        <v>59926.47</v>
      </c>
      <c r="K17" s="32"/>
      <c r="L17" s="8"/>
      <c r="M17" s="62">
        <f t="shared" si="3"/>
        <v>59926.47</v>
      </c>
      <c r="N17" s="53">
        <f t="shared" si="4"/>
        <v>239705.88</v>
      </c>
      <c r="O17" s="16">
        <v>239705.86</v>
      </c>
    </row>
    <row r="18" spans="1:15" s="6" customFormat="1" ht="30">
      <c r="A18" s="60" t="s">
        <v>58</v>
      </c>
      <c r="B18" s="32"/>
      <c r="C18" s="8"/>
      <c r="D18" s="62">
        <f t="shared" si="0"/>
        <v>433.43</v>
      </c>
      <c r="E18" s="49"/>
      <c r="F18" s="8"/>
      <c r="G18" s="62">
        <f t="shared" si="1"/>
        <v>433.43</v>
      </c>
      <c r="H18" s="32"/>
      <c r="I18" s="8"/>
      <c r="J18" s="62">
        <f t="shared" si="2"/>
        <v>433.43</v>
      </c>
      <c r="K18" s="32"/>
      <c r="L18" s="8"/>
      <c r="M18" s="62">
        <f t="shared" si="3"/>
        <v>433.43</v>
      </c>
      <c r="N18" s="53">
        <f t="shared" si="4"/>
        <v>1733.72</v>
      </c>
      <c r="O18" s="16">
        <v>1733.72</v>
      </c>
    </row>
    <row r="19" spans="1:15" s="6" customFormat="1" ht="30">
      <c r="A19" s="60" t="s">
        <v>60</v>
      </c>
      <c r="B19" s="32"/>
      <c r="C19" s="8"/>
      <c r="D19" s="62">
        <f t="shared" si="0"/>
        <v>866.86</v>
      </c>
      <c r="E19" s="49"/>
      <c r="F19" s="8"/>
      <c r="G19" s="62">
        <f t="shared" si="1"/>
        <v>866.86</v>
      </c>
      <c r="H19" s="32"/>
      <c r="I19" s="8"/>
      <c r="J19" s="62">
        <f t="shared" si="2"/>
        <v>866.86</v>
      </c>
      <c r="K19" s="32"/>
      <c r="L19" s="8"/>
      <c r="M19" s="62">
        <f t="shared" si="3"/>
        <v>866.86</v>
      </c>
      <c r="N19" s="53">
        <f t="shared" si="4"/>
        <v>3467.44</v>
      </c>
      <c r="O19" s="16">
        <v>3467.44</v>
      </c>
    </row>
    <row r="20" spans="1:15" s="6" customFormat="1" ht="15">
      <c r="A20" s="60" t="s">
        <v>61</v>
      </c>
      <c r="B20" s="32"/>
      <c r="C20" s="8"/>
      <c r="D20" s="62">
        <f t="shared" si="0"/>
        <v>2737.03</v>
      </c>
      <c r="E20" s="49"/>
      <c r="F20" s="8"/>
      <c r="G20" s="62">
        <f t="shared" si="1"/>
        <v>2737.03</v>
      </c>
      <c r="H20" s="32"/>
      <c r="I20" s="8"/>
      <c r="J20" s="62">
        <f t="shared" si="2"/>
        <v>2737.03</v>
      </c>
      <c r="K20" s="32"/>
      <c r="L20" s="8"/>
      <c r="M20" s="62">
        <f t="shared" si="3"/>
        <v>2737.03</v>
      </c>
      <c r="N20" s="53">
        <f t="shared" si="4"/>
        <v>10948.12</v>
      </c>
      <c r="O20" s="16">
        <v>10948.1</v>
      </c>
    </row>
    <row r="21" spans="1:15" s="6" customFormat="1" ht="30">
      <c r="A21" s="60" t="s">
        <v>102</v>
      </c>
      <c r="B21" s="32"/>
      <c r="C21" s="8"/>
      <c r="D21" s="62">
        <f t="shared" si="0"/>
        <v>2778.05</v>
      </c>
      <c r="E21" s="49"/>
      <c r="F21" s="8"/>
      <c r="G21" s="62">
        <f t="shared" si="1"/>
        <v>2778.05</v>
      </c>
      <c r="H21" s="32"/>
      <c r="I21" s="8"/>
      <c r="J21" s="62">
        <f t="shared" si="2"/>
        <v>2778.05</v>
      </c>
      <c r="K21" s="32"/>
      <c r="L21" s="8"/>
      <c r="M21" s="62">
        <f t="shared" si="3"/>
        <v>2778.05</v>
      </c>
      <c r="N21" s="53">
        <f t="shared" si="4"/>
        <v>11112.2</v>
      </c>
      <c r="O21" s="16">
        <v>11112.19</v>
      </c>
    </row>
    <row r="22" spans="1:15" s="12" customFormat="1" ht="15">
      <c r="A22" s="60" t="s">
        <v>63</v>
      </c>
      <c r="B22" s="33"/>
      <c r="C22" s="29"/>
      <c r="D22" s="62">
        <f t="shared" si="0"/>
        <v>793.73</v>
      </c>
      <c r="E22" s="50"/>
      <c r="F22" s="29"/>
      <c r="G22" s="62">
        <f t="shared" si="1"/>
        <v>793.73</v>
      </c>
      <c r="H22" s="33"/>
      <c r="I22" s="29"/>
      <c r="J22" s="62">
        <f t="shared" si="2"/>
        <v>793.73</v>
      </c>
      <c r="K22" s="33"/>
      <c r="L22" s="29"/>
      <c r="M22" s="62">
        <f t="shared" si="3"/>
        <v>793.73</v>
      </c>
      <c r="N22" s="53">
        <f t="shared" si="4"/>
        <v>3174.92</v>
      </c>
      <c r="O22" s="16">
        <v>3174.91</v>
      </c>
    </row>
    <row r="23" spans="1:15" s="6" customFormat="1" ht="15">
      <c r="A23" s="60" t="s">
        <v>65</v>
      </c>
      <c r="B23" s="32"/>
      <c r="C23" s="8"/>
      <c r="D23" s="62">
        <f t="shared" si="0"/>
        <v>424.65</v>
      </c>
      <c r="E23" s="49"/>
      <c r="F23" s="8"/>
      <c r="G23" s="62">
        <f t="shared" si="1"/>
        <v>424.65</v>
      </c>
      <c r="H23" s="32"/>
      <c r="I23" s="8"/>
      <c r="J23" s="62">
        <f t="shared" si="2"/>
        <v>424.65</v>
      </c>
      <c r="K23" s="32"/>
      <c r="L23" s="8"/>
      <c r="M23" s="62">
        <f t="shared" si="3"/>
        <v>424.65</v>
      </c>
      <c r="N23" s="53">
        <f t="shared" si="4"/>
        <v>1698.6</v>
      </c>
      <c r="O23" s="16">
        <v>1698.58</v>
      </c>
    </row>
    <row r="24" spans="1:15" s="9" customFormat="1" ht="30">
      <c r="A24" s="59" t="s">
        <v>67</v>
      </c>
      <c r="B24" s="34"/>
      <c r="C24" s="30"/>
      <c r="D24" s="62">
        <f t="shared" si="0"/>
        <v>0</v>
      </c>
      <c r="E24" s="51"/>
      <c r="F24" s="30"/>
      <c r="G24" s="62">
        <f t="shared" si="1"/>
        <v>0</v>
      </c>
      <c r="H24" s="34"/>
      <c r="I24" s="30"/>
      <c r="J24" s="62">
        <f t="shared" si="2"/>
        <v>0</v>
      </c>
      <c r="K24" s="181" t="s">
        <v>271</v>
      </c>
      <c r="L24" s="182">
        <v>41717</v>
      </c>
      <c r="M24" s="183">
        <v>2133.33</v>
      </c>
      <c r="N24" s="53">
        <f t="shared" si="4"/>
        <v>2133.33</v>
      </c>
      <c r="O24" s="16"/>
    </row>
    <row r="25" spans="1:15" s="6" customFormat="1" ht="15">
      <c r="A25" s="60" t="s">
        <v>68</v>
      </c>
      <c r="B25" s="32"/>
      <c r="C25" s="8"/>
      <c r="D25" s="62"/>
      <c r="E25" s="49"/>
      <c r="F25" s="8"/>
      <c r="G25" s="18"/>
      <c r="H25" s="32"/>
      <c r="I25" s="8"/>
      <c r="J25" s="39"/>
      <c r="K25" s="32"/>
      <c r="L25" s="8"/>
      <c r="M25" s="39"/>
      <c r="N25" s="53">
        <f t="shared" si="4"/>
        <v>0</v>
      </c>
      <c r="O25" s="16"/>
    </row>
    <row r="26" spans="1:15" s="6" customFormat="1" ht="15">
      <c r="A26" s="14" t="s">
        <v>70</v>
      </c>
      <c r="B26" s="181" t="s">
        <v>183</v>
      </c>
      <c r="C26" s="182">
        <v>41402</v>
      </c>
      <c r="D26" s="183">
        <v>184.33</v>
      </c>
      <c r="E26" s="181" t="s">
        <v>190</v>
      </c>
      <c r="F26" s="182">
        <v>41509</v>
      </c>
      <c r="G26" s="183">
        <v>184.33</v>
      </c>
      <c r="H26" s="32"/>
      <c r="I26" s="8"/>
      <c r="J26" s="39"/>
      <c r="K26" s="205">
        <v>50</v>
      </c>
      <c r="L26" s="206">
        <v>41759</v>
      </c>
      <c r="M26" s="39">
        <v>184.33</v>
      </c>
      <c r="N26" s="53">
        <f t="shared" si="4"/>
        <v>552.99</v>
      </c>
      <c r="O26" s="16"/>
    </row>
    <row r="27" spans="1:15" s="6" customFormat="1" ht="15">
      <c r="A27" s="243" t="s">
        <v>71</v>
      </c>
      <c r="B27" s="181" t="s">
        <v>184</v>
      </c>
      <c r="C27" s="182">
        <v>41411</v>
      </c>
      <c r="D27" s="183">
        <v>195.03</v>
      </c>
      <c r="E27" s="181" t="s">
        <v>201</v>
      </c>
      <c r="F27" s="182">
        <v>41537</v>
      </c>
      <c r="G27" s="183">
        <v>195.04</v>
      </c>
      <c r="H27" s="32"/>
      <c r="I27" s="8"/>
      <c r="J27" s="39"/>
      <c r="K27" s="32"/>
      <c r="L27" s="8"/>
      <c r="M27" s="39"/>
      <c r="N27" s="53">
        <f t="shared" si="4"/>
        <v>390.07</v>
      </c>
      <c r="O27" s="16"/>
    </row>
    <row r="28" spans="1:15" s="6" customFormat="1" ht="15">
      <c r="A28" s="244"/>
      <c r="B28" s="35">
        <v>151</v>
      </c>
      <c r="C28" s="184">
        <v>41486</v>
      </c>
      <c r="D28" s="183">
        <v>390.06</v>
      </c>
      <c r="E28" s="49"/>
      <c r="F28" s="8"/>
      <c r="G28" s="18"/>
      <c r="H28" s="32"/>
      <c r="I28" s="8"/>
      <c r="J28" s="39"/>
      <c r="K28" s="32"/>
      <c r="L28" s="8"/>
      <c r="M28" s="39"/>
      <c r="N28" s="53">
        <f t="shared" si="4"/>
        <v>390.06</v>
      </c>
      <c r="O28" s="16"/>
    </row>
    <row r="29" spans="1:15" s="6" customFormat="1" ht="15">
      <c r="A29" s="14" t="s">
        <v>73</v>
      </c>
      <c r="B29" s="32"/>
      <c r="C29" s="8"/>
      <c r="D29" s="62"/>
      <c r="E29" s="181" t="s">
        <v>190</v>
      </c>
      <c r="F29" s="182">
        <v>41509</v>
      </c>
      <c r="G29" s="183">
        <v>743.35</v>
      </c>
      <c r="H29" s="32"/>
      <c r="I29" s="8"/>
      <c r="J29" s="39"/>
      <c r="K29" s="32"/>
      <c r="L29" s="8"/>
      <c r="M29" s="39"/>
      <c r="N29" s="53">
        <f t="shared" si="4"/>
        <v>743.35</v>
      </c>
      <c r="O29" s="16"/>
    </row>
    <row r="30" spans="1:15" s="6" customFormat="1" ht="15">
      <c r="A30" s="14" t="s">
        <v>74</v>
      </c>
      <c r="B30" s="181" t="s">
        <v>182</v>
      </c>
      <c r="C30" s="182">
        <v>41453</v>
      </c>
      <c r="D30" s="183">
        <v>3314.05</v>
      </c>
      <c r="E30" s="49"/>
      <c r="F30" s="8"/>
      <c r="G30" s="18"/>
      <c r="H30" s="32"/>
      <c r="I30" s="8"/>
      <c r="J30" s="39"/>
      <c r="K30" s="32"/>
      <c r="L30" s="8"/>
      <c r="M30" s="39"/>
      <c r="N30" s="53">
        <f t="shared" si="4"/>
        <v>3314.05</v>
      </c>
      <c r="O30" s="16"/>
    </row>
    <row r="31" spans="1:15" s="6" customFormat="1" ht="15">
      <c r="A31" s="14" t="s">
        <v>75</v>
      </c>
      <c r="B31" s="181" t="s">
        <v>182</v>
      </c>
      <c r="C31" s="182">
        <v>41453</v>
      </c>
      <c r="D31" s="183">
        <v>780.14</v>
      </c>
      <c r="E31" s="49"/>
      <c r="F31" s="8"/>
      <c r="G31" s="18"/>
      <c r="H31" s="32"/>
      <c r="I31" s="8"/>
      <c r="J31" s="39"/>
      <c r="K31" s="32"/>
      <c r="L31" s="8"/>
      <c r="M31" s="39"/>
      <c r="N31" s="53">
        <f t="shared" si="4"/>
        <v>780.14</v>
      </c>
      <c r="O31" s="16"/>
    </row>
    <row r="32" spans="1:15" s="6" customFormat="1" ht="15">
      <c r="A32" s="14" t="s">
        <v>76</v>
      </c>
      <c r="B32" s="32"/>
      <c r="C32" s="8"/>
      <c r="D32" s="62"/>
      <c r="E32" s="181" t="s">
        <v>190</v>
      </c>
      <c r="F32" s="182">
        <v>41509</v>
      </c>
      <c r="G32" s="183">
        <v>371.66</v>
      </c>
      <c r="H32" s="32"/>
      <c r="I32" s="8"/>
      <c r="J32" s="39"/>
      <c r="K32" s="32"/>
      <c r="L32" s="8"/>
      <c r="M32" s="39"/>
      <c r="N32" s="53">
        <f t="shared" si="4"/>
        <v>371.66</v>
      </c>
      <c r="O32" s="16"/>
    </row>
    <row r="33" spans="1:15" s="6" customFormat="1" ht="15">
      <c r="A33" s="14" t="s">
        <v>77</v>
      </c>
      <c r="B33" s="32"/>
      <c r="C33" s="8"/>
      <c r="D33" s="62"/>
      <c r="E33" s="49"/>
      <c r="F33" s="8"/>
      <c r="G33" s="18"/>
      <c r="H33" s="32"/>
      <c r="I33" s="8"/>
      <c r="J33" s="39"/>
      <c r="K33" s="32"/>
      <c r="L33" s="8"/>
      <c r="M33" s="39"/>
      <c r="N33" s="53">
        <f t="shared" si="4"/>
        <v>0</v>
      </c>
      <c r="O33" s="16"/>
    </row>
    <row r="34" spans="1:15" s="7" customFormat="1" ht="25.5">
      <c r="A34" s="14" t="s">
        <v>78</v>
      </c>
      <c r="B34" s="181" t="s">
        <v>182</v>
      </c>
      <c r="C34" s="182">
        <v>41453</v>
      </c>
      <c r="D34" s="183">
        <v>5093.44</v>
      </c>
      <c r="E34" s="52"/>
      <c r="F34" s="10"/>
      <c r="G34" s="19"/>
      <c r="H34" s="35"/>
      <c r="I34" s="10"/>
      <c r="J34" s="40"/>
      <c r="K34" s="35"/>
      <c r="L34" s="10"/>
      <c r="M34" s="40"/>
      <c r="N34" s="53">
        <f t="shared" si="4"/>
        <v>5093.44</v>
      </c>
      <c r="O34" s="16"/>
    </row>
    <row r="35" spans="1:15" s="7" customFormat="1" ht="15">
      <c r="A35" s="14" t="s">
        <v>79</v>
      </c>
      <c r="B35" s="35"/>
      <c r="C35" s="10"/>
      <c r="D35" s="62"/>
      <c r="E35" s="181" t="s">
        <v>204</v>
      </c>
      <c r="F35" s="182">
        <v>41544</v>
      </c>
      <c r="G35" s="183">
        <v>2617.3</v>
      </c>
      <c r="H35" s="35"/>
      <c r="I35" s="10"/>
      <c r="J35" s="40"/>
      <c r="K35" s="35"/>
      <c r="L35" s="10"/>
      <c r="M35" s="40"/>
      <c r="N35" s="53">
        <f t="shared" si="4"/>
        <v>2617.3</v>
      </c>
      <c r="O35" s="16"/>
    </row>
    <row r="36" spans="1:15" s="7" customFormat="1" ht="15">
      <c r="A36" s="60" t="s">
        <v>80</v>
      </c>
      <c r="B36" s="35"/>
      <c r="C36" s="10"/>
      <c r="D36" s="62"/>
      <c r="E36" s="52"/>
      <c r="F36" s="10"/>
      <c r="G36" s="62"/>
      <c r="H36" s="35"/>
      <c r="I36" s="10"/>
      <c r="J36" s="62"/>
      <c r="K36" s="35"/>
      <c r="L36" s="10"/>
      <c r="M36" s="62"/>
      <c r="N36" s="53">
        <f t="shared" si="4"/>
        <v>0</v>
      </c>
      <c r="O36" s="16"/>
    </row>
    <row r="37" spans="1:15" s="7" customFormat="1" ht="15">
      <c r="A37" s="14" t="s">
        <v>82</v>
      </c>
      <c r="B37" s="35"/>
      <c r="C37" s="10"/>
      <c r="D37" s="62"/>
      <c r="E37" s="52"/>
      <c r="F37" s="10"/>
      <c r="G37" s="62"/>
      <c r="H37" s="35"/>
      <c r="I37" s="10"/>
      <c r="J37" s="62"/>
      <c r="K37" s="181" t="s">
        <v>263</v>
      </c>
      <c r="L37" s="182">
        <v>41692</v>
      </c>
      <c r="M37" s="183">
        <v>11741.58</v>
      </c>
      <c r="N37" s="53">
        <f t="shared" si="4"/>
        <v>11741.58</v>
      </c>
      <c r="O37" s="16"/>
    </row>
    <row r="38" spans="1:15" s="7" customFormat="1" ht="15">
      <c r="A38" s="14" t="s">
        <v>83</v>
      </c>
      <c r="B38" s="35"/>
      <c r="C38" s="10"/>
      <c r="D38" s="62"/>
      <c r="E38" s="52"/>
      <c r="F38" s="10"/>
      <c r="G38" s="62"/>
      <c r="H38" s="35"/>
      <c r="I38" s="10"/>
      <c r="J38" s="62"/>
      <c r="K38" s="181" t="s">
        <v>272</v>
      </c>
      <c r="L38" s="182">
        <v>41719</v>
      </c>
      <c r="M38" s="62">
        <v>777.03</v>
      </c>
      <c r="N38" s="53">
        <f t="shared" si="4"/>
        <v>777.03</v>
      </c>
      <c r="O38" s="16"/>
    </row>
    <row r="39" spans="1:15" s="7" customFormat="1" ht="15">
      <c r="A39" s="5" t="s">
        <v>146</v>
      </c>
      <c r="B39" s="35"/>
      <c r="C39" s="10"/>
      <c r="D39" s="62"/>
      <c r="E39" s="181" t="s">
        <v>189</v>
      </c>
      <c r="F39" s="182">
        <v>41509</v>
      </c>
      <c r="G39" s="183">
        <v>3434.7</v>
      </c>
      <c r="H39" s="35"/>
      <c r="I39" s="10"/>
      <c r="J39" s="62"/>
      <c r="K39" s="35"/>
      <c r="L39" s="10"/>
      <c r="M39" s="62"/>
      <c r="N39" s="53">
        <f t="shared" si="4"/>
        <v>3434.7</v>
      </c>
      <c r="O39" s="16"/>
    </row>
    <row r="40" spans="1:15" s="7" customFormat="1" ht="15">
      <c r="A40" s="159" t="s">
        <v>147</v>
      </c>
      <c r="B40" s="35"/>
      <c r="C40" s="10"/>
      <c r="D40" s="62"/>
      <c r="E40" s="181" t="s">
        <v>212</v>
      </c>
      <c r="F40" s="182">
        <v>41544</v>
      </c>
      <c r="G40" s="183">
        <v>24007.28</v>
      </c>
      <c r="H40" s="35"/>
      <c r="I40" s="10"/>
      <c r="J40" s="62"/>
      <c r="K40" s="35"/>
      <c r="L40" s="10"/>
      <c r="M40" s="62"/>
      <c r="N40" s="53">
        <f t="shared" si="4"/>
        <v>24007.28</v>
      </c>
      <c r="O40" s="16"/>
    </row>
    <row r="41" spans="1:15" s="7" customFormat="1" ht="15">
      <c r="A41" s="60" t="s">
        <v>87</v>
      </c>
      <c r="B41" s="35"/>
      <c r="C41" s="10"/>
      <c r="D41" s="62"/>
      <c r="E41" s="52"/>
      <c r="F41" s="10"/>
      <c r="G41" s="62"/>
      <c r="H41" s="35"/>
      <c r="I41" s="10"/>
      <c r="J41" s="62"/>
      <c r="K41" s="35"/>
      <c r="L41" s="10"/>
      <c r="M41" s="62"/>
      <c r="N41" s="53">
        <f t="shared" si="4"/>
        <v>0</v>
      </c>
      <c r="O41" s="16"/>
    </row>
    <row r="42" spans="1:15" s="7" customFormat="1" ht="15">
      <c r="A42" s="5" t="s">
        <v>88</v>
      </c>
      <c r="B42" s="35"/>
      <c r="C42" s="10"/>
      <c r="D42" s="62"/>
      <c r="E42" s="52"/>
      <c r="F42" s="10"/>
      <c r="G42" s="62"/>
      <c r="H42" s="181" t="s">
        <v>246</v>
      </c>
      <c r="I42" s="182">
        <v>41628</v>
      </c>
      <c r="J42" s="183">
        <v>932.26</v>
      </c>
      <c r="K42" s="35"/>
      <c r="L42" s="10"/>
      <c r="M42" s="62"/>
      <c r="N42" s="53">
        <f t="shared" si="4"/>
        <v>932.26</v>
      </c>
      <c r="O42" s="16"/>
    </row>
    <row r="43" spans="1:15" s="7" customFormat="1" ht="15">
      <c r="A43" s="5" t="s">
        <v>149</v>
      </c>
      <c r="B43" s="52"/>
      <c r="C43" s="10"/>
      <c r="D43" s="62"/>
      <c r="E43" s="52"/>
      <c r="F43" s="10"/>
      <c r="G43" s="62"/>
      <c r="H43" s="52"/>
      <c r="I43" s="10"/>
      <c r="J43" s="62"/>
      <c r="K43" s="52"/>
      <c r="L43" s="10"/>
      <c r="M43" s="62"/>
      <c r="N43" s="53">
        <f t="shared" si="4"/>
        <v>0</v>
      </c>
      <c r="O43" s="16"/>
    </row>
    <row r="44" spans="1:15" s="7" customFormat="1" ht="15">
      <c r="A44" s="59" t="s">
        <v>150</v>
      </c>
      <c r="B44" s="52"/>
      <c r="C44" s="10"/>
      <c r="D44" s="62"/>
      <c r="E44" s="52"/>
      <c r="F44" s="10"/>
      <c r="G44" s="62"/>
      <c r="H44" s="52"/>
      <c r="I44" s="10"/>
      <c r="J44" s="62"/>
      <c r="K44" s="52"/>
      <c r="L44" s="10"/>
      <c r="M44" s="62"/>
      <c r="N44" s="53">
        <f t="shared" si="4"/>
        <v>0</v>
      </c>
      <c r="O44" s="16"/>
    </row>
    <row r="45" spans="1:15" s="7" customFormat="1" ht="15">
      <c r="A45" s="5" t="s">
        <v>151</v>
      </c>
      <c r="B45" s="52"/>
      <c r="C45" s="10"/>
      <c r="D45" s="62"/>
      <c r="E45" s="52"/>
      <c r="F45" s="10"/>
      <c r="G45" s="62"/>
      <c r="H45" s="52"/>
      <c r="I45" s="10"/>
      <c r="J45" s="62"/>
      <c r="K45" s="52"/>
      <c r="L45" s="10"/>
      <c r="M45" s="62"/>
      <c r="N45" s="53">
        <f t="shared" si="4"/>
        <v>0</v>
      </c>
      <c r="O45" s="16"/>
    </row>
    <row r="46" spans="1:15" s="7" customFormat="1" ht="15.75" thickBot="1">
      <c r="A46" s="5" t="s">
        <v>152</v>
      </c>
      <c r="B46" s="52"/>
      <c r="C46" s="10"/>
      <c r="D46" s="62"/>
      <c r="E46" s="52"/>
      <c r="F46" s="10"/>
      <c r="G46" s="62"/>
      <c r="H46" s="52"/>
      <c r="I46" s="10"/>
      <c r="J46" s="62"/>
      <c r="K46" s="52"/>
      <c r="L46" s="10"/>
      <c r="M46" s="62"/>
      <c r="N46" s="53">
        <f t="shared" si="4"/>
        <v>0</v>
      </c>
      <c r="O46" s="16"/>
    </row>
    <row r="47" spans="1:15" s="7" customFormat="1" ht="19.5" thickBot="1">
      <c r="A47" s="4" t="s">
        <v>91</v>
      </c>
      <c r="B47" s="10"/>
      <c r="C47" s="10"/>
      <c r="D47" s="62">
        <f>O47/4</f>
        <v>27978.91</v>
      </c>
      <c r="E47" s="10"/>
      <c r="F47" s="10"/>
      <c r="G47" s="62">
        <f>O47/4</f>
        <v>27978.91</v>
      </c>
      <c r="H47" s="10"/>
      <c r="I47" s="10"/>
      <c r="J47" s="62">
        <f>O47/4</f>
        <v>27978.91</v>
      </c>
      <c r="K47" s="10"/>
      <c r="L47" s="10"/>
      <c r="M47" s="62">
        <f>O47/4</f>
        <v>27978.91</v>
      </c>
      <c r="N47" s="53">
        <f t="shared" si="4"/>
        <v>111915.64</v>
      </c>
      <c r="O47" s="94">
        <v>111915.65</v>
      </c>
    </row>
    <row r="48" spans="1:15" s="6" customFormat="1" ht="20.25" thickBot="1">
      <c r="A48" s="45" t="s">
        <v>4</v>
      </c>
      <c r="B48" s="97"/>
      <c r="C48" s="98"/>
      <c r="D48" s="101">
        <f>SUM(D5:D47)</f>
        <v>275158.69</v>
      </c>
      <c r="E48" s="99"/>
      <c r="F48" s="98"/>
      <c r="G48" s="101">
        <f>SUM(G5:G47)</f>
        <v>317028.48</v>
      </c>
      <c r="H48" s="100"/>
      <c r="I48" s="98"/>
      <c r="J48" s="101">
        <f>SUM(J5:J47)</f>
        <v>268433.17</v>
      </c>
      <c r="K48" s="100"/>
      <c r="L48" s="98"/>
      <c r="M48" s="101">
        <f>SUM(M5:M47)</f>
        <v>280037.91</v>
      </c>
      <c r="N48" s="53">
        <f t="shared" si="4"/>
        <v>1140658.25</v>
      </c>
      <c r="O48" s="25">
        <f>SUM(O5:O42)</f>
        <v>948890.78</v>
      </c>
    </row>
    <row r="49" spans="1:15" s="11" customFormat="1" ht="20.25" hidden="1" thickBot="1">
      <c r="A49" s="46" t="s">
        <v>2</v>
      </c>
      <c r="B49" s="74"/>
      <c r="C49" s="75"/>
      <c r="D49" s="76"/>
      <c r="E49" s="77"/>
      <c r="F49" s="75"/>
      <c r="G49" s="78"/>
      <c r="H49" s="74"/>
      <c r="I49" s="75"/>
      <c r="J49" s="76"/>
      <c r="K49" s="74"/>
      <c r="L49" s="75"/>
      <c r="M49" s="76"/>
      <c r="N49" s="53">
        <f t="shared" si="4"/>
        <v>0</v>
      </c>
      <c r="O49" s="26"/>
    </row>
    <row r="50" spans="1:15" s="13" customFormat="1" ht="39.75" customHeight="1" thickBot="1">
      <c r="A50" s="240" t="s">
        <v>3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2"/>
      <c r="O50" s="27"/>
    </row>
    <row r="51" spans="1:15" s="7" customFormat="1" ht="12.75">
      <c r="A51" s="5"/>
      <c r="B51" s="35"/>
      <c r="C51" s="10"/>
      <c r="D51" s="40"/>
      <c r="E51" s="52"/>
      <c r="F51" s="10"/>
      <c r="G51" s="19"/>
      <c r="H51" s="35"/>
      <c r="I51" s="10"/>
      <c r="J51" s="40"/>
      <c r="K51" s="35"/>
      <c r="L51" s="10"/>
      <c r="M51" s="40"/>
      <c r="N51" s="52"/>
      <c r="O51" s="63"/>
    </row>
    <row r="52" spans="1:15" s="7" customFormat="1" ht="12.75">
      <c r="A52" s="5"/>
      <c r="B52" s="65"/>
      <c r="C52" s="73"/>
      <c r="D52" s="40"/>
      <c r="E52" s="65"/>
      <c r="F52" s="73"/>
      <c r="G52" s="19"/>
      <c r="H52" s="52"/>
      <c r="I52" s="73"/>
      <c r="J52" s="40"/>
      <c r="K52" s="52"/>
      <c r="L52" s="73"/>
      <c r="M52" s="40"/>
      <c r="N52" s="52"/>
      <c r="O52" s="63"/>
    </row>
    <row r="53" spans="1:15" s="7" customFormat="1" ht="12.75">
      <c r="A53" s="5"/>
      <c r="B53" s="65"/>
      <c r="C53" s="73"/>
      <c r="D53" s="40"/>
      <c r="E53" s="65"/>
      <c r="F53" s="73"/>
      <c r="G53" s="19"/>
      <c r="H53" s="52"/>
      <c r="I53" s="73"/>
      <c r="J53" s="40"/>
      <c r="K53" s="52"/>
      <c r="L53" s="73"/>
      <c r="M53" s="40"/>
      <c r="N53" s="52"/>
      <c r="O53" s="63"/>
    </row>
    <row r="54" spans="1:15" s="7" customFormat="1" ht="13.5" thickBot="1">
      <c r="A54" s="5"/>
      <c r="B54" s="65"/>
      <c r="C54" s="73"/>
      <c r="D54" s="40"/>
      <c r="E54" s="65"/>
      <c r="F54" s="73"/>
      <c r="G54" s="19"/>
      <c r="H54" s="52"/>
      <c r="I54" s="73"/>
      <c r="J54" s="40"/>
      <c r="K54" s="52"/>
      <c r="L54" s="73"/>
      <c r="M54" s="40"/>
      <c r="N54" s="52"/>
      <c r="O54" s="63"/>
    </row>
    <row r="55" spans="1:15" s="84" customFormat="1" ht="20.25" thickBot="1">
      <c r="A55" s="79" t="s">
        <v>4</v>
      </c>
      <c r="B55" s="80"/>
      <c r="C55" s="91"/>
      <c r="D55" s="91">
        <f>SUM(D51:D54)</f>
        <v>0</v>
      </c>
      <c r="E55" s="91"/>
      <c r="F55" s="91"/>
      <c r="G55" s="91">
        <f>SUM(G51:G54)</f>
        <v>0</v>
      </c>
      <c r="H55" s="91"/>
      <c r="I55" s="91"/>
      <c r="J55" s="91">
        <f>SUM(J51:J54)</f>
        <v>0</v>
      </c>
      <c r="K55" s="91"/>
      <c r="L55" s="91"/>
      <c r="M55" s="91">
        <f>SUM(M51:M54)</f>
        <v>0</v>
      </c>
      <c r="N55" s="53">
        <f>M55+J55+G55+D55</f>
        <v>0</v>
      </c>
      <c r="O55" s="83"/>
    </row>
    <row r="56" spans="1:15" s="7" customFormat="1" ht="42" customHeight="1">
      <c r="A56" s="240" t="s">
        <v>28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2"/>
      <c r="O56" s="17"/>
    </row>
    <row r="57" spans="1:15" s="7" customFormat="1" ht="27" customHeight="1">
      <c r="A57" s="43" t="s">
        <v>180</v>
      </c>
      <c r="B57" s="181" t="s">
        <v>179</v>
      </c>
      <c r="C57" s="182">
        <v>41453</v>
      </c>
      <c r="D57" s="183">
        <v>688.1</v>
      </c>
      <c r="E57" s="24"/>
      <c r="F57" s="1"/>
      <c r="G57" s="17"/>
      <c r="H57" s="36"/>
      <c r="I57" s="1"/>
      <c r="J57" s="41"/>
      <c r="K57" s="36"/>
      <c r="L57" s="1"/>
      <c r="M57" s="41"/>
      <c r="N57" s="52"/>
      <c r="O57" s="24"/>
    </row>
    <row r="58" spans="1:15" s="7" customFormat="1" ht="15">
      <c r="A58" s="43" t="s">
        <v>191</v>
      </c>
      <c r="B58" s="35"/>
      <c r="C58" s="10"/>
      <c r="D58" s="40"/>
      <c r="E58" s="181" t="s">
        <v>190</v>
      </c>
      <c r="F58" s="182">
        <v>41509</v>
      </c>
      <c r="G58" s="183">
        <v>184.33</v>
      </c>
      <c r="H58" s="35"/>
      <c r="I58" s="10"/>
      <c r="J58" s="40"/>
      <c r="K58" s="35"/>
      <c r="L58" s="10"/>
      <c r="M58" s="40"/>
      <c r="N58" s="52"/>
      <c r="O58" s="24"/>
    </row>
    <row r="59" spans="1:15" s="7" customFormat="1" ht="15">
      <c r="A59" s="43" t="s">
        <v>192</v>
      </c>
      <c r="B59" s="35"/>
      <c r="C59" s="10"/>
      <c r="D59" s="40"/>
      <c r="E59" s="181" t="s">
        <v>190</v>
      </c>
      <c r="F59" s="182">
        <v>41509</v>
      </c>
      <c r="G59" s="183">
        <v>5473.17</v>
      </c>
      <c r="H59" s="35"/>
      <c r="I59" s="10"/>
      <c r="J59" s="40"/>
      <c r="K59" s="35"/>
      <c r="L59" s="10"/>
      <c r="M59" s="40"/>
      <c r="N59" s="52"/>
      <c r="O59" s="24"/>
    </row>
    <row r="60" spans="1:15" s="7" customFormat="1" ht="15">
      <c r="A60" s="43" t="s">
        <v>193</v>
      </c>
      <c r="B60" s="35"/>
      <c r="C60" s="10"/>
      <c r="D60" s="40"/>
      <c r="E60" s="181" t="s">
        <v>190</v>
      </c>
      <c r="F60" s="182">
        <v>41509</v>
      </c>
      <c r="G60" s="183">
        <v>528.75</v>
      </c>
      <c r="H60" s="35"/>
      <c r="I60" s="10"/>
      <c r="J60" s="40"/>
      <c r="K60" s="35"/>
      <c r="L60" s="10"/>
      <c r="M60" s="40"/>
      <c r="N60" s="52"/>
      <c r="O60" s="24"/>
    </row>
    <row r="61" spans="1:15" s="7" customFormat="1" ht="15">
      <c r="A61" s="43" t="s">
        <v>194</v>
      </c>
      <c r="B61" s="35"/>
      <c r="C61" s="10"/>
      <c r="D61" s="40"/>
      <c r="E61" s="181" t="s">
        <v>190</v>
      </c>
      <c r="F61" s="182">
        <v>41509</v>
      </c>
      <c r="G61" s="183">
        <v>714.42</v>
      </c>
      <c r="H61" s="35"/>
      <c r="I61" s="10"/>
      <c r="J61" s="40"/>
      <c r="K61" s="35"/>
      <c r="L61" s="10"/>
      <c r="M61" s="40"/>
      <c r="N61" s="52"/>
      <c r="O61" s="24"/>
    </row>
    <row r="62" spans="1:15" s="7" customFormat="1" ht="29.25" customHeight="1">
      <c r="A62" s="189" t="s">
        <v>195</v>
      </c>
      <c r="B62" s="35"/>
      <c r="C62" s="10"/>
      <c r="D62" s="40"/>
      <c r="E62" s="181" t="s">
        <v>190</v>
      </c>
      <c r="F62" s="182">
        <v>41509</v>
      </c>
      <c r="G62" s="183">
        <v>25995.71</v>
      </c>
      <c r="H62" s="35"/>
      <c r="I62" s="10"/>
      <c r="J62" s="40"/>
      <c r="K62" s="35"/>
      <c r="L62" s="10"/>
      <c r="M62" s="40"/>
      <c r="N62" s="52"/>
      <c r="O62" s="24"/>
    </row>
    <row r="63" spans="1:15" s="7" customFormat="1" ht="15">
      <c r="A63" s="44" t="s">
        <v>196</v>
      </c>
      <c r="B63" s="35"/>
      <c r="C63" s="10"/>
      <c r="D63" s="40"/>
      <c r="E63" s="181" t="s">
        <v>197</v>
      </c>
      <c r="F63" s="182">
        <v>41516</v>
      </c>
      <c r="G63" s="183">
        <v>371.67</v>
      </c>
      <c r="H63" s="35"/>
      <c r="I63" s="10"/>
      <c r="J63" s="40"/>
      <c r="K63" s="35"/>
      <c r="L63" s="10"/>
      <c r="M63" s="40"/>
      <c r="N63" s="52"/>
      <c r="O63" s="24"/>
    </row>
    <row r="64" spans="1:15" s="7" customFormat="1" ht="15">
      <c r="A64" s="43" t="s">
        <v>198</v>
      </c>
      <c r="B64" s="35"/>
      <c r="C64" s="10"/>
      <c r="D64" s="40"/>
      <c r="E64" s="181" t="s">
        <v>199</v>
      </c>
      <c r="F64" s="182">
        <v>41523</v>
      </c>
      <c r="G64" s="183">
        <v>2820.21</v>
      </c>
      <c r="H64" s="35"/>
      <c r="I64" s="10"/>
      <c r="J64" s="40"/>
      <c r="K64" s="35"/>
      <c r="L64" s="10"/>
      <c r="M64" s="40"/>
      <c r="N64" s="52"/>
      <c r="O64" s="24"/>
    </row>
    <row r="65" spans="1:15" s="7" customFormat="1" ht="15">
      <c r="A65" s="43" t="s">
        <v>202</v>
      </c>
      <c r="B65" s="35"/>
      <c r="C65" s="10"/>
      <c r="D65" s="40"/>
      <c r="E65" s="181" t="s">
        <v>203</v>
      </c>
      <c r="F65" s="182">
        <v>41544</v>
      </c>
      <c r="G65" s="183">
        <v>73.25</v>
      </c>
      <c r="H65" s="35"/>
      <c r="I65" s="10"/>
      <c r="J65" s="40"/>
      <c r="K65" s="35"/>
      <c r="L65" s="10"/>
      <c r="M65" s="40"/>
      <c r="N65" s="52"/>
      <c r="O65" s="24"/>
    </row>
    <row r="66" spans="1:15" s="7" customFormat="1" ht="15">
      <c r="A66" s="189" t="s">
        <v>205</v>
      </c>
      <c r="B66" s="35"/>
      <c r="C66" s="10"/>
      <c r="D66" s="40"/>
      <c r="E66" s="181" t="s">
        <v>206</v>
      </c>
      <c r="F66" s="182">
        <v>41544</v>
      </c>
      <c r="G66" s="183">
        <v>226382.7</v>
      </c>
      <c r="H66" s="35"/>
      <c r="I66" s="10"/>
      <c r="J66" s="40"/>
      <c r="K66" s="35"/>
      <c r="L66" s="10"/>
      <c r="M66" s="40"/>
      <c r="N66" s="52"/>
      <c r="O66" s="24"/>
    </row>
    <row r="67" spans="1:15" s="7" customFormat="1" ht="15">
      <c r="A67" s="43" t="s">
        <v>207</v>
      </c>
      <c r="B67" s="35"/>
      <c r="C67" s="10"/>
      <c r="D67" s="40"/>
      <c r="E67" s="181" t="s">
        <v>208</v>
      </c>
      <c r="F67" s="182">
        <v>41565</v>
      </c>
      <c r="G67" s="183">
        <v>4221.1</v>
      </c>
      <c r="H67" s="35"/>
      <c r="I67" s="10"/>
      <c r="J67" s="40"/>
      <c r="K67" s="35"/>
      <c r="L67" s="10"/>
      <c r="M67" s="40"/>
      <c r="N67" s="52"/>
      <c r="O67" s="24"/>
    </row>
    <row r="68" spans="1:15" s="7" customFormat="1" ht="15">
      <c r="A68" s="43" t="s">
        <v>279</v>
      </c>
      <c r="B68" s="35"/>
      <c r="C68" s="10"/>
      <c r="D68" s="40"/>
      <c r="E68" s="201" t="s">
        <v>280</v>
      </c>
      <c r="F68" s="182">
        <v>41506</v>
      </c>
      <c r="G68" s="202">
        <v>282.63</v>
      </c>
      <c r="H68" s="64"/>
      <c r="I68" s="73"/>
      <c r="J68" s="54"/>
      <c r="K68" s="35"/>
      <c r="L68" s="10"/>
      <c r="M68" s="40"/>
      <c r="N68" s="52"/>
      <c r="O68" s="24"/>
    </row>
    <row r="69" spans="1:15" s="7" customFormat="1" ht="25.5">
      <c r="A69" s="43" t="s">
        <v>230</v>
      </c>
      <c r="B69" s="35"/>
      <c r="C69" s="10"/>
      <c r="D69" s="40"/>
      <c r="E69" s="201"/>
      <c r="F69" s="182"/>
      <c r="G69" s="202"/>
      <c r="H69" s="181" t="s">
        <v>231</v>
      </c>
      <c r="I69" s="182" t="s">
        <v>232</v>
      </c>
      <c r="J69" s="183">
        <v>5342.12</v>
      </c>
      <c r="K69" s="35"/>
      <c r="L69" s="10"/>
      <c r="M69" s="40"/>
      <c r="N69" s="52"/>
      <c r="O69" s="24"/>
    </row>
    <row r="70" spans="1:15" s="7" customFormat="1" ht="25.5">
      <c r="A70" s="43" t="s">
        <v>233</v>
      </c>
      <c r="B70" s="35"/>
      <c r="C70" s="10"/>
      <c r="D70" s="40"/>
      <c r="E70" s="201"/>
      <c r="F70" s="182"/>
      <c r="G70" s="202"/>
      <c r="H70" s="181" t="s">
        <v>231</v>
      </c>
      <c r="I70" s="182" t="s">
        <v>234</v>
      </c>
      <c r="J70" s="183">
        <v>1102.3</v>
      </c>
      <c r="K70" s="35"/>
      <c r="L70" s="10"/>
      <c r="M70" s="40"/>
      <c r="N70" s="52"/>
      <c r="O70" s="24"/>
    </row>
    <row r="71" spans="1:15" s="7" customFormat="1" ht="25.5">
      <c r="A71" s="43" t="s">
        <v>235</v>
      </c>
      <c r="B71" s="35"/>
      <c r="C71" s="10"/>
      <c r="D71" s="40"/>
      <c r="E71" s="201"/>
      <c r="F71" s="182"/>
      <c r="G71" s="202"/>
      <c r="H71" s="181" t="s">
        <v>231</v>
      </c>
      <c r="I71" s="182" t="s">
        <v>236</v>
      </c>
      <c r="J71" s="183">
        <v>1072.31</v>
      </c>
      <c r="K71" s="35"/>
      <c r="L71" s="10"/>
      <c r="M71" s="40"/>
      <c r="N71" s="52"/>
      <c r="O71" s="24"/>
    </row>
    <row r="72" spans="1:15" s="7" customFormat="1" ht="25.5">
      <c r="A72" s="43" t="s">
        <v>238</v>
      </c>
      <c r="B72" s="35"/>
      <c r="C72" s="10"/>
      <c r="D72" s="40"/>
      <c r="E72" s="201"/>
      <c r="F72" s="182"/>
      <c r="G72" s="202"/>
      <c r="H72" s="181" t="s">
        <v>231</v>
      </c>
      <c r="I72" s="182" t="s">
        <v>239</v>
      </c>
      <c r="J72" s="183">
        <v>1452.25</v>
      </c>
      <c r="K72" s="35"/>
      <c r="L72" s="10"/>
      <c r="M72" s="40"/>
      <c r="N72" s="52"/>
      <c r="O72" s="24"/>
    </row>
    <row r="73" spans="1:15" s="7" customFormat="1" ht="25.5">
      <c r="A73" s="43" t="s">
        <v>240</v>
      </c>
      <c r="B73" s="35"/>
      <c r="C73" s="10"/>
      <c r="D73" s="40"/>
      <c r="E73" s="201"/>
      <c r="F73" s="182"/>
      <c r="G73" s="202"/>
      <c r="H73" s="181" t="s">
        <v>231</v>
      </c>
      <c r="I73" s="182" t="s">
        <v>241</v>
      </c>
      <c r="J73" s="183">
        <v>932.06</v>
      </c>
      <c r="K73" s="35"/>
      <c r="L73" s="10"/>
      <c r="M73" s="40"/>
      <c r="N73" s="52"/>
      <c r="O73" s="24"/>
    </row>
    <row r="74" spans="1:15" s="7" customFormat="1" ht="25.5">
      <c r="A74" s="43" t="s">
        <v>242</v>
      </c>
      <c r="B74" s="35"/>
      <c r="C74" s="10"/>
      <c r="D74" s="40"/>
      <c r="E74" s="201"/>
      <c r="F74" s="182"/>
      <c r="G74" s="202"/>
      <c r="H74" s="181" t="s">
        <v>231</v>
      </c>
      <c r="I74" s="182" t="s">
        <v>241</v>
      </c>
      <c r="J74" s="183">
        <v>710.6</v>
      </c>
      <c r="K74" s="35"/>
      <c r="L74" s="10"/>
      <c r="M74" s="40"/>
      <c r="N74" s="52"/>
      <c r="O74" s="24"/>
    </row>
    <row r="75" spans="1:15" s="7" customFormat="1" ht="25.5">
      <c r="A75" s="43" t="s">
        <v>243</v>
      </c>
      <c r="B75" s="35"/>
      <c r="C75" s="10"/>
      <c r="D75" s="40"/>
      <c r="E75" s="201"/>
      <c r="F75" s="182"/>
      <c r="G75" s="202"/>
      <c r="H75" s="181" t="s">
        <v>231</v>
      </c>
      <c r="I75" s="182" t="s">
        <v>241</v>
      </c>
      <c r="J75" s="183">
        <v>73.4</v>
      </c>
      <c r="K75" s="35"/>
      <c r="L75" s="10"/>
      <c r="M75" s="40"/>
      <c r="N75" s="52"/>
      <c r="O75" s="24"/>
    </row>
    <row r="76" spans="1:15" s="7" customFormat="1" ht="18.75" customHeight="1">
      <c r="A76" s="44" t="s">
        <v>244</v>
      </c>
      <c r="B76" s="35"/>
      <c r="C76" s="10"/>
      <c r="D76" s="40"/>
      <c r="E76" s="52"/>
      <c r="F76" s="10"/>
      <c r="G76" s="19"/>
      <c r="H76" s="181" t="s">
        <v>245</v>
      </c>
      <c r="I76" s="182">
        <v>41635</v>
      </c>
      <c r="J76" s="183">
        <v>665.54</v>
      </c>
      <c r="K76" s="35"/>
      <c r="L76" s="10"/>
      <c r="M76" s="40"/>
      <c r="N76" s="52"/>
      <c r="O76" s="24"/>
    </row>
    <row r="77" spans="1:15" s="7" customFormat="1" ht="18.75" customHeight="1">
      <c r="A77" s="44" t="s">
        <v>247</v>
      </c>
      <c r="B77" s="64"/>
      <c r="C77" s="73"/>
      <c r="D77" s="54"/>
      <c r="E77" s="65"/>
      <c r="F77" s="73"/>
      <c r="G77" s="21"/>
      <c r="H77" s="181" t="s">
        <v>248</v>
      </c>
      <c r="I77" s="182">
        <v>41639</v>
      </c>
      <c r="J77" s="183">
        <v>1849.3</v>
      </c>
      <c r="K77" s="64"/>
      <c r="L77" s="73"/>
      <c r="M77" s="54"/>
      <c r="N77" s="52"/>
      <c r="O77" s="24"/>
    </row>
    <row r="78" spans="1:15" s="7" customFormat="1" ht="18.75" customHeight="1">
      <c r="A78" s="44" t="s">
        <v>249</v>
      </c>
      <c r="B78" s="64"/>
      <c r="C78" s="73"/>
      <c r="D78" s="54"/>
      <c r="E78" s="65"/>
      <c r="F78" s="73"/>
      <c r="G78" s="21"/>
      <c r="H78" s="181" t="s">
        <v>248</v>
      </c>
      <c r="I78" s="182">
        <v>41639</v>
      </c>
      <c r="J78" s="183">
        <v>1487.9</v>
      </c>
      <c r="K78" s="64"/>
      <c r="L78" s="73"/>
      <c r="M78" s="54"/>
      <c r="N78" s="52"/>
      <c r="O78" s="24"/>
    </row>
    <row r="79" spans="1:15" s="7" customFormat="1" ht="18.75" customHeight="1">
      <c r="A79" s="43" t="s">
        <v>259</v>
      </c>
      <c r="B79" s="35"/>
      <c r="C79" s="10"/>
      <c r="D79" s="40"/>
      <c r="E79" s="201"/>
      <c r="F79" s="182"/>
      <c r="G79" s="202"/>
      <c r="H79" s="203" t="s">
        <v>258</v>
      </c>
      <c r="I79" s="204">
        <v>41639</v>
      </c>
      <c r="J79" s="183">
        <v>581.53</v>
      </c>
      <c r="K79" s="64"/>
      <c r="L79" s="73"/>
      <c r="M79" s="54"/>
      <c r="N79" s="52"/>
      <c r="O79" s="24"/>
    </row>
    <row r="80" spans="1:15" s="7" customFormat="1" ht="18.75" customHeight="1">
      <c r="A80" s="43" t="s">
        <v>281</v>
      </c>
      <c r="B80" s="64"/>
      <c r="C80" s="73"/>
      <c r="D80" s="54"/>
      <c r="E80" s="201"/>
      <c r="F80" s="182"/>
      <c r="G80" s="202"/>
      <c r="H80" s="203" t="s">
        <v>282</v>
      </c>
      <c r="I80" s="204">
        <v>41639</v>
      </c>
      <c r="J80" s="183">
        <v>42</v>
      </c>
      <c r="K80" s="64"/>
      <c r="L80" s="73"/>
      <c r="M80" s="54"/>
      <c r="N80" s="52"/>
      <c r="O80" s="24"/>
    </row>
    <row r="81" spans="1:15" s="7" customFormat="1" ht="18.75" customHeight="1">
      <c r="A81" s="44" t="s">
        <v>250</v>
      </c>
      <c r="B81" s="64"/>
      <c r="C81" s="73"/>
      <c r="D81" s="54"/>
      <c r="E81" s="65"/>
      <c r="F81" s="73"/>
      <c r="G81" s="21"/>
      <c r="H81" s="181" t="s">
        <v>251</v>
      </c>
      <c r="I81" s="182">
        <v>41663</v>
      </c>
      <c r="J81" s="183">
        <v>466.03</v>
      </c>
      <c r="K81" s="64"/>
      <c r="L81" s="73"/>
      <c r="M81" s="54"/>
      <c r="N81" s="52"/>
      <c r="O81" s="24"/>
    </row>
    <row r="82" spans="1:15" s="7" customFormat="1" ht="18.75" customHeight="1">
      <c r="A82" s="44" t="s">
        <v>252</v>
      </c>
      <c r="B82" s="64"/>
      <c r="C82" s="73"/>
      <c r="D82" s="54"/>
      <c r="E82" s="65"/>
      <c r="F82" s="73"/>
      <c r="G82" s="21"/>
      <c r="H82" s="181" t="s">
        <v>251</v>
      </c>
      <c r="I82" s="182">
        <v>41663</v>
      </c>
      <c r="J82" s="183">
        <v>863.61</v>
      </c>
      <c r="K82" s="64"/>
      <c r="L82" s="73"/>
      <c r="M82" s="54"/>
      <c r="N82" s="52"/>
      <c r="O82" s="24"/>
    </row>
    <row r="83" spans="1:15" s="7" customFormat="1" ht="18.75" customHeight="1">
      <c r="A83" s="189" t="s">
        <v>253</v>
      </c>
      <c r="B83" s="64"/>
      <c r="C83" s="73"/>
      <c r="D83" s="54"/>
      <c r="E83" s="65"/>
      <c r="F83" s="73"/>
      <c r="G83" s="21"/>
      <c r="H83" s="181" t="s">
        <v>254</v>
      </c>
      <c r="I83" s="182">
        <v>41670</v>
      </c>
      <c r="J83" s="183">
        <v>11236.14</v>
      </c>
      <c r="K83" s="64"/>
      <c r="L83" s="73"/>
      <c r="M83" s="54"/>
      <c r="N83" s="52"/>
      <c r="O83" s="24"/>
    </row>
    <row r="84" spans="1:15" s="7" customFormat="1" ht="16.5" customHeight="1">
      <c r="A84" s="44" t="s">
        <v>255</v>
      </c>
      <c r="B84" s="64"/>
      <c r="C84" s="73"/>
      <c r="D84" s="54"/>
      <c r="E84" s="65"/>
      <c r="F84" s="73"/>
      <c r="G84" s="21"/>
      <c r="H84" s="181"/>
      <c r="I84" s="182"/>
      <c r="J84" s="183"/>
      <c r="K84" s="181" t="s">
        <v>256</v>
      </c>
      <c r="L84" s="182">
        <v>41677</v>
      </c>
      <c r="M84" s="183">
        <v>237.28</v>
      </c>
      <c r="N84" s="52"/>
      <c r="O84" s="24"/>
    </row>
    <row r="85" spans="1:15" s="7" customFormat="1" ht="16.5" customHeight="1">
      <c r="A85" s="43" t="s">
        <v>257</v>
      </c>
      <c r="B85" s="64"/>
      <c r="C85" s="73"/>
      <c r="D85" s="54"/>
      <c r="E85" s="65"/>
      <c r="F85" s="73"/>
      <c r="G85" s="21"/>
      <c r="H85" s="181"/>
      <c r="I85" s="182"/>
      <c r="J85" s="183"/>
      <c r="K85" s="181" t="s">
        <v>256</v>
      </c>
      <c r="L85" s="182">
        <v>41677</v>
      </c>
      <c r="M85" s="183">
        <v>219.75</v>
      </c>
      <c r="N85" s="52"/>
      <c r="O85" s="24"/>
    </row>
    <row r="86" spans="1:15" s="7" customFormat="1" ht="15" customHeight="1">
      <c r="A86" s="189" t="s">
        <v>260</v>
      </c>
      <c r="B86" s="64"/>
      <c r="C86" s="73"/>
      <c r="D86" s="54"/>
      <c r="E86" s="65"/>
      <c r="F86" s="73"/>
      <c r="G86" s="21"/>
      <c r="H86" s="181"/>
      <c r="I86" s="182"/>
      <c r="J86" s="183"/>
      <c r="K86" s="181" t="s">
        <v>261</v>
      </c>
      <c r="L86" s="182">
        <v>41687</v>
      </c>
      <c r="M86" s="183">
        <v>4500</v>
      </c>
      <c r="N86" s="52"/>
      <c r="O86" s="24"/>
    </row>
    <row r="87" spans="1:15" s="7" customFormat="1" ht="15" customHeight="1">
      <c r="A87" s="43" t="s">
        <v>262</v>
      </c>
      <c r="B87" s="64"/>
      <c r="C87" s="73"/>
      <c r="D87" s="54"/>
      <c r="E87" s="65"/>
      <c r="F87" s="73"/>
      <c r="G87" s="21"/>
      <c r="H87" s="181"/>
      <c r="I87" s="182"/>
      <c r="J87" s="183"/>
      <c r="K87" s="181" t="s">
        <v>263</v>
      </c>
      <c r="L87" s="182">
        <v>41692</v>
      </c>
      <c r="M87" s="183">
        <v>416.18</v>
      </c>
      <c r="N87" s="52"/>
      <c r="O87" s="24"/>
    </row>
    <row r="88" spans="1:15" s="7" customFormat="1" ht="15" customHeight="1">
      <c r="A88" s="43" t="s">
        <v>275</v>
      </c>
      <c r="B88" s="35"/>
      <c r="C88" s="10"/>
      <c r="D88" s="40"/>
      <c r="E88" s="52"/>
      <c r="F88" s="10"/>
      <c r="G88" s="19"/>
      <c r="H88" s="35"/>
      <c r="I88" s="10"/>
      <c r="J88" s="40"/>
      <c r="K88" s="181" t="s">
        <v>276</v>
      </c>
      <c r="L88" s="182">
        <v>41696</v>
      </c>
      <c r="M88" s="183">
        <v>1746.36</v>
      </c>
      <c r="N88" s="52"/>
      <c r="O88" s="24"/>
    </row>
    <row r="89" spans="1:15" s="7" customFormat="1" ht="15" customHeight="1">
      <c r="A89" s="43" t="s">
        <v>277</v>
      </c>
      <c r="B89" s="64"/>
      <c r="C89" s="73"/>
      <c r="D89" s="54"/>
      <c r="E89" s="65"/>
      <c r="F89" s="73"/>
      <c r="G89" s="21"/>
      <c r="H89" s="64"/>
      <c r="I89" s="73"/>
      <c r="J89" s="54"/>
      <c r="K89" s="181" t="s">
        <v>278</v>
      </c>
      <c r="L89" s="182">
        <v>41694</v>
      </c>
      <c r="M89" s="183">
        <v>362.2</v>
      </c>
      <c r="N89" s="52"/>
      <c r="O89" s="24"/>
    </row>
    <row r="90" spans="1:15" s="7" customFormat="1" ht="15" customHeight="1">
      <c r="A90" s="44" t="s">
        <v>196</v>
      </c>
      <c r="B90" s="64"/>
      <c r="C90" s="73"/>
      <c r="D90" s="54"/>
      <c r="E90" s="201"/>
      <c r="F90" s="182"/>
      <c r="G90" s="202"/>
      <c r="H90" s="181"/>
      <c r="I90" s="182"/>
      <c r="J90" s="183"/>
      <c r="K90" s="181" t="s">
        <v>266</v>
      </c>
      <c r="L90" s="182">
        <v>41712</v>
      </c>
      <c r="M90" s="183">
        <v>371.67</v>
      </c>
      <c r="N90" s="52"/>
      <c r="O90" s="24"/>
    </row>
    <row r="91" spans="1:15" s="7" customFormat="1" ht="15" customHeight="1">
      <c r="A91" s="44" t="s">
        <v>267</v>
      </c>
      <c r="B91" s="64"/>
      <c r="C91" s="73"/>
      <c r="D91" s="54"/>
      <c r="E91" s="201"/>
      <c r="F91" s="182"/>
      <c r="G91" s="202"/>
      <c r="H91" s="181"/>
      <c r="I91" s="182"/>
      <c r="J91" s="183"/>
      <c r="K91" s="181" t="s">
        <v>266</v>
      </c>
      <c r="L91" s="182">
        <v>41712</v>
      </c>
      <c r="M91" s="183">
        <v>1864.12</v>
      </c>
      <c r="N91" s="52"/>
      <c r="O91" s="24"/>
    </row>
    <row r="92" spans="1:15" s="7" customFormat="1" ht="15" customHeight="1">
      <c r="A92" s="44" t="s">
        <v>273</v>
      </c>
      <c r="B92" s="64"/>
      <c r="C92" s="73"/>
      <c r="D92" s="54"/>
      <c r="E92" s="201"/>
      <c r="F92" s="182"/>
      <c r="G92" s="202"/>
      <c r="H92" s="181"/>
      <c r="I92" s="182"/>
      <c r="J92" s="183"/>
      <c r="K92" s="181" t="s">
        <v>274</v>
      </c>
      <c r="L92" s="182">
        <v>41726</v>
      </c>
      <c r="M92" s="183">
        <v>489</v>
      </c>
      <c r="N92" s="52"/>
      <c r="O92" s="24"/>
    </row>
    <row r="93" spans="1:15" s="263" customFormat="1" ht="15" customHeight="1">
      <c r="A93" s="252" t="s">
        <v>284</v>
      </c>
      <c r="B93" s="253"/>
      <c r="C93" s="254"/>
      <c r="D93" s="255"/>
      <c r="E93" s="256"/>
      <c r="F93" s="257"/>
      <c r="G93" s="258"/>
      <c r="H93" s="259"/>
      <c r="I93" s="257"/>
      <c r="J93" s="260"/>
      <c r="K93" s="259" t="s">
        <v>285</v>
      </c>
      <c r="L93" s="257">
        <v>41741</v>
      </c>
      <c r="M93" s="260">
        <v>3100.59</v>
      </c>
      <c r="N93" s="261"/>
      <c r="O93" s="262"/>
    </row>
    <row r="94" spans="1:15" s="7" customFormat="1" ht="13.5" thickBot="1">
      <c r="A94" s="44"/>
      <c r="B94" s="64"/>
      <c r="C94" s="73"/>
      <c r="D94" s="54"/>
      <c r="E94" s="65"/>
      <c r="F94" s="73"/>
      <c r="G94" s="21"/>
      <c r="H94" s="64"/>
      <c r="I94" s="73"/>
      <c r="J94" s="54"/>
      <c r="K94" s="64"/>
      <c r="L94" s="73"/>
      <c r="M94" s="54"/>
      <c r="N94" s="52"/>
      <c r="O94" s="24"/>
    </row>
    <row r="95" spans="1:15" s="84" customFormat="1" ht="20.25" thickBot="1">
      <c r="A95" s="79" t="s">
        <v>4</v>
      </c>
      <c r="B95" s="80"/>
      <c r="C95" s="81"/>
      <c r="D95" s="85">
        <f>SUM(D57:D94)</f>
        <v>688.1</v>
      </c>
      <c r="E95" s="86"/>
      <c r="F95" s="81"/>
      <c r="G95" s="85">
        <f>SUM(G57:G94)</f>
        <v>267047.94</v>
      </c>
      <c r="H95" s="87"/>
      <c r="I95" s="81"/>
      <c r="J95" s="85">
        <f>SUM(J57:J94)</f>
        <v>27877.09</v>
      </c>
      <c r="K95" s="87"/>
      <c r="L95" s="81"/>
      <c r="M95" s="85">
        <f>SUM(M57:M94)</f>
        <v>13307.15</v>
      </c>
      <c r="N95" s="53">
        <f>M95+J95+G95+D95</f>
        <v>308920.28</v>
      </c>
      <c r="O95" s="88"/>
    </row>
    <row r="96" spans="1:15" s="7" customFormat="1" ht="40.5" customHeight="1" hidden="1" thickBot="1">
      <c r="A96" s="249" t="s">
        <v>29</v>
      </c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1"/>
      <c r="O96" s="66"/>
    </row>
    <row r="97" spans="1:15" s="7" customFormat="1" ht="12.75" hidden="1">
      <c r="A97" s="43"/>
      <c r="B97" s="35"/>
      <c r="C97" s="10"/>
      <c r="D97" s="40"/>
      <c r="E97" s="52"/>
      <c r="F97" s="10"/>
      <c r="G97" s="19"/>
      <c r="H97" s="35"/>
      <c r="I97" s="10"/>
      <c r="J97" s="40"/>
      <c r="K97" s="35"/>
      <c r="L97" s="10"/>
      <c r="M97" s="40"/>
      <c r="N97" s="52"/>
      <c r="O97" s="24"/>
    </row>
    <row r="98" spans="1:15" s="7" customFormat="1" ht="13.5" hidden="1" thickBot="1">
      <c r="A98" s="43"/>
      <c r="B98" s="35"/>
      <c r="C98" s="10"/>
      <c r="D98" s="40"/>
      <c r="E98" s="52"/>
      <c r="F98" s="10"/>
      <c r="G98" s="19"/>
      <c r="H98" s="35"/>
      <c r="I98" s="10"/>
      <c r="J98" s="40"/>
      <c r="K98" s="35"/>
      <c r="L98" s="10"/>
      <c r="M98" s="40"/>
      <c r="N98" s="52"/>
      <c r="O98" s="24"/>
    </row>
    <row r="99" spans="1:15" s="84" customFormat="1" ht="20.25" hidden="1" thickBot="1">
      <c r="A99" s="79" t="s">
        <v>4</v>
      </c>
      <c r="B99" s="87"/>
      <c r="C99" s="89"/>
      <c r="D99" s="91">
        <f>SUM(D97:D98)</f>
        <v>0</v>
      </c>
      <c r="E99" s="92"/>
      <c r="F99" s="91"/>
      <c r="G99" s="91">
        <f>SUM(G97:G98)</f>
        <v>0</v>
      </c>
      <c r="H99" s="91"/>
      <c r="I99" s="91"/>
      <c r="J99" s="91">
        <f>SUM(J97:J98)</f>
        <v>0</v>
      </c>
      <c r="K99" s="91"/>
      <c r="L99" s="91"/>
      <c r="M99" s="91">
        <f>SUM(M97:M98)</f>
        <v>0</v>
      </c>
      <c r="N99" s="82"/>
      <c r="O99" s="90"/>
    </row>
    <row r="100" spans="1:15" s="7" customFormat="1" ht="20.25" thickBot="1">
      <c r="A100" s="69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66"/>
    </row>
    <row r="101" spans="1:15" s="2" customFormat="1" ht="20.25" thickBot="1">
      <c r="A101" s="47" t="s">
        <v>6</v>
      </c>
      <c r="B101" s="70"/>
      <c r="C101" s="67"/>
      <c r="D101" s="71">
        <f>D99+D95+D55+D48</f>
        <v>275846.79</v>
      </c>
      <c r="E101" s="68"/>
      <c r="F101" s="67"/>
      <c r="G101" s="71">
        <f>G99+G95+G55+G48</f>
        <v>584076.42</v>
      </c>
      <c r="H101" s="68"/>
      <c r="I101" s="67"/>
      <c r="J101" s="71">
        <f>J99+J95+J55+J48</f>
        <v>296310.26</v>
      </c>
      <c r="K101" s="68"/>
      <c r="L101" s="67"/>
      <c r="M101" s="71">
        <f>M99+M95+M55+M48</f>
        <v>293345.06</v>
      </c>
      <c r="N101" s="53">
        <f>M101+J101+G101+D101</f>
        <v>1449578.53</v>
      </c>
      <c r="O101" s="28">
        <f>M101+J101+G101+D101</f>
        <v>1449578.53</v>
      </c>
    </row>
    <row r="102" spans="1:13" s="2" customFormat="1" ht="13.5" thickBot="1">
      <c r="A102" s="57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1:14" s="2" customFormat="1" ht="13.5" thickBot="1">
      <c r="A103" s="55"/>
      <c r="B103" s="58" t="s">
        <v>18</v>
      </c>
      <c r="C103" s="58" t="s">
        <v>19</v>
      </c>
      <c r="D103" s="58" t="s">
        <v>20</v>
      </c>
      <c r="E103" s="58" t="s">
        <v>21</v>
      </c>
      <c r="F103" s="58" t="s">
        <v>22</v>
      </c>
      <c r="G103" s="58" t="s">
        <v>23</v>
      </c>
      <c r="H103" s="58" t="s">
        <v>24</v>
      </c>
      <c r="I103" s="58" t="s">
        <v>25</v>
      </c>
      <c r="J103" s="58" t="s">
        <v>14</v>
      </c>
      <c r="K103" s="58" t="s">
        <v>15</v>
      </c>
      <c r="L103" s="58" t="s">
        <v>16</v>
      </c>
      <c r="M103" s="58" t="s">
        <v>17</v>
      </c>
      <c r="N103" s="58" t="s">
        <v>27</v>
      </c>
    </row>
    <row r="104" spans="1:14" s="2" customFormat="1" ht="13.5" thickBot="1">
      <c r="A104" s="57" t="s">
        <v>13</v>
      </c>
      <c r="B104" s="191">
        <f>'[1]Лист1'!$FZ$76</f>
        <v>330422.69</v>
      </c>
      <c r="C104" s="55">
        <f>B109</f>
        <v>434500.35</v>
      </c>
      <c r="D104" s="55">
        <f aca="true" t="shared" si="5" ref="D104:M104">C109</f>
        <v>538338.65</v>
      </c>
      <c r="E104" s="56">
        <f>D109</f>
        <v>395144.67</v>
      </c>
      <c r="F104" s="55">
        <f t="shared" si="5"/>
        <v>512737.78</v>
      </c>
      <c r="G104" s="55">
        <f t="shared" si="5"/>
        <v>614527.43</v>
      </c>
      <c r="H104" s="56">
        <f t="shared" si="5"/>
        <v>152383.03</v>
      </c>
      <c r="I104" s="55">
        <f t="shared" si="5"/>
        <v>258143.36</v>
      </c>
      <c r="J104" s="55">
        <f t="shared" si="5"/>
        <v>383071.88</v>
      </c>
      <c r="K104" s="56">
        <f t="shared" si="5"/>
        <v>207002.7</v>
      </c>
      <c r="L104" s="55">
        <f t="shared" si="5"/>
        <v>313588.93</v>
      </c>
      <c r="M104" s="55">
        <f t="shared" si="5"/>
        <v>423832.48</v>
      </c>
      <c r="N104" s="55"/>
    </row>
    <row r="105" spans="1:14" s="188" customFormat="1" ht="13.5" thickBot="1">
      <c r="A105" s="186" t="s">
        <v>11</v>
      </c>
      <c r="B105" s="187">
        <v>104970.6</v>
      </c>
      <c r="C105" s="187">
        <v>122035.82</v>
      </c>
      <c r="D105" s="187">
        <v>113503.21</v>
      </c>
      <c r="E105" s="187">
        <v>113503.21</v>
      </c>
      <c r="F105" s="187">
        <v>113503.21</v>
      </c>
      <c r="G105" s="187">
        <v>113503.21</v>
      </c>
      <c r="H105" s="187">
        <v>113503.21</v>
      </c>
      <c r="I105" s="187">
        <v>113503.21</v>
      </c>
      <c r="J105" s="187">
        <v>113503.21</v>
      </c>
      <c r="K105" s="187">
        <v>113503.21</v>
      </c>
      <c r="L105" s="187">
        <v>113503.21</v>
      </c>
      <c r="M105" s="187">
        <v>113503.21</v>
      </c>
      <c r="N105" s="187">
        <f>SUM(B105:M105)</f>
        <v>1362038.52</v>
      </c>
    </row>
    <row r="106" spans="1:14" s="188" customFormat="1" ht="13.5" thickBot="1">
      <c r="A106" s="186" t="s">
        <v>12</v>
      </c>
      <c r="B106" s="187">
        <v>103831.66</v>
      </c>
      <c r="C106" s="187">
        <v>103592.3</v>
      </c>
      <c r="D106" s="187">
        <v>132406.81</v>
      </c>
      <c r="E106" s="187">
        <v>117347.11</v>
      </c>
      <c r="F106" s="187">
        <v>101543.65</v>
      </c>
      <c r="G106" s="187">
        <v>121686.02</v>
      </c>
      <c r="H106" s="187">
        <v>105514.33</v>
      </c>
      <c r="I106" s="187">
        <v>124682.52</v>
      </c>
      <c r="J106" s="187">
        <v>119995.08</v>
      </c>
      <c r="K106" s="187">
        <v>106340.23</v>
      </c>
      <c r="L106" s="187">
        <v>109997.55</v>
      </c>
      <c r="M106" s="187">
        <v>107223.64</v>
      </c>
      <c r="N106" s="187">
        <f>SUM(B106:M106)</f>
        <v>1354160.9</v>
      </c>
    </row>
    <row r="107" spans="1:14" s="188" customFormat="1" ht="13.5" thickBot="1">
      <c r="A107" s="186" t="s">
        <v>214</v>
      </c>
      <c r="B107" s="192">
        <v>246</v>
      </c>
      <c r="C107" s="192">
        <v>246</v>
      </c>
      <c r="D107" s="192">
        <v>246</v>
      </c>
      <c r="E107" s="192">
        <v>246</v>
      </c>
      <c r="F107" s="192">
        <v>246</v>
      </c>
      <c r="G107" s="192">
        <v>246</v>
      </c>
      <c r="H107" s="192">
        <v>246</v>
      </c>
      <c r="I107" s="192">
        <v>246</v>
      </c>
      <c r="J107" s="192">
        <v>246</v>
      </c>
      <c r="K107" s="192">
        <v>246</v>
      </c>
      <c r="L107" s="192">
        <v>246</v>
      </c>
      <c r="M107" s="192">
        <v>246</v>
      </c>
      <c r="N107" s="192">
        <f>SUM(B107:M107)</f>
        <v>2952</v>
      </c>
    </row>
    <row r="108" spans="1:14" s="2" customFormat="1" ht="13.5" thickBot="1">
      <c r="A108" s="57" t="s">
        <v>178</v>
      </c>
      <c r="B108" s="55">
        <f aca="true" t="shared" si="6" ref="B108:M108">B106-B105</f>
        <v>-1138.94</v>
      </c>
      <c r="C108" s="55">
        <f t="shared" si="6"/>
        <v>-18443.52</v>
      </c>
      <c r="D108" s="55">
        <f t="shared" si="6"/>
        <v>18903.6</v>
      </c>
      <c r="E108" s="55">
        <f t="shared" si="6"/>
        <v>3843.89999999999</v>
      </c>
      <c r="F108" s="55">
        <f t="shared" si="6"/>
        <v>-11959.56</v>
      </c>
      <c r="G108" s="55">
        <f t="shared" si="6"/>
        <v>8182.81</v>
      </c>
      <c r="H108" s="55">
        <f t="shared" si="6"/>
        <v>-7988.88</v>
      </c>
      <c r="I108" s="55">
        <f t="shared" si="6"/>
        <v>11179.31</v>
      </c>
      <c r="J108" s="55">
        <f t="shared" si="6"/>
        <v>6491.87</v>
      </c>
      <c r="K108" s="55">
        <f t="shared" si="6"/>
        <v>-7162.98000000001</v>
      </c>
      <c r="L108" s="55">
        <f t="shared" si="6"/>
        <v>-3505.66</v>
      </c>
      <c r="M108" s="55">
        <f t="shared" si="6"/>
        <v>-6279.57000000001</v>
      </c>
      <c r="N108" s="55">
        <f>M108+L108+K108+J108+I108+H108+G108+F108+E108+D108+C108+B108</f>
        <v>-7877.62000000003</v>
      </c>
    </row>
    <row r="109" spans="1:14" s="2" customFormat="1" ht="13.5" thickBot="1">
      <c r="A109" s="57" t="s">
        <v>26</v>
      </c>
      <c r="B109" s="193">
        <f>B104+B106+B107</f>
        <v>434500.35</v>
      </c>
      <c r="C109" s="193">
        <f>C104+C106+C107</f>
        <v>538338.65</v>
      </c>
      <c r="D109" s="194">
        <f>D104+D106+D107-D101</f>
        <v>395144.67</v>
      </c>
      <c r="E109" s="193">
        <f>E104+E106+E107</f>
        <v>512737.78</v>
      </c>
      <c r="F109" s="193">
        <f>F104+F106+F107</f>
        <v>614527.43</v>
      </c>
      <c r="G109" s="194">
        <f>G104+G106+G107-G101</f>
        <v>152383.03</v>
      </c>
      <c r="H109" s="193">
        <f>H104+H106+H107</f>
        <v>258143.36</v>
      </c>
      <c r="I109" s="193">
        <f>I104+I106+I107</f>
        <v>383071.88</v>
      </c>
      <c r="J109" s="194">
        <f>J104+J106+J107-J101</f>
        <v>207002.7</v>
      </c>
      <c r="K109" s="193">
        <f>K104+K106+K107</f>
        <v>313588.93</v>
      </c>
      <c r="L109" s="193">
        <f>L104+L106+L107</f>
        <v>423832.48</v>
      </c>
      <c r="M109" s="194">
        <f>M104+M106+M107-M101</f>
        <v>237957.06</v>
      </c>
      <c r="N109" s="55"/>
    </row>
    <row r="110" spans="7:14" s="2" customFormat="1" ht="57" customHeight="1">
      <c r="G110" s="37"/>
      <c r="H110" s="239" t="s">
        <v>268</v>
      </c>
      <c r="I110" s="239"/>
      <c r="J110" s="239"/>
      <c r="K110" s="239"/>
      <c r="L110" s="225" t="s">
        <v>269</v>
      </c>
      <c r="M110" s="225"/>
      <c r="N110" s="225"/>
    </row>
    <row r="111" spans="8:14" s="2" customFormat="1" ht="71.25" customHeight="1">
      <c r="H111" s="226" t="s">
        <v>270</v>
      </c>
      <c r="I111" s="226"/>
      <c r="J111" s="226"/>
      <c r="K111" s="226"/>
      <c r="L111" s="227" t="s">
        <v>283</v>
      </c>
      <c r="M111" s="227"/>
      <c r="N111" s="227"/>
    </row>
    <row r="112" s="2" customFormat="1" ht="12.75"/>
    <row r="113" spans="8:13" s="2" customFormat="1" ht="15">
      <c r="H113" s="229" t="s">
        <v>215</v>
      </c>
      <c r="I113" s="229"/>
      <c r="J113" s="229"/>
      <c r="K113" s="195">
        <f>O101</f>
        <v>1449578.53</v>
      </c>
      <c r="L113" s="196"/>
      <c r="M113" s="196"/>
    </row>
    <row r="114" spans="8:13" s="2" customFormat="1" ht="15">
      <c r="H114" s="229" t="s">
        <v>216</v>
      </c>
      <c r="I114" s="229"/>
      <c r="J114" s="229"/>
      <c r="K114" s="195">
        <f>N105</f>
        <v>1362038.52</v>
      </c>
      <c r="L114" s="196"/>
      <c r="M114" s="196"/>
    </row>
    <row r="115" spans="8:13" s="2" customFormat="1" ht="15">
      <c r="H115" s="229" t="s">
        <v>217</v>
      </c>
      <c r="I115" s="229"/>
      <c r="J115" s="229"/>
      <c r="K115" s="195">
        <f>N106</f>
        <v>1354160.9</v>
      </c>
      <c r="L115" s="196"/>
      <c r="M115" s="196"/>
    </row>
    <row r="116" spans="8:13" s="2" customFormat="1" ht="15">
      <c r="H116" s="229" t="s">
        <v>218</v>
      </c>
      <c r="I116" s="229"/>
      <c r="J116" s="229"/>
      <c r="K116" s="195">
        <f>K115-K114</f>
        <v>-7877.62</v>
      </c>
      <c r="L116" s="196"/>
      <c r="M116" s="196"/>
    </row>
    <row r="117" spans="8:13" s="2" customFormat="1" ht="15">
      <c r="H117" s="237" t="s">
        <v>219</v>
      </c>
      <c r="I117" s="237"/>
      <c r="J117" s="237"/>
      <c r="K117" s="195">
        <f>K114-K113</f>
        <v>-87540.01</v>
      </c>
      <c r="L117" s="196"/>
      <c r="M117" s="196"/>
    </row>
    <row r="118" spans="8:13" s="2" customFormat="1" ht="15">
      <c r="H118" s="245" t="s">
        <v>220</v>
      </c>
      <c r="I118" s="246"/>
      <c r="J118" s="247"/>
      <c r="K118" s="195">
        <f>B104</f>
        <v>330422.69</v>
      </c>
      <c r="L118" s="196"/>
      <c r="M118" s="196"/>
    </row>
    <row r="119" spans="8:13" s="2" customFormat="1" ht="15.75">
      <c r="H119" s="236" t="s">
        <v>221</v>
      </c>
      <c r="I119" s="236"/>
      <c r="J119" s="236"/>
      <c r="K119" s="197">
        <f>K118+K117+K116+K120</f>
        <v>237957.06</v>
      </c>
      <c r="L119" s="196"/>
      <c r="M119" s="196"/>
    </row>
    <row r="120" spans="8:13" s="2" customFormat="1" ht="15">
      <c r="H120" s="228" t="s">
        <v>229</v>
      </c>
      <c r="I120" s="228"/>
      <c r="J120" s="228"/>
      <c r="K120" s="198">
        <f>N107</f>
        <v>2952</v>
      </c>
      <c r="L120" s="196"/>
      <c r="M120" s="196"/>
    </row>
    <row r="121" spans="8:13" s="2" customFormat="1" ht="15">
      <c r="H121" s="237" t="s">
        <v>222</v>
      </c>
      <c r="I121" s="237"/>
      <c r="J121" s="237"/>
      <c r="K121" s="198">
        <f>D95+G95+J95+M95</f>
        <v>308920.28</v>
      </c>
      <c r="L121" s="238" t="s">
        <v>228</v>
      </c>
      <c r="M121" s="238"/>
    </row>
    <row r="122" spans="8:13" s="2" customFormat="1" ht="15">
      <c r="H122" s="228" t="s">
        <v>223</v>
      </c>
      <c r="I122" s="228"/>
      <c r="J122" s="228"/>
      <c r="K122" s="198">
        <v>221262.58</v>
      </c>
      <c r="L122" s="196"/>
      <c r="M122" s="196"/>
    </row>
    <row r="123" spans="8:13" s="2" customFormat="1" ht="15">
      <c r="H123" s="228" t="s">
        <v>224</v>
      </c>
      <c r="I123" s="228"/>
      <c r="J123" s="228"/>
      <c r="K123" s="198">
        <v>0</v>
      </c>
      <c r="L123" s="196"/>
      <c r="M123" s="196"/>
    </row>
    <row r="124" spans="8:13" ht="15">
      <c r="H124" s="228" t="s">
        <v>225</v>
      </c>
      <c r="I124" s="228"/>
      <c r="J124" s="228"/>
      <c r="K124" s="198">
        <f>K122+K123</f>
        <v>221262.58</v>
      </c>
      <c r="L124" s="196"/>
      <c r="M124" s="196"/>
    </row>
    <row r="125" spans="8:13" ht="15">
      <c r="H125" s="228" t="s">
        <v>226</v>
      </c>
      <c r="I125" s="228"/>
      <c r="J125" s="228"/>
      <c r="K125" s="198">
        <f>K124-K121</f>
        <v>-87657.7</v>
      </c>
      <c r="L125" s="199"/>
      <c r="M125" s="196"/>
    </row>
    <row r="126" spans="8:13" ht="15.75">
      <c r="H126" s="228" t="s">
        <v>227</v>
      </c>
      <c r="I126" s="228"/>
      <c r="J126" s="228"/>
      <c r="K126" s="200">
        <f>K117-K125</f>
        <v>117.69</v>
      </c>
      <c r="L126" s="196"/>
      <c r="M126" s="196"/>
    </row>
  </sheetData>
  <sheetProtection/>
  <mergeCells count="29">
    <mergeCell ref="A50:N50"/>
    <mergeCell ref="A27:A28"/>
    <mergeCell ref="H117:J117"/>
    <mergeCell ref="H118:J118"/>
    <mergeCell ref="A1:N1"/>
    <mergeCell ref="A96:N96"/>
    <mergeCell ref="A56:N56"/>
    <mergeCell ref="B2:D2"/>
    <mergeCell ref="E2:G2"/>
    <mergeCell ref="H2:J2"/>
    <mergeCell ref="K2:M2"/>
    <mergeCell ref="A4:O4"/>
    <mergeCell ref="H126:J126"/>
    <mergeCell ref="H119:J119"/>
    <mergeCell ref="H120:J120"/>
    <mergeCell ref="H121:J121"/>
    <mergeCell ref="L121:M121"/>
    <mergeCell ref="H122:J122"/>
    <mergeCell ref="H123:J123"/>
    <mergeCell ref="H110:K110"/>
    <mergeCell ref="L110:N110"/>
    <mergeCell ref="H111:K111"/>
    <mergeCell ref="L111:N111"/>
    <mergeCell ref="H124:J124"/>
    <mergeCell ref="H125:J125"/>
    <mergeCell ref="H113:J113"/>
    <mergeCell ref="H114:J114"/>
    <mergeCell ref="H115:J115"/>
    <mergeCell ref="H116:J11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2014-07-14T10:28:21Z</cp:lastPrinted>
  <dcterms:created xsi:type="dcterms:W3CDTF">2010-04-02T14:46:04Z</dcterms:created>
  <dcterms:modified xsi:type="dcterms:W3CDTF">2014-07-14T10:44:09Z</dcterms:modified>
  <cp:category/>
  <cp:version/>
  <cp:contentType/>
  <cp:contentStatus/>
</cp:coreProperties>
</file>