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>
    <definedName name="_xlnm.Print_Area" localSheetId="0">'по голосованию'!$A$1:$H$129</definedName>
  </definedNames>
  <calcPr fullCalcOnLoad="1" fullPrecision="0"/>
</workbook>
</file>

<file path=xl/sharedStrings.xml><?xml version="1.0" encoding="utf-8"?>
<sst xmlns="http://schemas.openxmlformats.org/spreadsheetml/2006/main" count="379" uniqueCount="234">
  <si>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</si>
  <si>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</si>
  <si>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</si>
  <si>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</si>
  <si>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</si>
  <si>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</si>
  <si>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</si>
  <si>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</si>
  <si>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</si>
  <si>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</si>
  <si>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</si>
  <si>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</si>
  <si>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</si>
  <si>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</si>
  <si>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</si>
  <si>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</si>
  <si>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</si>
  <si>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</si>
  <si>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</si>
  <si>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</si>
  <si>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</si>
  <si>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</si>
  <si>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</si>
  <si>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</si>
  <si>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</si>
  <si>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</si>
  <si>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</si>
  <si>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</si>
  <si>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</si>
  <si>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</si>
  <si>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</si>
  <si>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</si>
  <si>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2013 - 2014 г.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</si>
  <si>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</si>
  <si>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</si>
  <si>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</si>
  <si>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д.8 (Sобщ.=4182,2 м2, Sзем.уч.=3269,11 м2)</t>
  </si>
  <si>
    <t>(многоквартирный дом с электрическими плитами )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</si>
  <si>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</si>
  <si>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</si>
  <si>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</si>
  <si>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</si>
  <si>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</si>
  <si>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</si>
  <si>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</si>
  <si>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</si>
  <si>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</si>
  <si>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</si>
  <si>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</si>
  <si>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</si>
  <si>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</si>
  <si>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</si>
  <si>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</si>
  <si>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</si>
  <si>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</si>
  <si>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</si>
  <si>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</si>
  <si>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</si>
  <si>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</si>
  <si>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</si>
  <si>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</si>
  <si>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</si>
  <si>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</si>
  <si>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</si>
  <si>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</si>
  <si>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</si>
  <si>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</si>
  <si>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</si>
  <si>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</si>
  <si>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</si>
  <si>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</si>
  <si>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</si>
  <si>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</si>
  <si>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</si>
  <si>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</si>
  <si>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</si>
  <si>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</si>
  <si>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</si>
  <si>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</si>
  <si>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</si>
  <si>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</si>
  <si>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</si>
  <si>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</si>
  <si>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</si>
  <si>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</si>
  <si>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(д.50мм-5шт., д.80мм-16шт.)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</si>
  <si>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</si>
  <si>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</si>
  <si>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</si>
  <si>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</si>
  <si>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</si>
  <si>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</si>
  <si>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</si>
  <si>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подключение системы отопления в местах общего пользования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</si>
  <si>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</si>
  <si>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</si>
  <si>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</si>
  <si>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</si>
  <si>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</si>
  <si>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</si>
  <si>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</si>
  <si>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</si>
  <si>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</si>
  <si>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ревизия задвижек ГВС (д.50мм-1шт.)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</si>
  <si>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</si>
  <si>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</si>
  <si>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</si>
  <si>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ревизия задвижек  ХВС д.50мм-1шт., д.80мм-1шт.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</si>
  <si>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</si>
  <si>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</si>
  <si>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</si>
  <si>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</si>
  <si>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</si>
  <si>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</si>
  <si>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</si>
  <si>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</si>
  <si>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</si>
  <si>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</si>
  <si>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</si>
  <si>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</si>
  <si>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</si>
  <si>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содержанию кровли в т.числе:</t>
  </si>
  <si>
    <t>очистка от снега и льда водостоков</t>
  </si>
  <si>
    <t>Работы заявочного характера</t>
  </si>
  <si>
    <t>ремонт кровли</t>
  </si>
  <si>
    <t>ремонт панельных швов</t>
  </si>
  <si>
    <t>смена КИП (эл.узел)</t>
  </si>
  <si>
    <t>установка КИП (бойлер)</t>
  </si>
  <si>
    <t>сменна запорной арматуры (отопление)</t>
  </si>
  <si>
    <t>ремонт системы ГВС</t>
  </si>
  <si>
    <t>ремонт системы водоотведения</t>
  </si>
  <si>
    <t>ремонт системы электроснабжения</t>
  </si>
  <si>
    <t>Сбор, вывоз и утилизация ТБО, руб/м2</t>
  </si>
  <si>
    <t>руб./чел.</t>
  </si>
  <si>
    <t>Дополнительные работы (текущий ремонт), в т.ч.:</t>
  </si>
  <si>
    <t>ремонт кровли 50 м2</t>
  </si>
  <si>
    <t>ремонт мягкой кровли лоджий  6 шт.</t>
  </si>
  <si>
    <t>ремонт секций водоподогревателя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</si>
  <si>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</si>
  <si>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</si>
  <si>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</si>
  <si>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Администрация архив</t>
  </si>
  <si>
    <t>Серов С.А.</t>
  </si>
  <si>
    <t>Дементьев А.В.</t>
  </si>
  <si>
    <t>Борисова А.В.</t>
  </si>
  <si>
    <t>Задолженность за жителями и ЮЛ</t>
  </si>
  <si>
    <t xml:space="preserve">Врезка перемычек на отоплении </t>
  </si>
  <si>
    <t>116</t>
  </si>
  <si>
    <t>119</t>
  </si>
  <si>
    <t>Лицевой счет многоквартирного дома по адресу: ул. Ленинского Комсомола, д. 8 на период с 1 мая 2013 по 30 апреля 2014 года</t>
  </si>
  <si>
    <t>130</t>
  </si>
  <si>
    <t>Смена регулятора на ВВП</t>
  </si>
  <si>
    <t>132</t>
  </si>
  <si>
    <t>Замена стояка п/сушителя в перекрытии  (кв.45, 42)</t>
  </si>
  <si>
    <t>108</t>
  </si>
  <si>
    <t>Перевод ВВП на летнюю схему</t>
  </si>
  <si>
    <t>Установка заглушки на элеваторный узел</t>
  </si>
  <si>
    <t>Смена задвижки на обратном трубопроводе СТС (ф80-1шт.)</t>
  </si>
  <si>
    <t>113</t>
  </si>
  <si>
    <t>Ревизия распаечной коробки (кв.15)</t>
  </si>
  <si>
    <t>140</t>
  </si>
  <si>
    <t>Устранение свища на п/сушителе  (кв.48)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</si>
  <si>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</si>
  <si>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</si>
  <si>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</si>
  <si>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</si>
  <si>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160</t>
  </si>
  <si>
    <t>166</t>
  </si>
  <si>
    <t>Подключение системы отопления после работ ТПК</t>
  </si>
  <si>
    <t>ремонт кровли 50 м2 + доп. 25 м2</t>
  </si>
  <si>
    <t>165</t>
  </si>
  <si>
    <t>170</t>
  </si>
  <si>
    <t>Смена шар.крана ф25мм на бойлере</t>
  </si>
  <si>
    <t>190</t>
  </si>
  <si>
    <t>Снятие заглушки с эл.узла</t>
  </si>
  <si>
    <t>193</t>
  </si>
  <si>
    <t>Перевод ВВП на зимнюю схему</t>
  </si>
  <si>
    <t>Врезка модуля ГВС (ф80-1шт), смена задвижек на ВВП СТС, ХВС (ф50-2шт, ф80-1шт), спускника на ВВП (ф20-1шт)</t>
  </si>
  <si>
    <t>227</t>
  </si>
  <si>
    <t>ремонт секций водоподогревателя д.168 - 3шт.</t>
  </si>
  <si>
    <t>228</t>
  </si>
  <si>
    <t>Замена 2х кранов Маевского, удаление возд.пробок (кв.9)</t>
  </si>
  <si>
    <t>Замена лампочек в подъезде (кв.51)</t>
  </si>
  <si>
    <t>Поступления от Ростелекома</t>
  </si>
  <si>
    <t>ООО "Бизнес Недвижимость"</t>
  </si>
  <si>
    <t>Горшков С.Б.</t>
  </si>
  <si>
    <t>ОАО "Грант"</t>
  </si>
  <si>
    <t>Шувалов Н.Ю.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</si>
  <si>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</si>
  <si>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</si>
  <si>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</si>
  <si>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</si>
  <si>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</si>
  <si>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</si>
  <si>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</si>
  <si>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</si>
  <si>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</si>
  <si>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</si>
  <si>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</si>
  <si>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</si>
  <si>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</si>
  <si>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Ростелеком</t>
  </si>
  <si>
    <t>15055,92 (по тарифу)</t>
  </si>
  <si>
    <t>256</t>
  </si>
  <si>
    <t>229</t>
  </si>
  <si>
    <t>30.09.2013 (акт от 1.11.13)</t>
  </si>
  <si>
    <t>30.09.2013 (акт от 2.12.13)</t>
  </si>
  <si>
    <t>Установка регулировочных шайб на лесн.клетки (1-6 под)</t>
  </si>
  <si>
    <t>30.09.2013 (акт от 3.12.13)</t>
  </si>
  <si>
    <t>257</t>
  </si>
  <si>
    <t>265</t>
  </si>
  <si>
    <t>Замена вентиля на ХВС в подвале (кв.15)</t>
  </si>
  <si>
    <t>22</t>
  </si>
  <si>
    <t xml:space="preserve">Освещение подвала для работы слесарей </t>
  </si>
  <si>
    <t>29</t>
  </si>
  <si>
    <t>30</t>
  </si>
  <si>
    <t>Генеральный директор</t>
  </si>
  <si>
    <t>А.В. Митрофанов</t>
  </si>
  <si>
    <t>Экономист 2-ой категории по учету лицевых счетов МКД</t>
  </si>
  <si>
    <t>Ремонт системы водоотведения (4,5,6 под-ды)</t>
  </si>
  <si>
    <t>34</t>
  </si>
  <si>
    <t>Устранение свища на ХВС (кв.54)</t>
  </si>
  <si>
    <t>Смена канализац.стояка, смена крана на ГВС (2 под)</t>
  </si>
  <si>
    <t>Удаление воздушных пробок в системе ГВС после работ ТПК</t>
  </si>
  <si>
    <t>37</t>
  </si>
  <si>
    <t>Услуги типографии по печати доп.соглашений</t>
  </si>
  <si>
    <t>151</t>
  </si>
  <si>
    <t>42</t>
  </si>
  <si>
    <t>Устранение свища на лежаке ГВС под кв. 2 (1 под)</t>
  </si>
  <si>
    <t>Ревизия эл.щитка, замена деталей ( кв.40)</t>
  </si>
  <si>
    <t>Н.Ф.Каюткина</t>
  </si>
  <si>
    <t>Регулятор РТДО ф 25 (номер 447)</t>
  </si>
  <si>
    <t>2482</t>
  </si>
  <si>
    <t>Сопло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</si>
</sst>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4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left" vertical="center" wrapText="1"/>
    </xf>
    <xf numFmtId="0" fontId="22" fillId="24" borderId="25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left" vertical="center"/>
    </xf>
    <xf numFmtId="0" fontId="23" fillId="24" borderId="27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left" vertical="center" wrapText="1"/>
    </xf>
    <xf numFmtId="0" fontId="0" fillId="24" borderId="34" xfId="0" applyFill="1" applyBorder="1" applyAlignment="1">
      <alignment horizontal="center" vertical="center"/>
    </xf>
    <xf numFmtId="2" fontId="23" fillId="24" borderId="35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26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textRotation="90" wrapText="1"/>
    </xf>
    <xf numFmtId="0" fontId="18" fillId="0" borderId="40" xfId="0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18" fillId="25" borderId="52" xfId="0" applyNumberFormat="1" applyFont="1" applyFill="1" applyBorder="1" applyAlignment="1">
      <alignment horizontal="center" vertical="center" wrapText="1"/>
    </xf>
    <xf numFmtId="2" fontId="20" fillId="25" borderId="52" xfId="0" applyNumberFormat="1" applyFont="1" applyFill="1" applyBorder="1" applyAlignment="1">
      <alignment horizontal="center" vertical="center" wrapText="1"/>
    </xf>
    <xf numFmtId="4" fontId="28" fillId="24" borderId="28" xfId="0" applyNumberFormat="1" applyFont="1" applyFill="1" applyBorder="1" applyAlignment="1">
      <alignment horizontal="left" vertical="center" wrapText="1"/>
    </xf>
    <xf numFmtId="4" fontId="28" fillId="24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2" fontId="18" fillId="25" borderId="53" xfId="0" applyNumberFormat="1" applyFont="1" applyFill="1" applyBorder="1" applyAlignment="1">
      <alignment horizontal="center" vertical="center" wrapText="1"/>
    </xf>
    <xf numFmtId="2" fontId="20" fillId="25" borderId="53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2" fontId="18" fillId="0" borderId="36" xfId="0" applyNumberFormat="1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18" fillId="25" borderId="54" xfId="0" applyNumberFormat="1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5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0" fillId="25" borderId="5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24" borderId="10" xfId="0" applyNumberFormat="1" applyFont="1" applyFill="1" applyBorder="1" applyAlignment="1">
      <alignment horizontal="center" vertical="center" wrapText="1"/>
    </xf>
    <xf numFmtId="2" fontId="28" fillId="24" borderId="53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55" xfId="0" applyFont="1" applyFill="1" applyBorder="1" applyAlignment="1">
      <alignment horizontal="left" vertical="center" wrapText="1"/>
    </xf>
    <xf numFmtId="0" fontId="28" fillId="0" borderId="36" xfId="0" applyFont="1" applyFill="1" applyBorder="1" applyAlignment="1">
      <alignment horizontal="center" vertical="center" wrapText="1"/>
    </xf>
    <xf numFmtId="2" fontId="28" fillId="0" borderId="36" xfId="0" applyNumberFormat="1" applyFont="1" applyFill="1" applyBorder="1" applyAlignment="1">
      <alignment horizontal="center" vertical="center" wrapText="1"/>
    </xf>
    <xf numFmtId="2" fontId="28" fillId="24" borderId="36" xfId="0" applyNumberFormat="1" applyFont="1" applyFill="1" applyBorder="1" applyAlignment="1">
      <alignment horizontal="center" vertical="center" wrapText="1"/>
    </xf>
    <xf numFmtId="2" fontId="28" fillId="24" borderId="54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2" fontId="28" fillId="0" borderId="56" xfId="0" applyNumberFormat="1" applyFont="1" applyFill="1" applyBorder="1" applyAlignment="1">
      <alignment horizontal="center" vertical="center" wrapText="1"/>
    </xf>
    <xf numFmtId="2" fontId="18" fillId="0" borderId="40" xfId="0" applyNumberFormat="1" applyFont="1" applyFill="1" applyBorder="1" applyAlignment="1">
      <alignment horizontal="center" vertical="center" wrapText="1"/>
    </xf>
    <xf numFmtId="2" fontId="20" fillId="24" borderId="57" xfId="0" applyNumberFormat="1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 vertical="center"/>
    </xf>
    <xf numFmtId="0" fontId="18" fillId="24" borderId="4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0" fillId="0" borderId="46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center" vertical="center" wrapText="1"/>
    </xf>
    <xf numFmtId="2" fontId="18" fillId="0" borderId="47" xfId="0" applyNumberFormat="1" applyFont="1" applyFill="1" applyBorder="1" applyAlignment="1">
      <alignment horizontal="center" vertical="center" wrapText="1"/>
    </xf>
    <xf numFmtId="2" fontId="18" fillId="25" borderId="49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2" fontId="28" fillId="25" borderId="58" xfId="0" applyNumberFormat="1" applyFont="1" applyFill="1" applyBorder="1" applyAlignment="1">
      <alignment horizontal="center" vertical="center" wrapText="1"/>
    </xf>
    <xf numFmtId="2" fontId="28" fillId="25" borderId="51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left" vertical="center" wrapText="1"/>
    </xf>
    <xf numFmtId="0" fontId="28" fillId="0" borderId="60" xfId="0" applyFont="1" applyFill="1" applyBorder="1" applyAlignment="1">
      <alignment horizontal="center" vertical="center" wrapText="1"/>
    </xf>
    <xf numFmtId="2" fontId="28" fillId="0" borderId="60" xfId="0" applyNumberFormat="1" applyFont="1" applyFill="1" applyBorder="1" applyAlignment="1">
      <alignment horizontal="center" vertical="center" wrapText="1"/>
    </xf>
    <xf numFmtId="2" fontId="28" fillId="25" borderId="6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0" fontId="18" fillId="24" borderId="61" xfId="0" applyFont="1" applyFill="1" applyBorder="1" applyAlignment="1">
      <alignment horizontal="center" vertical="center" wrapText="1"/>
    </xf>
    <xf numFmtId="0" fontId="18" fillId="24" borderId="62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63" xfId="0" applyFont="1" applyFill="1" applyBorder="1" applyAlignment="1">
      <alignment horizontal="center" vertical="center" wrapText="1"/>
    </xf>
    <xf numFmtId="2" fontId="22" fillId="24" borderId="64" xfId="0" applyNumberFormat="1" applyFont="1" applyFill="1" applyBorder="1" applyAlignment="1">
      <alignment horizontal="center"/>
    </xf>
    <xf numFmtId="0" fontId="0" fillId="26" borderId="27" xfId="0" applyFill="1" applyBorder="1" applyAlignment="1">
      <alignment horizontal="left" vertical="center"/>
    </xf>
    <xf numFmtId="49" fontId="0" fillId="24" borderId="29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0" fillId="26" borderId="27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0" fillId="24" borderId="30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2" fontId="0" fillId="26" borderId="27" xfId="0" applyNumberFormat="1" applyFill="1" applyBorder="1" applyAlignment="1">
      <alignment horizontal="center" vertical="center"/>
    </xf>
    <xf numFmtId="2" fontId="37" fillId="25" borderId="27" xfId="0" applyNumberFormat="1" applyFont="1" applyFill="1" applyBorder="1" applyAlignment="1">
      <alignment horizontal="center" vertical="center" wrapText="1"/>
    </xf>
    <xf numFmtId="2" fontId="0" fillId="24" borderId="27" xfId="0" applyNumberFormat="1" applyFill="1" applyBorder="1" applyAlignment="1">
      <alignment horizontal="center" vertical="center"/>
    </xf>
    <xf numFmtId="2" fontId="23" fillId="24" borderId="27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38" fillId="0" borderId="10" xfId="0" applyNumberFormat="1" applyFont="1" applyBorder="1" applyAlignment="1">
      <alignment horizontal="center" vertical="center"/>
    </xf>
    <xf numFmtId="2" fontId="31" fillId="25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2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0" fontId="28" fillId="27" borderId="12" xfId="0" applyFont="1" applyFill="1" applyBorder="1" applyAlignment="1">
      <alignment horizontal="left" vertical="center" wrapText="1"/>
    </xf>
    <xf numFmtId="14" fontId="18" fillId="24" borderId="10" xfId="0" applyNumberFormat="1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0" fontId="0" fillId="28" borderId="24" xfId="0" applyFont="1" applyFill="1" applyBorder="1" applyAlignment="1">
      <alignment horizontal="left" vertical="center" wrapText="1"/>
    </xf>
    <xf numFmtId="49" fontId="0" fillId="28" borderId="29" xfId="0" applyNumberFormat="1" applyFont="1" applyFill="1" applyBorder="1" applyAlignment="1">
      <alignment horizontal="center" vertical="center" wrapText="1"/>
    </xf>
    <xf numFmtId="14" fontId="0" fillId="28" borderId="36" xfId="0" applyNumberFormat="1" applyFont="1" applyFill="1" applyBorder="1" applyAlignment="1">
      <alignment horizontal="center" vertical="center" wrapText="1"/>
    </xf>
    <xf numFmtId="2" fontId="18" fillId="28" borderId="26" xfId="0" applyNumberFormat="1" applyFont="1" applyFill="1" applyBorder="1" applyAlignment="1">
      <alignment horizontal="center" vertical="center" wrapText="1"/>
    </xf>
    <xf numFmtId="0" fontId="0" fillId="28" borderId="19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 wrapText="1"/>
    </xf>
    <xf numFmtId="0" fontId="0" fillId="28" borderId="15" xfId="0" applyFont="1" applyFill="1" applyBorder="1" applyAlignment="1">
      <alignment horizontal="center" vertical="center" wrapText="1"/>
    </xf>
    <xf numFmtId="0" fontId="0" fillId="28" borderId="21" xfId="0" applyFont="1" applyFill="1" applyBorder="1" applyAlignment="1">
      <alignment horizontal="center" vertical="center" wrapText="1"/>
    </xf>
    <xf numFmtId="0" fontId="0" fillId="28" borderId="22" xfId="0" applyFont="1" applyFill="1" applyBorder="1" applyAlignment="1">
      <alignment horizontal="center" vertical="center" wrapText="1"/>
    </xf>
    <xf numFmtId="2" fontId="0" fillId="28" borderId="19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0" borderId="65" xfId="0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30" fillId="24" borderId="71" xfId="0" applyFont="1" applyFill="1" applyBorder="1" applyAlignment="1">
      <alignment horizontal="center" vertical="center" wrapText="1"/>
    </xf>
    <xf numFmtId="0" fontId="30" fillId="24" borderId="66" xfId="0" applyFont="1" applyFill="1" applyBorder="1" applyAlignment="1">
      <alignment horizontal="center" vertical="center" wrapText="1"/>
    </xf>
    <xf numFmtId="0" fontId="30" fillId="24" borderId="7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33" fillId="24" borderId="0" xfId="0" applyFont="1" applyFill="1" applyAlignment="1">
      <alignment horizontal="right"/>
    </xf>
    <xf numFmtId="0" fontId="33" fillId="24" borderId="73" xfId="0" applyFont="1" applyFill="1" applyBorder="1" applyAlignment="1">
      <alignment horizontal="right"/>
    </xf>
    <xf numFmtId="0" fontId="33" fillId="24" borderId="73" xfId="0" applyFont="1" applyFill="1" applyBorder="1" applyAlignment="1">
      <alignment horizontal="left"/>
    </xf>
    <xf numFmtId="0" fontId="19" fillId="0" borderId="15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66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vertical="center" wrapText="1"/>
    </xf>
    <xf numFmtId="0" fontId="33" fillId="24" borderId="0" xfId="0" applyFont="1" applyFill="1" applyAlignment="1">
      <alignment horizontal="left" wrapText="1"/>
    </xf>
    <xf numFmtId="0" fontId="0" fillId="0" borderId="76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/>
    </xf>
    <xf numFmtId="0" fontId="19" fillId="25" borderId="66" xfId="0" applyFont="1" applyFill="1" applyBorder="1" applyAlignment="1">
      <alignment horizontal="center"/>
    </xf>
    <xf numFmtId="0" fontId="19" fillId="25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1;&#1077;&#1085;&#1080;&#1085;&#1089;&#1082;&#1086;&#1075;&#1086;%20&#1050;&#1086;&#1084;&#1089;&#1086;&#1084;&#1086;&#1083;&#1072;\&#1051;&#1050;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7">
          <cell r="FZ67">
            <v>126343.26478846128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zoomScale="75" zoomScaleNormal="75" zoomScalePageLayoutView="0" workbookViewId="0" topLeftCell="A1">
      <selection activeCell="N123" sqref="N123"/>
    </sheetView>
  </sheetViews>
  <sheetFormatPr defaultColWidth="9.00390625" defaultRowHeight="12.75"/>
  <cols>
    <col min="1" max="1" width="72.75390625" style="98" customWidth="1"/>
    <col min="2" max="2" width="19.125" style="98" customWidth="1"/>
    <col min="3" max="3" width="13.875" style="98" hidden="1" customWidth="1"/>
    <col min="4" max="4" width="16.25390625" style="98" customWidth="1"/>
    <col min="5" max="5" width="13.875" style="98" hidden="1" customWidth="1"/>
    <col min="6" max="6" width="20.875" style="3" hidden="1" customWidth="1"/>
    <col min="7" max="7" width="13.875" style="98" customWidth="1"/>
    <col min="8" max="8" width="20.875" style="3" customWidth="1"/>
    <col min="9" max="14" width="15.375" style="98" customWidth="1"/>
    <col min="15" max="16384" width="9.125" style="98" customWidth="1"/>
  </cols>
  <sheetData>
    <row r="1" spans="1:8" ht="16.5" customHeight="1">
      <c r="A1" s="237" t="s">
        <v>30</v>
      </c>
      <c r="B1" s="238"/>
      <c r="C1" s="238"/>
      <c r="D1" s="238"/>
      <c r="E1" s="238"/>
      <c r="F1" s="238"/>
      <c r="G1" s="238"/>
      <c r="H1" s="238"/>
    </row>
    <row r="2" spans="2:8" ht="12.75" customHeight="1">
      <c r="B2" s="239" t="s">
        <v>31</v>
      </c>
      <c r="C2" s="239"/>
      <c r="D2" s="239"/>
      <c r="E2" s="239"/>
      <c r="F2" s="239"/>
      <c r="G2" s="238"/>
      <c r="H2" s="238"/>
    </row>
    <row r="3" spans="1:8" ht="19.5" customHeight="1">
      <c r="A3" s="99" t="s">
        <v>32</v>
      </c>
      <c r="B3" s="239" t="s">
        <v>33</v>
      </c>
      <c r="C3" s="239"/>
      <c r="D3" s="239"/>
      <c r="E3" s="239"/>
      <c r="F3" s="239"/>
      <c r="G3" s="238"/>
      <c r="H3" s="238"/>
    </row>
    <row r="4" spans="2:8" ht="14.25" customHeight="1">
      <c r="B4" s="239" t="s">
        <v>34</v>
      </c>
      <c r="C4" s="239"/>
      <c r="D4" s="239"/>
      <c r="E4" s="239"/>
      <c r="F4" s="239"/>
      <c r="G4" s="238"/>
      <c r="H4" s="238"/>
    </row>
    <row r="5" spans="1:9" ht="35.25" customHeight="1">
      <c r="A5" s="240"/>
      <c r="B5" s="240"/>
      <c r="C5" s="240"/>
      <c r="D5" s="240"/>
      <c r="E5" s="240"/>
      <c r="F5" s="240"/>
      <c r="G5" s="240"/>
      <c r="H5" s="240"/>
      <c r="I5" s="100"/>
    </row>
    <row r="6" spans="1:8" s="101" customFormat="1" ht="22.5" customHeight="1">
      <c r="A6" s="226" t="s">
        <v>35</v>
      </c>
      <c r="B6" s="226"/>
      <c r="C6" s="226"/>
      <c r="D6" s="226"/>
      <c r="E6" s="227"/>
      <c r="F6" s="227"/>
      <c r="G6" s="227"/>
      <c r="H6" s="227"/>
    </row>
    <row r="7" spans="1:8" s="102" customFormat="1" ht="18.75" customHeight="1">
      <c r="A7" s="226" t="s">
        <v>36</v>
      </c>
      <c r="B7" s="226"/>
      <c r="C7" s="226"/>
      <c r="D7" s="226"/>
      <c r="E7" s="227"/>
      <c r="F7" s="227"/>
      <c r="G7" s="227"/>
      <c r="H7" s="227"/>
    </row>
    <row r="8" spans="1:8" s="103" customFormat="1" ht="17.25" customHeight="1">
      <c r="A8" s="228" t="s">
        <v>37</v>
      </c>
      <c r="B8" s="228"/>
      <c r="C8" s="228"/>
      <c r="D8" s="228"/>
      <c r="E8" s="229"/>
      <c r="F8" s="229"/>
      <c r="G8" s="229"/>
      <c r="H8" s="229"/>
    </row>
    <row r="9" spans="1:8" s="102" customFormat="1" ht="30" customHeight="1" thickBot="1">
      <c r="A9" s="230" t="s">
        <v>38</v>
      </c>
      <c r="B9" s="230"/>
      <c r="C9" s="230"/>
      <c r="D9" s="230"/>
      <c r="E9" s="231"/>
      <c r="F9" s="231"/>
      <c r="G9" s="231"/>
      <c r="H9" s="231"/>
    </row>
    <row r="10" spans="1:8" s="12" customFormat="1" ht="139.5" customHeight="1" thickBot="1">
      <c r="A10" s="104" t="s">
        <v>0</v>
      </c>
      <c r="B10" s="105" t="s">
        <v>39</v>
      </c>
      <c r="C10" s="106" t="s">
        <v>40</v>
      </c>
      <c r="D10" s="106" t="s">
        <v>5</v>
      </c>
      <c r="E10" s="106" t="s">
        <v>40</v>
      </c>
      <c r="F10" s="107" t="s">
        <v>41</v>
      </c>
      <c r="G10" s="106" t="s">
        <v>40</v>
      </c>
      <c r="H10" s="107" t="s">
        <v>41</v>
      </c>
    </row>
    <row r="11" spans="1:8" s="114" customFormat="1" ht="12.75">
      <c r="A11" s="108">
        <v>1</v>
      </c>
      <c r="B11" s="109">
        <v>2</v>
      </c>
      <c r="C11" s="109">
        <v>3</v>
      </c>
      <c r="D11" s="110"/>
      <c r="E11" s="109">
        <v>3</v>
      </c>
      <c r="F11" s="111">
        <v>4</v>
      </c>
      <c r="G11" s="112">
        <v>3</v>
      </c>
      <c r="H11" s="113">
        <v>4</v>
      </c>
    </row>
    <row r="12" spans="1:8" s="114" customFormat="1" ht="49.5" customHeight="1">
      <c r="A12" s="232" t="s">
        <v>1</v>
      </c>
      <c r="B12" s="233"/>
      <c r="C12" s="233"/>
      <c r="D12" s="233"/>
      <c r="E12" s="233"/>
      <c r="F12" s="233"/>
      <c r="G12" s="234"/>
      <c r="H12" s="235"/>
    </row>
    <row r="13" spans="1:10" s="12" customFormat="1" ht="18.75">
      <c r="A13" s="66" t="s">
        <v>42</v>
      </c>
      <c r="B13" s="30"/>
      <c r="C13" s="115">
        <f>F13*12</f>
        <v>0</v>
      </c>
      <c r="D13" s="17">
        <f>G13*I13</f>
        <v>120447.36</v>
      </c>
      <c r="E13" s="16">
        <f>H13*12</f>
        <v>28.8</v>
      </c>
      <c r="F13" s="116"/>
      <c r="G13" s="16">
        <f>H13*12</f>
        <v>28.8</v>
      </c>
      <c r="H13" s="117">
        <v>2.4</v>
      </c>
      <c r="I13" s="12">
        <v>4182.2</v>
      </c>
      <c r="J13" s="12">
        <v>5485.8</v>
      </c>
    </row>
    <row r="14" spans="1:8" s="12" customFormat="1" ht="25.5" customHeight="1">
      <c r="A14" s="118" t="s">
        <v>43</v>
      </c>
      <c r="B14" s="119" t="s">
        <v>44</v>
      </c>
      <c r="C14" s="115"/>
      <c r="D14" s="17"/>
      <c r="E14" s="16"/>
      <c r="F14" s="116"/>
      <c r="G14" s="16"/>
      <c r="H14" s="117"/>
    </row>
    <row r="15" spans="1:8" s="12" customFormat="1" ht="18.75">
      <c r="A15" s="118" t="s">
        <v>45</v>
      </c>
      <c r="B15" s="119" t="s">
        <v>44</v>
      </c>
      <c r="C15" s="115"/>
      <c r="D15" s="17"/>
      <c r="E15" s="16"/>
      <c r="F15" s="116"/>
      <c r="G15" s="16"/>
      <c r="H15" s="117"/>
    </row>
    <row r="16" spans="1:8" s="12" customFormat="1" ht="18.75">
      <c r="A16" s="118" t="s">
        <v>46</v>
      </c>
      <c r="B16" s="119" t="s">
        <v>47</v>
      </c>
      <c r="C16" s="115"/>
      <c r="D16" s="17"/>
      <c r="E16" s="16"/>
      <c r="F16" s="116"/>
      <c r="G16" s="16"/>
      <c r="H16" s="117"/>
    </row>
    <row r="17" spans="1:8" s="12" customFormat="1" ht="18.75">
      <c r="A17" s="118" t="s">
        <v>48</v>
      </c>
      <c r="B17" s="119" t="s">
        <v>44</v>
      </c>
      <c r="C17" s="115"/>
      <c r="D17" s="17"/>
      <c r="E17" s="16"/>
      <c r="F17" s="116"/>
      <c r="G17" s="16"/>
      <c r="H17" s="117"/>
    </row>
    <row r="18" spans="1:9" s="12" customFormat="1" ht="30">
      <c r="A18" s="66" t="s">
        <v>49</v>
      </c>
      <c r="B18" s="120"/>
      <c r="C18" s="115">
        <f>F18*12</f>
        <v>0</v>
      </c>
      <c r="D18" s="17">
        <f>G18*I18</f>
        <v>121451.09</v>
      </c>
      <c r="E18" s="16">
        <f>H18*12</f>
        <v>29.04</v>
      </c>
      <c r="F18" s="116"/>
      <c r="G18" s="16">
        <f>H18*12</f>
        <v>29.04</v>
      </c>
      <c r="H18" s="117">
        <v>2.42</v>
      </c>
      <c r="I18" s="12">
        <v>4182.2</v>
      </c>
    </row>
    <row r="19" spans="1:8" s="12" customFormat="1" ht="18.75">
      <c r="A19" s="118" t="s">
        <v>50</v>
      </c>
      <c r="B19" s="119" t="s">
        <v>51</v>
      </c>
      <c r="C19" s="115"/>
      <c r="D19" s="17"/>
      <c r="E19" s="16"/>
      <c r="F19" s="116"/>
      <c r="G19" s="16"/>
      <c r="H19" s="117"/>
    </row>
    <row r="20" spans="1:8" s="12" customFormat="1" ht="18.75">
      <c r="A20" s="118" t="s">
        <v>52</v>
      </c>
      <c r="B20" s="119" t="s">
        <v>51</v>
      </c>
      <c r="C20" s="115"/>
      <c r="D20" s="17"/>
      <c r="E20" s="16"/>
      <c r="F20" s="116"/>
      <c r="G20" s="16"/>
      <c r="H20" s="117"/>
    </row>
    <row r="21" spans="1:8" s="12" customFormat="1" ht="18.75">
      <c r="A21" s="118" t="s">
        <v>53</v>
      </c>
      <c r="B21" s="119" t="s">
        <v>54</v>
      </c>
      <c r="C21" s="115"/>
      <c r="D21" s="17"/>
      <c r="E21" s="16"/>
      <c r="F21" s="116"/>
      <c r="G21" s="16"/>
      <c r="H21" s="117"/>
    </row>
    <row r="22" spans="1:8" s="12" customFormat="1" ht="18.75">
      <c r="A22" s="118" t="s">
        <v>55</v>
      </c>
      <c r="B22" s="119" t="s">
        <v>51</v>
      </c>
      <c r="C22" s="115"/>
      <c r="D22" s="17"/>
      <c r="E22" s="16"/>
      <c r="F22" s="116"/>
      <c r="G22" s="16"/>
      <c r="H22" s="117"/>
    </row>
    <row r="23" spans="1:8" s="12" customFormat="1" ht="25.5">
      <c r="A23" s="118" t="s">
        <v>56</v>
      </c>
      <c r="B23" s="119" t="s">
        <v>57</v>
      </c>
      <c r="C23" s="115"/>
      <c r="D23" s="17"/>
      <c r="E23" s="16"/>
      <c r="F23" s="116"/>
      <c r="G23" s="16"/>
      <c r="H23" s="117"/>
    </row>
    <row r="24" spans="1:8" s="12" customFormat="1" ht="18.75">
      <c r="A24" s="118" t="s">
        <v>58</v>
      </c>
      <c r="B24" s="119" t="s">
        <v>51</v>
      </c>
      <c r="C24" s="115"/>
      <c r="D24" s="17"/>
      <c r="E24" s="16"/>
      <c r="F24" s="116"/>
      <c r="G24" s="16"/>
      <c r="H24" s="117"/>
    </row>
    <row r="25" spans="1:8" s="12" customFormat="1" ht="18.75">
      <c r="A25" s="118" t="s">
        <v>59</v>
      </c>
      <c r="B25" s="119" t="s">
        <v>51</v>
      </c>
      <c r="C25" s="115"/>
      <c r="D25" s="17"/>
      <c r="E25" s="16"/>
      <c r="F25" s="116"/>
      <c r="G25" s="16"/>
      <c r="H25" s="117"/>
    </row>
    <row r="26" spans="1:8" s="12" customFormat="1" ht="25.5">
      <c r="A26" s="118" t="s">
        <v>60</v>
      </c>
      <c r="B26" s="119" t="s">
        <v>61</v>
      </c>
      <c r="C26" s="115"/>
      <c r="D26" s="17"/>
      <c r="E26" s="16"/>
      <c r="F26" s="116"/>
      <c r="G26" s="16"/>
      <c r="H26" s="117"/>
    </row>
    <row r="27" spans="1:10" s="123" customFormat="1" ht="18.75">
      <c r="A27" s="65" t="s">
        <v>62</v>
      </c>
      <c r="B27" s="30" t="s">
        <v>63</v>
      </c>
      <c r="C27" s="115">
        <f>F27*12</f>
        <v>0</v>
      </c>
      <c r="D27" s="17">
        <f>G27*I27</f>
        <v>32119.3</v>
      </c>
      <c r="E27" s="16">
        <f>H27*12</f>
        <v>7.68</v>
      </c>
      <c r="F27" s="121"/>
      <c r="G27" s="16">
        <f>H27*12</f>
        <v>7.68</v>
      </c>
      <c r="H27" s="122">
        <v>0.64</v>
      </c>
      <c r="I27" s="12">
        <v>4182.2</v>
      </c>
      <c r="J27" s="123">
        <v>5485.8</v>
      </c>
    </row>
    <row r="28" spans="1:10" s="12" customFormat="1" ht="18.75">
      <c r="A28" s="65" t="s">
        <v>64</v>
      </c>
      <c r="B28" s="30" t="s">
        <v>65</v>
      </c>
      <c r="C28" s="115">
        <f>F28*12</f>
        <v>0</v>
      </c>
      <c r="D28" s="17">
        <f>G28*I28</f>
        <v>104387.71</v>
      </c>
      <c r="E28" s="16">
        <f>H28*12</f>
        <v>24.96</v>
      </c>
      <c r="F28" s="121"/>
      <c r="G28" s="16">
        <f>H28*12</f>
        <v>24.96</v>
      </c>
      <c r="H28" s="122">
        <v>2.08</v>
      </c>
      <c r="I28" s="12">
        <v>4182.2</v>
      </c>
      <c r="J28" s="12">
        <v>5485.8</v>
      </c>
    </row>
    <row r="29" spans="1:10" s="114" customFormat="1" ht="30">
      <c r="A29" s="65" t="s">
        <v>66</v>
      </c>
      <c r="B29" s="30" t="s">
        <v>67</v>
      </c>
      <c r="C29" s="124"/>
      <c r="D29" s="17">
        <f>1733.72*I29/J29</f>
        <v>1321.73</v>
      </c>
      <c r="E29" s="125">
        <f>H29*12</f>
        <v>0.36</v>
      </c>
      <c r="F29" s="121"/>
      <c r="G29" s="16">
        <f>D29/I29</f>
        <v>0.32</v>
      </c>
      <c r="H29" s="121">
        <f>G29/12</f>
        <v>0.03</v>
      </c>
      <c r="I29" s="12">
        <v>4182.2</v>
      </c>
      <c r="J29" s="12">
        <v>5485.8</v>
      </c>
    </row>
    <row r="30" spans="1:10" s="114" customFormat="1" ht="30">
      <c r="A30" s="65" t="s">
        <v>68</v>
      </c>
      <c r="B30" s="30" t="s">
        <v>67</v>
      </c>
      <c r="C30" s="124"/>
      <c r="D30" s="17">
        <f>1733.72*I30/J30</f>
        <v>1396.07</v>
      </c>
      <c r="E30" s="125">
        <f>H30*12</f>
        <v>0.36</v>
      </c>
      <c r="F30" s="121"/>
      <c r="G30" s="16">
        <f>D30/I30</f>
        <v>0.33</v>
      </c>
      <c r="H30" s="121">
        <f>G30/12</f>
        <v>0.03</v>
      </c>
      <c r="I30" s="12">
        <v>4182.2</v>
      </c>
      <c r="J30" s="114">
        <v>5193.7</v>
      </c>
    </row>
    <row r="31" spans="1:10" s="114" customFormat="1" ht="20.25" customHeight="1">
      <c r="A31" s="65" t="s">
        <v>69</v>
      </c>
      <c r="B31" s="30" t="s">
        <v>67</v>
      </c>
      <c r="C31" s="124"/>
      <c r="D31" s="17">
        <f>10948.1*I31/J31</f>
        <v>9502.96</v>
      </c>
      <c r="E31" s="125">
        <f>H31*12</f>
        <v>2.28</v>
      </c>
      <c r="F31" s="121"/>
      <c r="G31" s="16">
        <f>D31/I31</f>
        <v>2.27</v>
      </c>
      <c r="H31" s="121">
        <f>G31/12</f>
        <v>0.19</v>
      </c>
      <c r="I31" s="12">
        <v>4182.2</v>
      </c>
      <c r="J31" s="114">
        <v>4818.2</v>
      </c>
    </row>
    <row r="32" spans="1:9" s="114" customFormat="1" ht="30" hidden="1">
      <c r="A32" s="65" t="s">
        <v>70</v>
      </c>
      <c r="B32" s="30" t="s">
        <v>57</v>
      </c>
      <c r="C32" s="124"/>
      <c r="D32" s="17">
        <f>G32*I32</f>
        <v>0</v>
      </c>
      <c r="E32" s="125"/>
      <c r="F32" s="121"/>
      <c r="G32" s="16">
        <f>H32*12</f>
        <v>0</v>
      </c>
      <c r="H32" s="121"/>
      <c r="I32" s="12">
        <v>4182.2</v>
      </c>
    </row>
    <row r="33" spans="1:9" s="114" customFormat="1" ht="30" hidden="1">
      <c r="A33" s="65" t="s">
        <v>71</v>
      </c>
      <c r="B33" s="30" t="s">
        <v>57</v>
      </c>
      <c r="C33" s="124"/>
      <c r="D33" s="17">
        <f>G33*I33</f>
        <v>0</v>
      </c>
      <c r="E33" s="125"/>
      <c r="F33" s="121"/>
      <c r="G33" s="16">
        <f>H33*12</f>
        <v>0</v>
      </c>
      <c r="H33" s="121"/>
      <c r="I33" s="12">
        <v>4182.2</v>
      </c>
    </row>
    <row r="34" spans="1:9" s="114" customFormat="1" ht="30" hidden="1">
      <c r="A34" s="65" t="s">
        <v>72</v>
      </c>
      <c r="B34" s="30" t="s">
        <v>57</v>
      </c>
      <c r="C34" s="124"/>
      <c r="D34" s="17">
        <f>G34*I34</f>
        <v>0</v>
      </c>
      <c r="E34" s="125"/>
      <c r="F34" s="121"/>
      <c r="G34" s="16">
        <f>H34*12</f>
        <v>0</v>
      </c>
      <c r="H34" s="121"/>
      <c r="I34" s="12">
        <v>4182.2</v>
      </c>
    </row>
    <row r="35" spans="1:10" s="12" customFormat="1" ht="15">
      <c r="A35" s="65" t="s">
        <v>73</v>
      </c>
      <c r="B35" s="30" t="s">
        <v>74</v>
      </c>
      <c r="C35" s="124">
        <f>F35*12</f>
        <v>0</v>
      </c>
      <c r="D35" s="17">
        <f>G35*I35</f>
        <v>2007.46</v>
      </c>
      <c r="E35" s="125">
        <f>H35*12</f>
        <v>0.48</v>
      </c>
      <c r="F35" s="121"/>
      <c r="G35" s="16">
        <f>H35*12</f>
        <v>0.48</v>
      </c>
      <c r="H35" s="121">
        <v>0.04</v>
      </c>
      <c r="I35" s="12">
        <v>4182.2</v>
      </c>
      <c r="J35" s="12">
        <v>5485.8</v>
      </c>
    </row>
    <row r="36" spans="1:10" s="12" customFormat="1" ht="15">
      <c r="A36" s="65" t="s">
        <v>75</v>
      </c>
      <c r="B36" s="126" t="s">
        <v>76</v>
      </c>
      <c r="C36" s="127">
        <f>F36*12</f>
        <v>0</v>
      </c>
      <c r="D36" s="17">
        <f>1409.04*I36/J36</f>
        <v>1074.21</v>
      </c>
      <c r="E36" s="128">
        <f>H36*12</f>
        <v>0.24</v>
      </c>
      <c r="F36" s="129"/>
      <c r="G36" s="16">
        <f>D36/I36</f>
        <v>0.26</v>
      </c>
      <c r="H36" s="129">
        <f>G36/12</f>
        <v>0.02</v>
      </c>
      <c r="I36" s="12">
        <v>4182.2</v>
      </c>
      <c r="J36" s="12">
        <v>5485.8</v>
      </c>
    </row>
    <row r="37" spans="1:10" s="132" customFormat="1" ht="30">
      <c r="A37" s="62" t="s">
        <v>77</v>
      </c>
      <c r="B37" s="130" t="s">
        <v>78</v>
      </c>
      <c r="C37" s="125">
        <f>F37*12</f>
        <v>0</v>
      </c>
      <c r="D37" s="17">
        <v>1298.85</v>
      </c>
      <c r="E37" s="125">
        <f>H37*12</f>
        <v>0.36</v>
      </c>
      <c r="F37" s="121"/>
      <c r="G37" s="16">
        <f>D37/I37</f>
        <v>0.31</v>
      </c>
      <c r="H37" s="125">
        <f>G37/12</f>
        <v>0.03</v>
      </c>
      <c r="I37" s="131">
        <v>4182.2</v>
      </c>
      <c r="J37" s="132">
        <v>5193.7</v>
      </c>
    </row>
    <row r="38" spans="1:9" s="123" customFormat="1" ht="15">
      <c r="A38" s="65" t="s">
        <v>79</v>
      </c>
      <c r="B38" s="30"/>
      <c r="C38" s="115"/>
      <c r="D38" s="16">
        <f>D40+D41+D42+D43+D44+D45+D46+D47+D48+D49</f>
        <v>36727.96</v>
      </c>
      <c r="E38" s="16"/>
      <c r="F38" s="121"/>
      <c r="G38" s="16">
        <f>D38/I38</f>
        <v>8.78</v>
      </c>
      <c r="H38" s="116">
        <v>0.72</v>
      </c>
      <c r="I38" s="12">
        <v>4182.2</v>
      </c>
    </row>
    <row r="39" spans="1:9" s="114" customFormat="1" ht="15.75" customHeight="1" hidden="1">
      <c r="A39" s="14" t="s">
        <v>80</v>
      </c>
      <c r="B39" s="133" t="s">
        <v>81</v>
      </c>
      <c r="C39" s="1"/>
      <c r="D39" s="68"/>
      <c r="E39" s="134"/>
      <c r="F39" s="135"/>
      <c r="G39" s="134"/>
      <c r="H39" s="135"/>
      <c r="I39" s="12">
        <v>4182.2</v>
      </c>
    </row>
    <row r="40" spans="1:9" s="114" customFormat="1" ht="15">
      <c r="A40" s="14" t="s">
        <v>82</v>
      </c>
      <c r="B40" s="133" t="s">
        <v>81</v>
      </c>
      <c r="C40" s="1"/>
      <c r="D40" s="68">
        <v>368.66</v>
      </c>
      <c r="E40" s="134"/>
      <c r="F40" s="135"/>
      <c r="G40" s="134"/>
      <c r="H40" s="135"/>
      <c r="I40" s="12">
        <v>4182.2</v>
      </c>
    </row>
    <row r="41" spans="1:10" s="114" customFormat="1" ht="15">
      <c r="A41" s="14" t="s">
        <v>83</v>
      </c>
      <c r="B41" s="133" t="s">
        <v>84</v>
      </c>
      <c r="C41" s="1">
        <f>F41*12</f>
        <v>0</v>
      </c>
      <c r="D41" s="68">
        <f>1170.21*I41/J41</f>
        <v>1015.74</v>
      </c>
      <c r="E41" s="134">
        <f>H41*12</f>
        <v>0</v>
      </c>
      <c r="F41" s="135"/>
      <c r="G41" s="134"/>
      <c r="H41" s="135"/>
      <c r="I41" s="12">
        <v>4182.2</v>
      </c>
      <c r="J41" s="114">
        <v>4818.2</v>
      </c>
    </row>
    <row r="42" spans="1:10" s="114" customFormat="1" ht="15">
      <c r="A42" s="14" t="s">
        <v>85</v>
      </c>
      <c r="B42" s="133" t="s">
        <v>81</v>
      </c>
      <c r="C42" s="1">
        <f>F42*12</f>
        <v>0</v>
      </c>
      <c r="D42" s="68">
        <f>14074.47*I42/J42</f>
        <v>12216.65</v>
      </c>
      <c r="E42" s="134">
        <f>H42*12</f>
        <v>0</v>
      </c>
      <c r="F42" s="135"/>
      <c r="G42" s="134"/>
      <c r="H42" s="135"/>
      <c r="I42" s="12">
        <v>4182.2</v>
      </c>
      <c r="J42" s="114">
        <v>4818.2</v>
      </c>
    </row>
    <row r="43" spans="1:9" s="114" customFormat="1" ht="15">
      <c r="A43" s="14" t="s">
        <v>86</v>
      </c>
      <c r="B43" s="133" t="s">
        <v>81</v>
      </c>
      <c r="C43" s="1">
        <f>F43*12</f>
        <v>0</v>
      </c>
      <c r="D43" s="68">
        <v>2230.05</v>
      </c>
      <c r="E43" s="134">
        <f>H43*12</f>
        <v>0</v>
      </c>
      <c r="F43" s="135"/>
      <c r="G43" s="134"/>
      <c r="H43" s="135"/>
      <c r="I43" s="12">
        <v>4182.2</v>
      </c>
    </row>
    <row r="44" spans="1:9" s="114" customFormat="1" ht="15">
      <c r="A44" s="14" t="s">
        <v>87</v>
      </c>
      <c r="B44" s="133" t="s">
        <v>81</v>
      </c>
      <c r="C44" s="1">
        <f>F44*12</f>
        <v>0</v>
      </c>
      <c r="D44" s="68">
        <v>6628.1</v>
      </c>
      <c r="E44" s="134">
        <f>H44*12</f>
        <v>0</v>
      </c>
      <c r="F44" s="135"/>
      <c r="G44" s="134"/>
      <c r="H44" s="135"/>
      <c r="I44" s="12">
        <v>4182.2</v>
      </c>
    </row>
    <row r="45" spans="1:9" s="114" customFormat="1" ht="15">
      <c r="A45" s="14" t="s">
        <v>88</v>
      </c>
      <c r="B45" s="133" t="s">
        <v>81</v>
      </c>
      <c r="C45" s="1">
        <f>F45*12</f>
        <v>0</v>
      </c>
      <c r="D45" s="68">
        <v>780.14</v>
      </c>
      <c r="E45" s="134">
        <f>H45*12</f>
        <v>0</v>
      </c>
      <c r="F45" s="135"/>
      <c r="G45" s="134"/>
      <c r="H45" s="135"/>
      <c r="I45" s="12">
        <v>4182.2</v>
      </c>
    </row>
    <row r="46" spans="1:10" s="114" customFormat="1" ht="15">
      <c r="A46" s="14" t="s">
        <v>89</v>
      </c>
      <c r="B46" s="133" t="s">
        <v>81</v>
      </c>
      <c r="C46" s="1"/>
      <c r="D46" s="68">
        <f>1114.98*I46/J46</f>
        <v>967.8</v>
      </c>
      <c r="E46" s="134"/>
      <c r="F46" s="135"/>
      <c r="G46" s="134"/>
      <c r="H46" s="135"/>
      <c r="I46" s="12">
        <v>4182.2</v>
      </c>
      <c r="J46" s="114">
        <v>4818.2</v>
      </c>
    </row>
    <row r="47" spans="1:9" s="114" customFormat="1" ht="15">
      <c r="A47" s="14" t="s">
        <v>90</v>
      </c>
      <c r="B47" s="136" t="s">
        <v>84</v>
      </c>
      <c r="C47" s="1"/>
      <c r="D47" s="68">
        <v>2230.05</v>
      </c>
      <c r="E47" s="134"/>
      <c r="F47" s="135"/>
      <c r="G47" s="134"/>
      <c r="H47" s="135"/>
      <c r="I47" s="12">
        <v>4182.2</v>
      </c>
    </row>
    <row r="48" spans="1:10" s="114" customFormat="1" ht="25.5">
      <c r="A48" s="14" t="s">
        <v>91</v>
      </c>
      <c r="B48" s="133" t="s">
        <v>81</v>
      </c>
      <c r="C48" s="1">
        <f>F48*12</f>
        <v>0</v>
      </c>
      <c r="D48" s="68">
        <f>3022.12*I48/J48</f>
        <v>2623.2</v>
      </c>
      <c r="E48" s="134">
        <f>H48*12</f>
        <v>0</v>
      </c>
      <c r="F48" s="135"/>
      <c r="G48" s="134"/>
      <c r="H48" s="135"/>
      <c r="I48" s="12">
        <v>4182.2</v>
      </c>
      <c r="J48" s="114">
        <v>4818.2</v>
      </c>
    </row>
    <row r="49" spans="1:9" s="114" customFormat="1" ht="15">
      <c r="A49" s="14" t="s">
        <v>92</v>
      </c>
      <c r="B49" s="133" t="s">
        <v>81</v>
      </c>
      <c r="C49" s="1"/>
      <c r="D49" s="68">
        <v>7667.57</v>
      </c>
      <c r="E49" s="134"/>
      <c r="F49" s="135"/>
      <c r="G49" s="134"/>
      <c r="H49" s="135"/>
      <c r="I49" s="12">
        <v>4182.2</v>
      </c>
    </row>
    <row r="50" spans="1:9" s="114" customFormat="1" ht="17.25" customHeight="1" hidden="1">
      <c r="A50" s="14" t="s">
        <v>93</v>
      </c>
      <c r="B50" s="133" t="s">
        <v>81</v>
      </c>
      <c r="C50" s="137"/>
      <c r="D50" s="68"/>
      <c r="E50" s="138"/>
      <c r="F50" s="135"/>
      <c r="G50" s="134"/>
      <c r="H50" s="135"/>
      <c r="I50" s="12">
        <v>4182.2</v>
      </c>
    </row>
    <row r="51" spans="1:9" s="123" customFormat="1" ht="30">
      <c r="A51" s="65" t="s">
        <v>94</v>
      </c>
      <c r="B51" s="30"/>
      <c r="C51" s="115"/>
      <c r="D51" s="16">
        <v>10419.6</v>
      </c>
      <c r="E51" s="16"/>
      <c r="F51" s="121"/>
      <c r="G51" s="16">
        <f>D51/I51</f>
        <v>2.49</v>
      </c>
      <c r="H51" s="116">
        <v>0.21</v>
      </c>
      <c r="I51" s="12">
        <v>4182.2</v>
      </c>
    </row>
    <row r="52" spans="1:10" s="114" customFormat="1" ht="15">
      <c r="A52" s="14" t="s">
        <v>95</v>
      </c>
      <c r="B52" s="133" t="s">
        <v>96</v>
      </c>
      <c r="C52" s="1"/>
      <c r="D52" s="68">
        <f>2230.05*I52/J52</f>
        <v>1795.74</v>
      </c>
      <c r="E52" s="134"/>
      <c r="F52" s="135"/>
      <c r="G52" s="134"/>
      <c r="H52" s="135"/>
      <c r="I52" s="12">
        <v>4182.2</v>
      </c>
      <c r="J52" s="114">
        <v>5193.7</v>
      </c>
    </row>
    <row r="53" spans="1:10" s="114" customFormat="1" ht="25.5">
      <c r="A53" s="14" t="s">
        <v>97</v>
      </c>
      <c r="B53" s="133" t="s">
        <v>98</v>
      </c>
      <c r="C53" s="1"/>
      <c r="D53" s="68">
        <f>1486.7*I53/J53</f>
        <v>1197.16</v>
      </c>
      <c r="E53" s="134"/>
      <c r="F53" s="135"/>
      <c r="G53" s="134"/>
      <c r="H53" s="135"/>
      <c r="I53" s="12">
        <v>4182.2</v>
      </c>
      <c r="J53" s="114">
        <v>5193.7</v>
      </c>
    </row>
    <row r="54" spans="1:10" s="114" customFormat="1" ht="15">
      <c r="A54" s="14" t="s">
        <v>99</v>
      </c>
      <c r="B54" s="133" t="s">
        <v>100</v>
      </c>
      <c r="C54" s="1"/>
      <c r="D54" s="68">
        <f>1560.23*I54/J54</f>
        <v>1256.37</v>
      </c>
      <c r="E54" s="134"/>
      <c r="F54" s="135"/>
      <c r="G54" s="134"/>
      <c r="H54" s="135"/>
      <c r="I54" s="12">
        <v>4182.2</v>
      </c>
      <c r="J54" s="114">
        <v>5193.7</v>
      </c>
    </row>
    <row r="55" spans="1:9" s="114" customFormat="1" ht="25.5">
      <c r="A55" s="14" t="s">
        <v>101</v>
      </c>
      <c r="B55" s="133" t="s">
        <v>102</v>
      </c>
      <c r="C55" s="1"/>
      <c r="D55" s="68">
        <v>1486.68</v>
      </c>
      <c r="E55" s="134"/>
      <c r="F55" s="135"/>
      <c r="G55" s="134"/>
      <c r="H55" s="135"/>
      <c r="I55" s="12">
        <v>4182.2</v>
      </c>
    </row>
    <row r="56" spans="1:10" s="114" customFormat="1" ht="20.25" customHeight="1">
      <c r="A56" s="14" t="s">
        <v>103</v>
      </c>
      <c r="B56" s="136" t="s">
        <v>81</v>
      </c>
      <c r="C56" s="1"/>
      <c r="D56" s="68">
        <f>528.75*I56/J56</f>
        <v>425.77</v>
      </c>
      <c r="E56" s="134"/>
      <c r="F56" s="135"/>
      <c r="G56" s="134"/>
      <c r="H56" s="135"/>
      <c r="I56" s="12">
        <v>4182.2</v>
      </c>
      <c r="J56" s="114">
        <v>5193.7</v>
      </c>
    </row>
    <row r="57" spans="1:10" s="114" customFormat="1" ht="15" hidden="1">
      <c r="A57" s="14" t="s">
        <v>104</v>
      </c>
      <c r="B57" s="133" t="s">
        <v>67</v>
      </c>
      <c r="C57" s="1"/>
      <c r="D57" s="68">
        <f>G57*I57</f>
        <v>0</v>
      </c>
      <c r="E57" s="134"/>
      <c r="F57" s="135"/>
      <c r="G57" s="134"/>
      <c r="H57" s="139"/>
      <c r="I57" s="12">
        <v>4182.2</v>
      </c>
      <c r="J57" s="114">
        <v>5193.7</v>
      </c>
    </row>
    <row r="58" spans="1:10" s="114" customFormat="1" ht="21" customHeight="1">
      <c r="A58" s="5" t="s">
        <v>105</v>
      </c>
      <c r="B58" s="133" t="s">
        <v>67</v>
      </c>
      <c r="C58" s="137"/>
      <c r="D58" s="68">
        <f>5287.68*I58/J58</f>
        <v>4257.88</v>
      </c>
      <c r="E58" s="138"/>
      <c r="F58" s="135"/>
      <c r="G58" s="134"/>
      <c r="H58" s="135"/>
      <c r="I58" s="12">
        <v>4182.2</v>
      </c>
      <c r="J58" s="114">
        <v>5193.7</v>
      </c>
    </row>
    <row r="59" spans="1:9" s="114" customFormat="1" ht="30">
      <c r="A59" s="65" t="s">
        <v>106</v>
      </c>
      <c r="B59" s="133"/>
      <c r="C59" s="1"/>
      <c r="D59" s="16">
        <f>D60</f>
        <v>947.75</v>
      </c>
      <c r="E59" s="134"/>
      <c r="F59" s="135"/>
      <c r="G59" s="16">
        <f>D59/I59</f>
        <v>0.23</v>
      </c>
      <c r="H59" s="116">
        <f>G59/12</f>
        <v>0.02</v>
      </c>
      <c r="I59" s="12">
        <v>4182.2</v>
      </c>
    </row>
    <row r="60" spans="1:10" s="114" customFormat="1" ht="15">
      <c r="A60" s="14" t="s">
        <v>107</v>
      </c>
      <c r="B60" s="136" t="s">
        <v>81</v>
      </c>
      <c r="C60" s="1"/>
      <c r="D60" s="68">
        <f>1243.17*I60/J60</f>
        <v>947.75</v>
      </c>
      <c r="E60" s="134"/>
      <c r="F60" s="135"/>
      <c r="G60" s="134"/>
      <c r="H60" s="135"/>
      <c r="I60" s="12">
        <v>4182.2</v>
      </c>
      <c r="J60" s="114">
        <v>5485.8</v>
      </c>
    </row>
    <row r="61" spans="1:9" s="114" customFormat="1" ht="15" hidden="1">
      <c r="A61" s="14" t="s">
        <v>108</v>
      </c>
      <c r="B61" s="133" t="s">
        <v>67</v>
      </c>
      <c r="C61" s="1"/>
      <c r="D61" s="68">
        <f>G61*I61</f>
        <v>0</v>
      </c>
      <c r="E61" s="134"/>
      <c r="F61" s="135"/>
      <c r="G61" s="134">
        <f>H61*12</f>
        <v>0</v>
      </c>
      <c r="H61" s="139"/>
      <c r="I61" s="12">
        <v>4182.2</v>
      </c>
    </row>
    <row r="62" spans="1:9" s="114" customFormat="1" ht="15">
      <c r="A62" s="65" t="s">
        <v>109</v>
      </c>
      <c r="B62" s="133"/>
      <c r="C62" s="1"/>
      <c r="D62" s="16">
        <f>D64+D65</f>
        <v>8362.76</v>
      </c>
      <c r="E62" s="134"/>
      <c r="F62" s="135"/>
      <c r="G62" s="16">
        <f>D62/I62</f>
        <v>2</v>
      </c>
      <c r="H62" s="116">
        <f>G62/12</f>
        <v>0.17</v>
      </c>
      <c r="I62" s="12">
        <v>4182.2</v>
      </c>
    </row>
    <row r="63" spans="1:9" s="114" customFormat="1" ht="15" hidden="1">
      <c r="A63" s="14" t="s">
        <v>110</v>
      </c>
      <c r="B63" s="133" t="s">
        <v>67</v>
      </c>
      <c r="C63" s="1"/>
      <c r="D63" s="68">
        <f aca="true" t="shared" si="0" ref="D63:D70">G63*I63</f>
        <v>0</v>
      </c>
      <c r="E63" s="134"/>
      <c r="F63" s="135"/>
      <c r="G63" s="134">
        <f aca="true" t="shared" si="1" ref="G63:G70">H63*12</f>
        <v>0</v>
      </c>
      <c r="H63" s="135"/>
      <c r="I63" s="12">
        <v>4182.2</v>
      </c>
    </row>
    <row r="64" spans="1:9" s="114" customFormat="1" ht="15">
      <c r="A64" s="14" t="s">
        <v>111</v>
      </c>
      <c r="B64" s="133" t="s">
        <v>81</v>
      </c>
      <c r="C64" s="1"/>
      <c r="D64" s="68">
        <v>7770.38</v>
      </c>
      <c r="E64" s="134"/>
      <c r="F64" s="135"/>
      <c r="G64" s="134"/>
      <c r="H64" s="135"/>
      <c r="I64" s="12">
        <v>4182.2</v>
      </c>
    </row>
    <row r="65" spans="1:10" s="114" customFormat="1" ht="15">
      <c r="A65" s="14" t="s">
        <v>112</v>
      </c>
      <c r="B65" s="133" t="s">
        <v>81</v>
      </c>
      <c r="C65" s="1"/>
      <c r="D65" s="68">
        <f>777.03*I65/J65</f>
        <v>592.38</v>
      </c>
      <c r="E65" s="134"/>
      <c r="F65" s="135"/>
      <c r="G65" s="134"/>
      <c r="H65" s="135"/>
      <c r="I65" s="12">
        <v>4182.2</v>
      </c>
      <c r="J65" s="114">
        <v>5485.8</v>
      </c>
    </row>
    <row r="66" spans="1:9" s="114" customFormat="1" ht="27.75" customHeight="1" hidden="1">
      <c r="A66" s="5" t="s">
        <v>113</v>
      </c>
      <c r="B66" s="133" t="s">
        <v>57</v>
      </c>
      <c r="C66" s="1"/>
      <c r="D66" s="68">
        <f t="shared" si="0"/>
        <v>0</v>
      </c>
      <c r="E66" s="134"/>
      <c r="F66" s="135"/>
      <c r="G66" s="134">
        <f t="shared" si="1"/>
        <v>0</v>
      </c>
      <c r="H66" s="139"/>
      <c r="I66" s="12">
        <v>4182.2</v>
      </c>
    </row>
    <row r="67" spans="1:9" s="114" customFormat="1" ht="25.5" hidden="1">
      <c r="A67" s="5" t="s">
        <v>114</v>
      </c>
      <c r="B67" s="133" t="s">
        <v>57</v>
      </c>
      <c r="C67" s="1"/>
      <c r="D67" s="68">
        <f t="shared" si="0"/>
        <v>0</v>
      </c>
      <c r="E67" s="134"/>
      <c r="F67" s="135"/>
      <c r="G67" s="134">
        <f t="shared" si="1"/>
        <v>0</v>
      </c>
      <c r="H67" s="139"/>
      <c r="I67" s="12">
        <v>4182.2</v>
      </c>
    </row>
    <row r="68" spans="1:9" s="114" customFormat="1" ht="25.5" hidden="1">
      <c r="A68" s="5" t="s">
        <v>115</v>
      </c>
      <c r="B68" s="133" t="s">
        <v>57</v>
      </c>
      <c r="C68" s="1"/>
      <c r="D68" s="68">
        <f t="shared" si="0"/>
        <v>0</v>
      </c>
      <c r="E68" s="134"/>
      <c r="F68" s="135"/>
      <c r="G68" s="134">
        <f t="shared" si="1"/>
        <v>0</v>
      </c>
      <c r="H68" s="139"/>
      <c r="I68" s="12">
        <v>4182.2</v>
      </c>
    </row>
    <row r="69" spans="1:9" s="114" customFormat="1" ht="25.5" hidden="1">
      <c r="A69" s="5" t="s">
        <v>116</v>
      </c>
      <c r="B69" s="133" t="s">
        <v>57</v>
      </c>
      <c r="C69" s="1"/>
      <c r="D69" s="68">
        <f t="shared" si="0"/>
        <v>0</v>
      </c>
      <c r="E69" s="134"/>
      <c r="F69" s="135"/>
      <c r="G69" s="134">
        <f t="shared" si="1"/>
        <v>0</v>
      </c>
      <c r="H69" s="139"/>
      <c r="I69" s="12">
        <v>4182.2</v>
      </c>
    </row>
    <row r="70" spans="1:9" s="114" customFormat="1" ht="25.5" customHeight="1" hidden="1">
      <c r="A70" s="5" t="s">
        <v>117</v>
      </c>
      <c r="B70" s="133" t="s">
        <v>57</v>
      </c>
      <c r="C70" s="1"/>
      <c r="D70" s="68">
        <f t="shared" si="0"/>
        <v>0</v>
      </c>
      <c r="E70" s="134"/>
      <c r="F70" s="135"/>
      <c r="G70" s="134">
        <f t="shared" si="1"/>
        <v>0</v>
      </c>
      <c r="H70" s="139"/>
      <c r="I70" s="12">
        <v>4182.2</v>
      </c>
    </row>
    <row r="71" spans="1:9" s="114" customFormat="1" ht="15">
      <c r="A71" s="65" t="s">
        <v>118</v>
      </c>
      <c r="B71" s="133"/>
      <c r="C71" s="1"/>
      <c r="D71" s="16">
        <f>D72+D73</f>
        <v>1459.71</v>
      </c>
      <c r="E71" s="134"/>
      <c r="F71" s="135"/>
      <c r="G71" s="16">
        <f>D71/I71</f>
        <v>0.35</v>
      </c>
      <c r="H71" s="116">
        <f>G71/12</f>
        <v>0.03</v>
      </c>
      <c r="I71" s="12">
        <v>4182.2</v>
      </c>
    </row>
    <row r="72" spans="1:10" s="114" customFormat="1" ht="15">
      <c r="A72" s="14" t="s">
        <v>119</v>
      </c>
      <c r="B72" s="133" t="s">
        <v>81</v>
      </c>
      <c r="C72" s="1"/>
      <c r="D72" s="68">
        <f>932.26*I72/J72</f>
        <v>809.2</v>
      </c>
      <c r="E72" s="134"/>
      <c r="F72" s="135"/>
      <c r="G72" s="134"/>
      <c r="H72" s="135"/>
      <c r="I72" s="12">
        <v>4182.2</v>
      </c>
      <c r="J72" s="114">
        <v>4818.2</v>
      </c>
    </row>
    <row r="73" spans="1:10" s="114" customFormat="1" ht="15">
      <c r="A73" s="14" t="s">
        <v>120</v>
      </c>
      <c r="B73" s="133" t="s">
        <v>81</v>
      </c>
      <c r="C73" s="1"/>
      <c r="D73" s="68">
        <f>749.43*I73/J73</f>
        <v>650.51</v>
      </c>
      <c r="E73" s="134"/>
      <c r="F73" s="135"/>
      <c r="G73" s="134"/>
      <c r="H73" s="135"/>
      <c r="I73" s="12">
        <v>4182.2</v>
      </c>
      <c r="J73" s="114">
        <v>4818.2</v>
      </c>
    </row>
    <row r="74" spans="1:9" s="12" customFormat="1" ht="15">
      <c r="A74" s="65" t="s">
        <v>121</v>
      </c>
      <c r="B74" s="30"/>
      <c r="C74" s="115"/>
      <c r="D74" s="116">
        <f>D75</f>
        <v>2072.1</v>
      </c>
      <c r="E74" s="116" t="e">
        <f>#REF!+E75+#REF!+#REF!</f>
        <v>#REF!</v>
      </c>
      <c r="F74" s="116" t="e">
        <f>#REF!+F75+#REF!+#REF!</f>
        <v>#REF!</v>
      </c>
      <c r="G74" s="116">
        <f>D74/I74</f>
        <v>0.5</v>
      </c>
      <c r="H74" s="116">
        <f>G74/12</f>
        <v>0.04</v>
      </c>
      <c r="I74" s="12">
        <v>4182.2</v>
      </c>
    </row>
    <row r="75" spans="1:9" s="114" customFormat="1" ht="15">
      <c r="A75" s="14" t="s">
        <v>122</v>
      </c>
      <c r="B75" s="133" t="s">
        <v>96</v>
      </c>
      <c r="C75" s="1"/>
      <c r="D75" s="68">
        <v>2072.1</v>
      </c>
      <c r="E75" s="134"/>
      <c r="F75" s="135"/>
      <c r="G75" s="134"/>
      <c r="H75" s="135"/>
      <c r="I75" s="12">
        <v>4182.2</v>
      </c>
    </row>
    <row r="76" spans="1:9" s="12" customFormat="1" ht="30.75" thickBot="1">
      <c r="A76" s="63" t="s">
        <v>123</v>
      </c>
      <c r="B76" s="30" t="s">
        <v>57</v>
      </c>
      <c r="C76" s="127">
        <f>F76*12</f>
        <v>0</v>
      </c>
      <c r="D76" s="127">
        <f>G76*I76</f>
        <v>15055.92</v>
      </c>
      <c r="E76" s="127">
        <f>H76*12</f>
        <v>3.6</v>
      </c>
      <c r="F76" s="129"/>
      <c r="G76" s="127">
        <f>H76*12</f>
        <v>3.6</v>
      </c>
      <c r="H76" s="129">
        <v>0.3</v>
      </c>
      <c r="I76" s="12">
        <v>4182.2</v>
      </c>
    </row>
    <row r="77" spans="1:9" s="12" customFormat="1" ht="19.5" hidden="1" thickBot="1">
      <c r="A77" s="63" t="s">
        <v>3</v>
      </c>
      <c r="B77" s="30"/>
      <c r="C77" s="124">
        <f>F77*12</f>
        <v>0</v>
      </c>
      <c r="D77" s="124"/>
      <c r="E77" s="124"/>
      <c r="F77" s="125"/>
      <c r="G77" s="124"/>
      <c r="H77" s="121"/>
      <c r="I77" s="12">
        <v>4182.2</v>
      </c>
    </row>
    <row r="78" spans="1:9" s="145" customFormat="1" ht="15.75" hidden="1" thickBot="1">
      <c r="A78" s="140" t="s">
        <v>124</v>
      </c>
      <c r="B78" s="141"/>
      <c r="C78" s="142"/>
      <c r="D78" s="142"/>
      <c r="E78" s="142"/>
      <c r="F78" s="143"/>
      <c r="G78" s="142"/>
      <c r="H78" s="144"/>
      <c r="I78" s="12">
        <v>4182.2</v>
      </c>
    </row>
    <row r="79" spans="1:9" s="145" customFormat="1" ht="15.75" hidden="1" thickBot="1">
      <c r="A79" s="140" t="s">
        <v>125</v>
      </c>
      <c r="B79" s="141"/>
      <c r="C79" s="142"/>
      <c r="D79" s="142"/>
      <c r="E79" s="142"/>
      <c r="F79" s="143"/>
      <c r="G79" s="142"/>
      <c r="H79" s="144"/>
      <c r="I79" s="12">
        <v>4182.2</v>
      </c>
    </row>
    <row r="80" spans="1:9" s="145" customFormat="1" ht="15.75" hidden="1" thickBot="1">
      <c r="A80" s="140" t="s">
        <v>126</v>
      </c>
      <c r="B80" s="141"/>
      <c r="C80" s="142"/>
      <c r="D80" s="142"/>
      <c r="E80" s="142"/>
      <c r="F80" s="143"/>
      <c r="G80" s="142"/>
      <c r="H80" s="144"/>
      <c r="I80" s="12">
        <v>4182.2</v>
      </c>
    </row>
    <row r="81" spans="1:9" s="145" customFormat="1" ht="15.75" hidden="1" thickBot="1">
      <c r="A81" s="140" t="s">
        <v>127</v>
      </c>
      <c r="B81" s="141"/>
      <c r="C81" s="142"/>
      <c r="D81" s="142"/>
      <c r="E81" s="142"/>
      <c r="F81" s="143"/>
      <c r="G81" s="142"/>
      <c r="H81" s="144"/>
      <c r="I81" s="12">
        <v>4182.2</v>
      </c>
    </row>
    <row r="82" spans="1:9" s="145" customFormat="1" ht="15.75" hidden="1" thickBot="1">
      <c r="A82" s="140" t="s">
        <v>128</v>
      </c>
      <c r="B82" s="141"/>
      <c r="C82" s="142"/>
      <c r="D82" s="142"/>
      <c r="E82" s="142"/>
      <c r="F82" s="143"/>
      <c r="G82" s="142"/>
      <c r="H82" s="144"/>
      <c r="I82" s="12">
        <v>4182.2</v>
      </c>
    </row>
    <row r="83" spans="1:9" s="145" customFormat="1" ht="15.75" hidden="1" thickBot="1">
      <c r="A83" s="140" t="s">
        <v>129</v>
      </c>
      <c r="B83" s="141"/>
      <c r="C83" s="142"/>
      <c r="D83" s="142"/>
      <c r="E83" s="142"/>
      <c r="F83" s="143"/>
      <c r="G83" s="142"/>
      <c r="H83" s="144"/>
      <c r="I83" s="12">
        <v>4182.2</v>
      </c>
    </row>
    <row r="84" spans="1:9" s="145" customFormat="1" ht="15.75" hidden="1" thickBot="1">
      <c r="A84" s="140" t="s">
        <v>130</v>
      </c>
      <c r="B84" s="141"/>
      <c r="C84" s="142"/>
      <c r="D84" s="142"/>
      <c r="E84" s="142"/>
      <c r="F84" s="143"/>
      <c r="G84" s="142"/>
      <c r="H84" s="144"/>
      <c r="I84" s="12">
        <v>4182.2</v>
      </c>
    </row>
    <row r="85" spans="1:9" s="145" customFormat="1" ht="15.75" hidden="1" thickBot="1">
      <c r="A85" s="146" t="s">
        <v>131</v>
      </c>
      <c r="B85" s="147"/>
      <c r="C85" s="148"/>
      <c r="D85" s="148"/>
      <c r="E85" s="148"/>
      <c r="F85" s="149"/>
      <c r="G85" s="148"/>
      <c r="H85" s="150"/>
      <c r="I85" s="12">
        <v>4182.2</v>
      </c>
    </row>
    <row r="86" spans="1:9" s="145" customFormat="1" ht="19.5" thickBot="1">
      <c r="A86" s="4" t="s">
        <v>132</v>
      </c>
      <c r="B86" s="151" t="s">
        <v>51</v>
      </c>
      <c r="C86" s="152"/>
      <c r="D86" s="124">
        <f>G86*I86</f>
        <v>70762.82</v>
      </c>
      <c r="E86" s="124"/>
      <c r="F86" s="125"/>
      <c r="G86" s="124">
        <f>12*H86</f>
        <v>16.92</v>
      </c>
      <c r="H86" s="125">
        <v>1.41</v>
      </c>
      <c r="I86" s="12">
        <v>4182.2</v>
      </c>
    </row>
    <row r="87" spans="1:8" s="12" customFormat="1" ht="19.5" thickBot="1">
      <c r="A87" s="64" t="s">
        <v>4</v>
      </c>
      <c r="B87" s="106"/>
      <c r="C87" s="153" t="e">
        <f>F87*12</f>
        <v>#REF!</v>
      </c>
      <c r="D87" s="154">
        <f>D86+D76+D74+D71+D62+D59+D51+D38+D37+D36+D35+D31+D30+D29+D28+D27+D18+D13</f>
        <v>540815.36</v>
      </c>
      <c r="E87" s="154" t="e">
        <f>E86+E76+E74+E71+E62+E59+E51+E38+E37+E36+E35+E31+E30+E29+E28+E27+E18+E13</f>
        <v>#REF!</v>
      </c>
      <c r="F87" s="154" t="e">
        <f>F86+F76+F74+F71+F62+F59+F51+F38+F37+F36+F35+F31+F30+F29+F28+F27+F18+F13</f>
        <v>#REF!</v>
      </c>
      <c r="G87" s="154">
        <f>G86+G76+G74+G71+G62+G59+G51+G38+G37+G36+G35+G31+G30+G29+G28+G27+G18+G13</f>
        <v>129.32</v>
      </c>
      <c r="H87" s="154">
        <v>10.78</v>
      </c>
    </row>
    <row r="88" spans="1:8" s="157" customFormat="1" ht="20.25" hidden="1" thickBot="1">
      <c r="A88" s="4" t="s">
        <v>2</v>
      </c>
      <c r="B88" s="151" t="s">
        <v>51</v>
      </c>
      <c r="C88" s="151" t="s">
        <v>133</v>
      </c>
      <c r="D88" s="155"/>
      <c r="E88" s="151" t="s">
        <v>133</v>
      </c>
      <c r="F88" s="156"/>
      <c r="G88" s="151" t="s">
        <v>133</v>
      </c>
      <c r="H88" s="156"/>
    </row>
    <row r="89" spans="1:8" s="157" customFormat="1" ht="19.5">
      <c r="A89" s="158"/>
      <c r="B89" s="159"/>
      <c r="C89" s="159"/>
      <c r="D89" s="159"/>
      <c r="E89" s="159"/>
      <c r="F89" s="160"/>
      <c r="G89" s="159"/>
      <c r="H89" s="160"/>
    </row>
    <row r="90" spans="1:8" s="157" customFormat="1" ht="19.5">
      <c r="A90" s="158"/>
      <c r="B90" s="159"/>
      <c r="C90" s="159"/>
      <c r="D90" s="159"/>
      <c r="E90" s="159"/>
      <c r="F90" s="160"/>
      <c r="G90" s="159"/>
      <c r="H90" s="160"/>
    </row>
    <row r="91" spans="1:8" s="157" customFormat="1" ht="19.5">
      <c r="A91" s="158"/>
      <c r="B91" s="159"/>
      <c r="C91" s="159"/>
      <c r="D91" s="159"/>
      <c r="E91" s="159"/>
      <c r="F91" s="160"/>
      <c r="G91" s="159"/>
      <c r="H91" s="160"/>
    </row>
    <row r="92" spans="1:8" s="162" customFormat="1" ht="13.5" thickBot="1">
      <c r="A92" s="161"/>
      <c r="F92" s="2"/>
      <c r="H92" s="2"/>
    </row>
    <row r="93" spans="1:9" s="12" customFormat="1" ht="19.5" thickBot="1">
      <c r="A93" s="163" t="s">
        <v>134</v>
      </c>
      <c r="B93" s="164"/>
      <c r="C93" s="165">
        <f>F93*12</f>
        <v>0</v>
      </c>
      <c r="D93" s="166">
        <f>D94+D98+D100</f>
        <v>64441.2</v>
      </c>
      <c r="E93" s="166">
        <f>E94+E98+E100</f>
        <v>0</v>
      </c>
      <c r="F93" s="166">
        <f>F94+F98+F100</f>
        <v>0</v>
      </c>
      <c r="G93" s="166">
        <f>G94+G98+G100</f>
        <v>15.4</v>
      </c>
      <c r="H93" s="166">
        <f>H94+H98+H100</f>
        <v>1.29</v>
      </c>
      <c r="I93" s="12">
        <v>4182.2</v>
      </c>
    </row>
    <row r="94" spans="1:9" s="145" customFormat="1" ht="15.75" thickBot="1">
      <c r="A94" s="140" t="s">
        <v>135</v>
      </c>
      <c r="B94" s="141"/>
      <c r="C94" s="142"/>
      <c r="D94" s="167">
        <v>19215.42</v>
      </c>
      <c r="E94" s="167"/>
      <c r="F94" s="167"/>
      <c r="G94" s="168">
        <f aca="true" t="shared" si="2" ref="G94:G100">D94/I94</f>
        <v>4.59</v>
      </c>
      <c r="H94" s="169">
        <v>0.39</v>
      </c>
      <c r="I94" s="12">
        <v>4182.2</v>
      </c>
    </row>
    <row r="95" spans="1:9" s="145" customFormat="1" ht="15.75" hidden="1" thickBot="1">
      <c r="A95" s="140" t="s">
        <v>126</v>
      </c>
      <c r="B95" s="141"/>
      <c r="C95" s="142"/>
      <c r="D95" s="167"/>
      <c r="E95" s="167"/>
      <c r="F95" s="167"/>
      <c r="G95" s="168">
        <f t="shared" si="2"/>
        <v>0</v>
      </c>
      <c r="H95" s="169">
        <f aca="true" t="shared" si="3" ref="H95:H100">G95/12</f>
        <v>0</v>
      </c>
      <c r="I95" s="12">
        <v>4182.2</v>
      </c>
    </row>
    <row r="96" spans="1:9" s="145" customFormat="1" ht="15.75" hidden="1" thickBot="1">
      <c r="A96" s="140" t="s">
        <v>127</v>
      </c>
      <c r="B96" s="141"/>
      <c r="C96" s="142"/>
      <c r="D96" s="167"/>
      <c r="E96" s="167"/>
      <c r="F96" s="167"/>
      <c r="G96" s="168">
        <f t="shared" si="2"/>
        <v>0</v>
      </c>
      <c r="H96" s="169">
        <f t="shared" si="3"/>
        <v>0</v>
      </c>
      <c r="I96" s="12">
        <v>4182.2</v>
      </c>
    </row>
    <row r="97" spans="1:9" s="145" customFormat="1" ht="15.75" hidden="1" thickBot="1">
      <c r="A97" s="140" t="s">
        <v>128</v>
      </c>
      <c r="B97" s="141"/>
      <c r="C97" s="142"/>
      <c r="D97" s="167"/>
      <c r="E97" s="167"/>
      <c r="F97" s="167"/>
      <c r="G97" s="168">
        <f t="shared" si="2"/>
        <v>0</v>
      </c>
      <c r="H97" s="169">
        <f t="shared" si="3"/>
        <v>0</v>
      </c>
      <c r="I97" s="12">
        <v>4182.2</v>
      </c>
    </row>
    <row r="98" spans="1:9" s="145" customFormat="1" ht="15.75" thickBot="1">
      <c r="A98" s="140" t="s">
        <v>136</v>
      </c>
      <c r="B98" s="141"/>
      <c r="C98" s="142"/>
      <c r="D98" s="167">
        <v>26646.57</v>
      </c>
      <c r="E98" s="167"/>
      <c r="F98" s="167"/>
      <c r="G98" s="168">
        <f t="shared" si="2"/>
        <v>6.37</v>
      </c>
      <c r="H98" s="169">
        <f t="shared" si="3"/>
        <v>0.53</v>
      </c>
      <c r="I98" s="12">
        <v>4182.2</v>
      </c>
    </row>
    <row r="99" spans="1:9" s="145" customFormat="1" ht="15.75" hidden="1" thickBot="1">
      <c r="A99" s="140" t="s">
        <v>130</v>
      </c>
      <c r="B99" s="141"/>
      <c r="C99" s="142"/>
      <c r="D99" s="167">
        <f>G99*I99</f>
        <v>0</v>
      </c>
      <c r="E99" s="167"/>
      <c r="F99" s="167"/>
      <c r="G99" s="168">
        <f t="shared" si="2"/>
        <v>41.11141504471331</v>
      </c>
      <c r="H99" s="169">
        <f t="shared" si="3"/>
        <v>3.4259512537261094</v>
      </c>
      <c r="I99" s="12">
        <v>4182.2</v>
      </c>
    </row>
    <row r="100" spans="1:10" s="145" customFormat="1" ht="18.75" customHeight="1" thickBot="1">
      <c r="A100" s="170" t="s">
        <v>137</v>
      </c>
      <c r="B100" s="171"/>
      <c r="C100" s="172"/>
      <c r="D100" s="173">
        <f>23072.75*I100/J100</f>
        <v>18579.21</v>
      </c>
      <c r="E100" s="173"/>
      <c r="F100" s="173"/>
      <c r="G100" s="168">
        <f t="shared" si="2"/>
        <v>4.44</v>
      </c>
      <c r="H100" s="169">
        <f t="shared" si="3"/>
        <v>0.37</v>
      </c>
      <c r="I100" s="12">
        <v>4182.2</v>
      </c>
      <c r="J100" s="145">
        <v>5193.7</v>
      </c>
    </row>
    <row r="101" spans="1:9" s="145" customFormat="1" ht="15">
      <c r="A101" s="174"/>
      <c r="B101" s="175"/>
      <c r="C101" s="176"/>
      <c r="D101" s="176"/>
      <c r="E101" s="176"/>
      <c r="F101" s="177"/>
      <c r="G101" s="176"/>
      <c r="H101" s="177"/>
      <c r="I101" s="12"/>
    </row>
    <row r="102" spans="1:9" s="145" customFormat="1" ht="15">
      <c r="A102" s="174"/>
      <c r="B102" s="175"/>
      <c r="C102" s="176"/>
      <c r="D102" s="176"/>
      <c r="E102" s="176"/>
      <c r="F102" s="177"/>
      <c r="G102" s="176"/>
      <c r="H102" s="177"/>
      <c r="I102" s="12"/>
    </row>
    <row r="103" spans="1:9" s="145" customFormat="1" ht="15.75" thickBot="1">
      <c r="A103" s="174"/>
      <c r="B103" s="175"/>
      <c r="C103" s="176"/>
      <c r="D103" s="176"/>
      <c r="E103" s="176"/>
      <c r="F103" s="177"/>
      <c r="G103" s="176"/>
      <c r="H103" s="177"/>
      <c r="I103" s="12"/>
    </row>
    <row r="104" spans="1:8" s="12" customFormat="1" ht="15.75" thickBot="1">
      <c r="A104" s="64" t="s">
        <v>6</v>
      </c>
      <c r="B104" s="106"/>
      <c r="C104" s="153"/>
      <c r="D104" s="153">
        <f>D87+D93</f>
        <v>605256.56</v>
      </c>
      <c r="E104" s="153" t="e">
        <f>E87+E93</f>
        <v>#REF!</v>
      </c>
      <c r="F104" s="153" t="e">
        <f>F87+F93</f>
        <v>#REF!</v>
      </c>
      <c r="G104" s="153">
        <f>G87+G93</f>
        <v>144.72</v>
      </c>
      <c r="H104" s="153">
        <f>H87+H93</f>
        <v>12.07</v>
      </c>
    </row>
    <row r="105" spans="1:9" s="145" customFormat="1" ht="15">
      <c r="A105" s="174"/>
      <c r="B105" s="175"/>
      <c r="C105" s="176"/>
      <c r="D105" s="176"/>
      <c r="E105" s="176"/>
      <c r="F105" s="177"/>
      <c r="G105" s="176"/>
      <c r="H105" s="177"/>
      <c r="I105" s="12"/>
    </row>
    <row r="106" spans="1:9" s="145" customFormat="1" ht="15">
      <c r="A106" s="174"/>
      <c r="B106" s="175"/>
      <c r="C106" s="176"/>
      <c r="D106" s="176"/>
      <c r="E106" s="176"/>
      <c r="F106" s="177"/>
      <c r="G106" s="176"/>
      <c r="H106" s="177"/>
      <c r="I106" s="12"/>
    </row>
    <row r="107" spans="1:9" s="145" customFormat="1" ht="15">
      <c r="A107" s="174"/>
      <c r="B107" s="175"/>
      <c r="C107" s="176"/>
      <c r="D107" s="176"/>
      <c r="E107" s="176"/>
      <c r="F107" s="177"/>
      <c r="G107" s="176"/>
      <c r="H107" s="177"/>
      <c r="I107" s="12"/>
    </row>
    <row r="108" spans="1:8" s="157" customFormat="1" ht="19.5">
      <c r="A108" s="178"/>
      <c r="B108" s="179"/>
      <c r="C108" s="180"/>
      <c r="D108" s="180"/>
      <c r="E108" s="180"/>
      <c r="F108" s="181"/>
      <c r="G108" s="180"/>
      <c r="H108" s="181"/>
    </row>
    <row r="109" spans="1:6" s="162" customFormat="1" ht="14.25">
      <c r="A109" s="236" t="s">
        <v>138</v>
      </c>
      <c r="B109" s="236"/>
      <c r="C109" s="236"/>
      <c r="D109" s="236"/>
      <c r="E109" s="236"/>
      <c r="F109" s="236"/>
    </row>
    <row r="110" spans="6:8" s="162" customFormat="1" ht="12.75">
      <c r="F110" s="2"/>
      <c r="H110" s="2"/>
    </row>
    <row r="111" spans="1:8" s="162" customFormat="1" ht="12.75">
      <c r="A111" s="161" t="s">
        <v>139</v>
      </c>
      <c r="F111" s="2"/>
      <c r="H111" s="2"/>
    </row>
    <row r="112" spans="6:8" s="162" customFormat="1" ht="12.75">
      <c r="F112" s="2"/>
      <c r="H112" s="2"/>
    </row>
    <row r="113" spans="6:8" s="162" customFormat="1" ht="12.75">
      <c r="F113" s="2"/>
      <c r="H113" s="2"/>
    </row>
    <row r="114" spans="6:8" s="162" customFormat="1" ht="12.75">
      <c r="F114" s="2"/>
      <c r="H114" s="2"/>
    </row>
    <row r="115" spans="6:8" s="162" customFormat="1" ht="12.75">
      <c r="F115" s="2"/>
      <c r="H115" s="2"/>
    </row>
    <row r="116" spans="6:8" s="162" customFormat="1" ht="12.75">
      <c r="F116" s="2"/>
      <c r="H116" s="2"/>
    </row>
    <row r="117" spans="6:8" s="162" customFormat="1" ht="12.75">
      <c r="F117" s="2"/>
      <c r="H117" s="2"/>
    </row>
    <row r="118" spans="6:8" s="162" customFormat="1" ht="12.75">
      <c r="F118" s="2"/>
      <c r="H118" s="2"/>
    </row>
    <row r="119" spans="6:8" s="162" customFormat="1" ht="12.75">
      <c r="F119" s="2"/>
      <c r="H119" s="2"/>
    </row>
    <row r="120" spans="6:8" s="162" customFormat="1" ht="12.75">
      <c r="F120" s="2"/>
      <c r="H120" s="2"/>
    </row>
    <row r="121" spans="6:8" s="162" customFormat="1" ht="12.75">
      <c r="F121" s="2"/>
      <c r="H121" s="2"/>
    </row>
    <row r="122" spans="6:8" s="162" customFormat="1" ht="12.75">
      <c r="F122" s="2"/>
      <c r="H122" s="2"/>
    </row>
    <row r="123" spans="6:8" s="162" customFormat="1" ht="12.75">
      <c r="F123" s="2"/>
      <c r="H123" s="2"/>
    </row>
    <row r="124" spans="6:8" s="162" customFormat="1" ht="12.75">
      <c r="F124" s="2"/>
      <c r="H124" s="2"/>
    </row>
    <row r="125" spans="6:8" s="162" customFormat="1" ht="12.75">
      <c r="F125" s="2"/>
      <c r="H125" s="2"/>
    </row>
    <row r="126" spans="6:8" s="162" customFormat="1" ht="12.75">
      <c r="F126" s="2"/>
      <c r="H126" s="2"/>
    </row>
    <row r="127" spans="6:8" s="162" customFormat="1" ht="12.75">
      <c r="F127" s="2"/>
      <c r="H127" s="2"/>
    </row>
    <row r="128" spans="6:8" s="162" customFormat="1" ht="12.75">
      <c r="F128" s="2"/>
      <c r="H128" s="2"/>
    </row>
    <row r="129" spans="6:8" s="162" customFormat="1" ht="12.75">
      <c r="F129" s="2"/>
      <c r="H129" s="2"/>
    </row>
  </sheetData>
  <sheetProtection/>
  <mergeCells count="11">
    <mergeCell ref="A6:H6"/>
    <mergeCell ref="A7:H7"/>
    <mergeCell ref="A8:H8"/>
    <mergeCell ref="A9:H9"/>
    <mergeCell ref="A12:H12"/>
    <mergeCell ref="A109:F109"/>
    <mergeCell ref="A1:H1"/>
    <mergeCell ref="B2:H2"/>
    <mergeCell ref="B3:H3"/>
    <mergeCell ref="B4:H4"/>
    <mergeCell ref="A5:H5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tabSelected="1" zoomScale="80" zoomScaleNormal="80" zoomScalePageLayoutView="0" workbookViewId="0" topLeftCell="A1">
      <pane xSplit="1" ySplit="2" topLeftCell="G1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06" sqref="J106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48" t="s">
        <v>149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5" s="6" customFormat="1" ht="78.75" customHeight="1" thickBot="1">
      <c r="A2" s="192" t="s">
        <v>0</v>
      </c>
      <c r="B2" s="252" t="s">
        <v>162</v>
      </c>
      <c r="C2" s="253"/>
      <c r="D2" s="254"/>
      <c r="E2" s="253" t="s">
        <v>163</v>
      </c>
      <c r="F2" s="253"/>
      <c r="G2" s="253"/>
      <c r="H2" s="252" t="s">
        <v>164</v>
      </c>
      <c r="I2" s="253"/>
      <c r="J2" s="254"/>
      <c r="K2" s="252" t="s">
        <v>165</v>
      </c>
      <c r="L2" s="253"/>
      <c r="M2" s="254"/>
      <c r="N2" s="51" t="s">
        <v>10</v>
      </c>
      <c r="O2" s="23" t="s">
        <v>5</v>
      </c>
    </row>
    <row r="3" spans="1:15" s="7" customFormat="1" ht="12.75">
      <c r="A3" s="44"/>
      <c r="B3" s="33" t="s">
        <v>7</v>
      </c>
      <c r="C3" s="15" t="s">
        <v>8</v>
      </c>
      <c r="D3" s="40" t="s">
        <v>9</v>
      </c>
      <c r="E3" s="50" t="s">
        <v>7</v>
      </c>
      <c r="F3" s="15" t="s">
        <v>8</v>
      </c>
      <c r="G3" s="21" t="s">
        <v>9</v>
      </c>
      <c r="H3" s="33" t="s">
        <v>7</v>
      </c>
      <c r="I3" s="15" t="s">
        <v>8</v>
      </c>
      <c r="J3" s="40" t="s">
        <v>9</v>
      </c>
      <c r="K3" s="33" t="s">
        <v>7</v>
      </c>
      <c r="L3" s="15" t="s">
        <v>8</v>
      </c>
      <c r="M3" s="40" t="s">
        <v>9</v>
      </c>
      <c r="N3" s="54"/>
      <c r="O3" s="24"/>
    </row>
    <row r="4" spans="1:15" s="7" customFormat="1" ht="49.5" customHeight="1">
      <c r="A4" s="262" t="s">
        <v>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4"/>
    </row>
    <row r="5" spans="1:15" s="6" customFormat="1" ht="14.25" customHeight="1">
      <c r="A5" s="66" t="s">
        <v>42</v>
      </c>
      <c r="B5" s="34"/>
      <c r="C5" s="8"/>
      <c r="D5" s="67">
        <f>O5/4</f>
        <v>39497.76</v>
      </c>
      <c r="E5" s="51"/>
      <c r="F5" s="8"/>
      <c r="G5" s="67">
        <f>O5/4</f>
        <v>39497.76</v>
      </c>
      <c r="H5" s="34"/>
      <c r="I5" s="8"/>
      <c r="J5" s="67">
        <f>O5/4</f>
        <v>39497.76</v>
      </c>
      <c r="K5" s="34"/>
      <c r="L5" s="8"/>
      <c r="M5" s="67">
        <f>O5/4</f>
        <v>39497.76</v>
      </c>
      <c r="N5" s="56">
        <f>M5+J5+G5+D5</f>
        <v>157991.04</v>
      </c>
      <c r="O5" s="17">
        <v>157991.04</v>
      </c>
    </row>
    <row r="6" spans="1:15" s="6" customFormat="1" ht="30">
      <c r="A6" s="66" t="s">
        <v>49</v>
      </c>
      <c r="B6" s="34"/>
      <c r="C6" s="8"/>
      <c r="D6" s="67">
        <f aca="true" t="shared" si="0" ref="D6:D14">O6/4</f>
        <v>30362.77</v>
      </c>
      <c r="E6" s="51"/>
      <c r="F6" s="8"/>
      <c r="G6" s="67">
        <f aca="true" t="shared" si="1" ref="G6:G14">O6/4</f>
        <v>30362.77</v>
      </c>
      <c r="H6" s="34"/>
      <c r="I6" s="8"/>
      <c r="J6" s="67">
        <f aca="true" t="shared" si="2" ref="J6:J14">O6/4</f>
        <v>30362.77</v>
      </c>
      <c r="K6" s="34"/>
      <c r="L6" s="8"/>
      <c r="M6" s="67">
        <f aca="true" t="shared" si="3" ref="M6:M14">O6/4</f>
        <v>30362.77</v>
      </c>
      <c r="N6" s="56">
        <f aca="true" t="shared" si="4" ref="N6:N47">M6+J6+G6+D6</f>
        <v>121451.08</v>
      </c>
      <c r="O6" s="17">
        <v>121451.09</v>
      </c>
    </row>
    <row r="7" spans="1:15" s="6" customFormat="1" ht="15">
      <c r="A7" s="65" t="s">
        <v>62</v>
      </c>
      <c r="B7" s="34"/>
      <c r="C7" s="8"/>
      <c r="D7" s="67">
        <f t="shared" si="0"/>
        <v>10532.74</v>
      </c>
      <c r="E7" s="51"/>
      <c r="F7" s="8"/>
      <c r="G7" s="67">
        <f t="shared" si="1"/>
        <v>10532.74</v>
      </c>
      <c r="H7" s="34"/>
      <c r="I7" s="8"/>
      <c r="J7" s="67">
        <f t="shared" si="2"/>
        <v>10532.74</v>
      </c>
      <c r="K7" s="34"/>
      <c r="L7" s="8"/>
      <c r="M7" s="67">
        <f t="shared" si="3"/>
        <v>10532.74</v>
      </c>
      <c r="N7" s="56">
        <f t="shared" si="4"/>
        <v>42130.96</v>
      </c>
      <c r="O7" s="17">
        <v>42130.96</v>
      </c>
    </row>
    <row r="8" spans="1:15" s="6" customFormat="1" ht="15">
      <c r="A8" s="65" t="s">
        <v>64</v>
      </c>
      <c r="B8" s="34"/>
      <c r="C8" s="8"/>
      <c r="D8" s="67">
        <f t="shared" si="0"/>
        <v>34231.39</v>
      </c>
      <c r="E8" s="51"/>
      <c r="F8" s="8"/>
      <c r="G8" s="67">
        <f t="shared" si="1"/>
        <v>34231.39</v>
      </c>
      <c r="H8" s="34"/>
      <c r="I8" s="8"/>
      <c r="J8" s="67">
        <f t="shared" si="2"/>
        <v>34231.39</v>
      </c>
      <c r="K8" s="34"/>
      <c r="L8" s="8"/>
      <c r="M8" s="67">
        <f t="shared" si="3"/>
        <v>34231.39</v>
      </c>
      <c r="N8" s="56">
        <f t="shared" si="4"/>
        <v>136925.56</v>
      </c>
      <c r="O8" s="17">
        <v>136925.57</v>
      </c>
    </row>
    <row r="9" spans="1:15" s="6" customFormat="1" ht="30">
      <c r="A9" s="65" t="s">
        <v>66</v>
      </c>
      <c r="B9" s="34"/>
      <c r="C9" s="8"/>
      <c r="D9" s="67">
        <f t="shared" si="0"/>
        <v>433.43</v>
      </c>
      <c r="E9" s="51"/>
      <c r="F9" s="8"/>
      <c r="G9" s="67">
        <f t="shared" si="1"/>
        <v>433.43</v>
      </c>
      <c r="H9" s="34"/>
      <c r="I9" s="8"/>
      <c r="J9" s="67">
        <f t="shared" si="2"/>
        <v>433.43</v>
      </c>
      <c r="K9" s="34"/>
      <c r="L9" s="8"/>
      <c r="M9" s="67">
        <f t="shared" si="3"/>
        <v>433.43</v>
      </c>
      <c r="N9" s="56">
        <f t="shared" si="4"/>
        <v>1733.72</v>
      </c>
      <c r="O9" s="17">
        <v>1733.72</v>
      </c>
    </row>
    <row r="10" spans="1:15" s="6" customFormat="1" ht="30">
      <c r="A10" s="65" t="s">
        <v>68</v>
      </c>
      <c r="B10" s="34"/>
      <c r="C10" s="8"/>
      <c r="D10" s="67">
        <f t="shared" si="0"/>
        <v>433.43</v>
      </c>
      <c r="E10" s="51"/>
      <c r="F10" s="8"/>
      <c r="G10" s="67">
        <f t="shared" si="1"/>
        <v>433.43</v>
      </c>
      <c r="H10" s="34"/>
      <c r="I10" s="8"/>
      <c r="J10" s="67">
        <f t="shared" si="2"/>
        <v>433.43</v>
      </c>
      <c r="K10" s="34"/>
      <c r="L10" s="8"/>
      <c r="M10" s="67">
        <f t="shared" si="3"/>
        <v>433.43</v>
      </c>
      <c r="N10" s="56">
        <f t="shared" si="4"/>
        <v>1733.72</v>
      </c>
      <c r="O10" s="17">
        <v>1733.72</v>
      </c>
    </row>
    <row r="11" spans="1:15" s="6" customFormat="1" ht="15">
      <c r="A11" s="65" t="s">
        <v>69</v>
      </c>
      <c r="B11" s="34"/>
      <c r="C11" s="8"/>
      <c r="D11" s="67">
        <f t="shared" si="0"/>
        <v>2737.03</v>
      </c>
      <c r="E11" s="51"/>
      <c r="F11" s="8"/>
      <c r="G11" s="67">
        <f t="shared" si="1"/>
        <v>2737.03</v>
      </c>
      <c r="H11" s="34"/>
      <c r="I11" s="8"/>
      <c r="J11" s="67">
        <f t="shared" si="2"/>
        <v>2737.03</v>
      </c>
      <c r="K11" s="34"/>
      <c r="L11" s="8"/>
      <c r="M11" s="67">
        <f t="shared" si="3"/>
        <v>2737.03</v>
      </c>
      <c r="N11" s="56">
        <f t="shared" si="4"/>
        <v>10948.12</v>
      </c>
      <c r="O11" s="17">
        <v>10948.1</v>
      </c>
    </row>
    <row r="12" spans="1:15" s="12" customFormat="1" ht="15">
      <c r="A12" s="65" t="s">
        <v>73</v>
      </c>
      <c r="B12" s="35"/>
      <c r="C12" s="30"/>
      <c r="D12" s="67">
        <f t="shared" si="0"/>
        <v>658.3</v>
      </c>
      <c r="E12" s="52"/>
      <c r="F12" s="30"/>
      <c r="G12" s="67">
        <f t="shared" si="1"/>
        <v>658.3</v>
      </c>
      <c r="H12" s="35"/>
      <c r="I12" s="30"/>
      <c r="J12" s="67">
        <f t="shared" si="2"/>
        <v>658.3</v>
      </c>
      <c r="K12" s="35"/>
      <c r="L12" s="30"/>
      <c r="M12" s="67">
        <f t="shared" si="3"/>
        <v>658.3</v>
      </c>
      <c r="N12" s="56">
        <f t="shared" si="4"/>
        <v>2633.2</v>
      </c>
      <c r="O12" s="17">
        <v>2633.2</v>
      </c>
    </row>
    <row r="13" spans="1:15" s="6" customFormat="1" ht="15">
      <c r="A13" s="65" t="s">
        <v>75</v>
      </c>
      <c r="B13" s="34"/>
      <c r="C13" s="8"/>
      <c r="D13" s="67">
        <f t="shared" si="0"/>
        <v>352.26</v>
      </c>
      <c r="E13" s="51"/>
      <c r="F13" s="8"/>
      <c r="G13" s="67">
        <f t="shared" si="1"/>
        <v>352.26</v>
      </c>
      <c r="H13" s="34"/>
      <c r="I13" s="8"/>
      <c r="J13" s="67">
        <f t="shared" si="2"/>
        <v>352.26</v>
      </c>
      <c r="K13" s="34"/>
      <c r="L13" s="8"/>
      <c r="M13" s="67">
        <f t="shared" si="3"/>
        <v>352.26</v>
      </c>
      <c r="N13" s="56">
        <f t="shared" si="4"/>
        <v>1409.04</v>
      </c>
      <c r="O13" s="17">
        <v>1409.05</v>
      </c>
    </row>
    <row r="14" spans="1:15" s="9" customFormat="1" ht="30">
      <c r="A14" s="62" t="s">
        <v>77</v>
      </c>
      <c r="B14" s="36"/>
      <c r="C14" s="31"/>
      <c r="D14" s="67">
        <f t="shared" si="0"/>
        <v>0</v>
      </c>
      <c r="E14" s="53"/>
      <c r="F14" s="31"/>
      <c r="G14" s="67">
        <f t="shared" si="1"/>
        <v>0</v>
      </c>
      <c r="H14" s="36"/>
      <c r="I14" s="31"/>
      <c r="J14" s="67">
        <f t="shared" si="2"/>
        <v>0</v>
      </c>
      <c r="K14" s="36"/>
      <c r="L14" s="31"/>
      <c r="M14" s="67">
        <f t="shared" si="3"/>
        <v>0</v>
      </c>
      <c r="N14" s="56">
        <f t="shared" si="4"/>
        <v>0</v>
      </c>
      <c r="O14" s="17"/>
    </row>
    <row r="15" spans="1:15" s="6" customFormat="1" ht="15">
      <c r="A15" s="65" t="s">
        <v>79</v>
      </c>
      <c r="B15" s="34"/>
      <c r="C15" s="8"/>
      <c r="D15" s="67"/>
      <c r="E15" s="51"/>
      <c r="F15" s="8"/>
      <c r="G15" s="19"/>
      <c r="H15" s="34"/>
      <c r="I15" s="8"/>
      <c r="J15" s="41"/>
      <c r="K15" s="34"/>
      <c r="L15" s="8"/>
      <c r="M15" s="41"/>
      <c r="N15" s="56">
        <f t="shared" si="4"/>
        <v>0</v>
      </c>
      <c r="O15" s="17"/>
    </row>
    <row r="16" spans="1:15" s="6" customFormat="1" ht="15">
      <c r="A16" s="265" t="s">
        <v>82</v>
      </c>
      <c r="B16" s="188" t="s">
        <v>154</v>
      </c>
      <c r="C16" s="189">
        <v>41402</v>
      </c>
      <c r="D16" s="190">
        <v>368.66</v>
      </c>
      <c r="E16" s="188" t="s">
        <v>167</v>
      </c>
      <c r="F16" s="189">
        <v>41509</v>
      </c>
      <c r="G16" s="190">
        <v>368.66</v>
      </c>
      <c r="H16" s="34"/>
      <c r="I16" s="8"/>
      <c r="J16" s="41"/>
      <c r="K16" s="34">
        <v>52</v>
      </c>
      <c r="L16" s="210">
        <v>41759</v>
      </c>
      <c r="M16" s="41">
        <v>184.33</v>
      </c>
      <c r="N16" s="56">
        <f t="shared" si="4"/>
        <v>921.65</v>
      </c>
      <c r="O16" s="17"/>
    </row>
    <row r="17" spans="1:15" s="6" customFormat="1" ht="15">
      <c r="A17" s="266"/>
      <c r="B17" s="188"/>
      <c r="C17" s="189"/>
      <c r="D17" s="190"/>
      <c r="E17" s="188"/>
      <c r="F17" s="189"/>
      <c r="G17" s="190"/>
      <c r="H17" s="34"/>
      <c r="I17" s="8"/>
      <c r="J17" s="41"/>
      <c r="K17" s="211">
        <v>50</v>
      </c>
      <c r="L17" s="212">
        <v>41759</v>
      </c>
      <c r="M17" s="41">
        <v>368.66</v>
      </c>
      <c r="N17" s="56">
        <f t="shared" si="4"/>
        <v>368.66</v>
      </c>
      <c r="O17" s="17"/>
    </row>
    <row r="18" spans="1:15" s="6" customFormat="1" ht="15">
      <c r="A18" s="265" t="s">
        <v>83</v>
      </c>
      <c r="B18" s="188" t="s">
        <v>158</v>
      </c>
      <c r="C18" s="189">
        <v>41411</v>
      </c>
      <c r="D18" s="190">
        <v>585.1</v>
      </c>
      <c r="E18" s="188" t="s">
        <v>173</v>
      </c>
      <c r="F18" s="189">
        <v>41537</v>
      </c>
      <c r="G18" s="190">
        <v>585.1</v>
      </c>
      <c r="H18" s="34"/>
      <c r="I18" s="8"/>
      <c r="J18" s="41"/>
      <c r="K18" s="34"/>
      <c r="L18" s="8"/>
      <c r="M18" s="41"/>
      <c r="N18" s="56">
        <f t="shared" si="4"/>
        <v>1170.2</v>
      </c>
      <c r="O18" s="17"/>
    </row>
    <row r="19" spans="1:15" s="6" customFormat="1" ht="15">
      <c r="A19" s="266"/>
      <c r="B19" s="188"/>
      <c r="C19" s="189"/>
      <c r="D19" s="190"/>
      <c r="E19" s="188" t="s">
        <v>166</v>
      </c>
      <c r="F19" s="189">
        <v>41495</v>
      </c>
      <c r="G19" s="190">
        <v>1170.18</v>
      </c>
      <c r="H19" s="34"/>
      <c r="I19" s="8"/>
      <c r="J19" s="41"/>
      <c r="K19" s="34"/>
      <c r="L19" s="8"/>
      <c r="M19" s="41"/>
      <c r="N19" s="56">
        <f t="shared" si="4"/>
        <v>1170.18</v>
      </c>
      <c r="O19" s="17"/>
    </row>
    <row r="20" spans="1:15" s="6" customFormat="1" ht="15">
      <c r="A20" s="14" t="s">
        <v>85</v>
      </c>
      <c r="B20" s="188" t="s">
        <v>150</v>
      </c>
      <c r="C20" s="189">
        <v>41446</v>
      </c>
      <c r="D20" s="190">
        <v>8730.45</v>
      </c>
      <c r="E20" s="51"/>
      <c r="F20" s="8"/>
      <c r="G20" s="19"/>
      <c r="H20" s="34"/>
      <c r="I20" s="8"/>
      <c r="J20" s="41"/>
      <c r="K20" s="34"/>
      <c r="L20" s="8"/>
      <c r="M20" s="41"/>
      <c r="N20" s="56">
        <f t="shared" si="4"/>
        <v>8730.45</v>
      </c>
      <c r="O20" s="17"/>
    </row>
    <row r="21" spans="1:15" s="6" customFormat="1" ht="15">
      <c r="A21" s="14" t="s">
        <v>86</v>
      </c>
      <c r="B21" s="188" t="s">
        <v>150</v>
      </c>
      <c r="C21" s="189">
        <v>41446</v>
      </c>
      <c r="D21" s="190">
        <v>2230.05</v>
      </c>
      <c r="E21" s="51"/>
      <c r="F21" s="8"/>
      <c r="G21" s="19"/>
      <c r="H21" s="34"/>
      <c r="I21" s="8"/>
      <c r="J21" s="41"/>
      <c r="K21" s="34"/>
      <c r="L21" s="8"/>
      <c r="M21" s="41"/>
      <c r="N21" s="56">
        <f t="shared" si="4"/>
        <v>2230.05</v>
      </c>
      <c r="O21" s="17"/>
    </row>
    <row r="22" spans="1:15" s="6" customFormat="1" ht="15">
      <c r="A22" s="14" t="s">
        <v>87</v>
      </c>
      <c r="B22" s="188" t="s">
        <v>147</v>
      </c>
      <c r="C22" s="189">
        <v>41418</v>
      </c>
      <c r="D22" s="190">
        <v>6628.1</v>
      </c>
      <c r="E22" s="51"/>
      <c r="F22" s="8"/>
      <c r="G22" s="19"/>
      <c r="H22" s="34"/>
      <c r="I22" s="8"/>
      <c r="J22" s="41"/>
      <c r="K22" s="34"/>
      <c r="L22" s="8"/>
      <c r="M22" s="41"/>
      <c r="N22" s="56">
        <f t="shared" si="4"/>
        <v>6628.1</v>
      </c>
      <c r="O22" s="17"/>
    </row>
    <row r="23" spans="1:15" s="6" customFormat="1" ht="15">
      <c r="A23" s="14" t="s">
        <v>88</v>
      </c>
      <c r="B23" s="188" t="s">
        <v>147</v>
      </c>
      <c r="C23" s="189">
        <v>41418</v>
      </c>
      <c r="D23" s="190">
        <v>780.14</v>
      </c>
      <c r="E23" s="51"/>
      <c r="F23" s="8"/>
      <c r="G23" s="19"/>
      <c r="H23" s="34"/>
      <c r="I23" s="8"/>
      <c r="J23" s="41"/>
      <c r="K23" s="34"/>
      <c r="L23" s="8"/>
      <c r="M23" s="41"/>
      <c r="N23" s="56">
        <f t="shared" si="4"/>
        <v>780.14</v>
      </c>
      <c r="O23" s="17"/>
    </row>
    <row r="24" spans="1:15" s="6" customFormat="1" ht="15">
      <c r="A24" s="14" t="s">
        <v>89</v>
      </c>
      <c r="B24" s="188" t="s">
        <v>150</v>
      </c>
      <c r="C24" s="189">
        <v>41446</v>
      </c>
      <c r="D24" s="190">
        <v>1114.98</v>
      </c>
      <c r="E24" s="51"/>
      <c r="F24" s="8"/>
      <c r="G24" s="19"/>
      <c r="H24" s="34"/>
      <c r="I24" s="8"/>
      <c r="J24" s="41"/>
      <c r="K24" s="34"/>
      <c r="L24" s="8"/>
      <c r="M24" s="41"/>
      <c r="N24" s="56">
        <f t="shared" si="4"/>
        <v>1114.98</v>
      </c>
      <c r="O24" s="17"/>
    </row>
    <row r="25" spans="1:15" s="6" customFormat="1" ht="15">
      <c r="A25" s="14" t="s">
        <v>90</v>
      </c>
      <c r="B25" s="37"/>
      <c r="C25" s="10"/>
      <c r="D25" s="67"/>
      <c r="E25" s="51"/>
      <c r="F25" s="8"/>
      <c r="G25" s="19"/>
      <c r="H25" s="34"/>
      <c r="I25" s="8"/>
      <c r="J25" s="41"/>
      <c r="K25" s="34"/>
      <c r="L25" s="8"/>
      <c r="M25" s="41"/>
      <c r="N25" s="56">
        <f t="shared" si="4"/>
        <v>0</v>
      </c>
      <c r="O25" s="17"/>
    </row>
    <row r="26" spans="1:15" s="7" customFormat="1" ht="25.5">
      <c r="A26" s="14" t="s">
        <v>91</v>
      </c>
      <c r="B26" s="188" t="s">
        <v>147</v>
      </c>
      <c r="C26" s="189">
        <v>41418</v>
      </c>
      <c r="D26" s="190">
        <v>3022.12</v>
      </c>
      <c r="E26" s="54"/>
      <c r="F26" s="10"/>
      <c r="G26" s="20"/>
      <c r="H26" s="37"/>
      <c r="I26" s="10"/>
      <c r="J26" s="42"/>
      <c r="K26" s="37"/>
      <c r="L26" s="10"/>
      <c r="M26" s="42"/>
      <c r="N26" s="56">
        <f t="shared" si="4"/>
        <v>3022.12</v>
      </c>
      <c r="O26" s="17"/>
    </row>
    <row r="27" spans="1:15" s="7" customFormat="1" ht="15">
      <c r="A27" s="14" t="s">
        <v>92</v>
      </c>
      <c r="B27" s="37"/>
      <c r="C27" s="10"/>
      <c r="D27" s="67"/>
      <c r="E27" s="188" t="s">
        <v>175</v>
      </c>
      <c r="F27" s="189">
        <v>41544</v>
      </c>
      <c r="G27" s="190">
        <v>7667.57</v>
      </c>
      <c r="H27" s="37"/>
      <c r="I27" s="10"/>
      <c r="J27" s="42"/>
      <c r="K27" s="37"/>
      <c r="L27" s="10"/>
      <c r="M27" s="42"/>
      <c r="N27" s="56">
        <f t="shared" si="4"/>
        <v>7667.57</v>
      </c>
      <c r="O27" s="17"/>
    </row>
    <row r="28" spans="1:15" s="7" customFormat="1" ht="30">
      <c r="A28" s="65" t="s">
        <v>94</v>
      </c>
      <c r="B28" s="37"/>
      <c r="C28" s="10"/>
      <c r="D28" s="67"/>
      <c r="E28" s="54"/>
      <c r="F28" s="10"/>
      <c r="G28" s="67"/>
      <c r="H28" s="37"/>
      <c r="I28" s="10"/>
      <c r="J28" s="67"/>
      <c r="K28" s="37"/>
      <c r="L28" s="10"/>
      <c r="M28" s="67"/>
      <c r="N28" s="56">
        <f t="shared" si="4"/>
        <v>0</v>
      </c>
      <c r="O28" s="17"/>
    </row>
    <row r="29" spans="1:15" s="6" customFormat="1" ht="25.5">
      <c r="A29" s="14" t="s">
        <v>95</v>
      </c>
      <c r="B29" s="188" t="s">
        <v>148</v>
      </c>
      <c r="C29" s="189">
        <v>41425</v>
      </c>
      <c r="D29" s="190">
        <v>743.35</v>
      </c>
      <c r="E29" s="188" t="s">
        <v>180</v>
      </c>
      <c r="F29" s="189">
        <v>41547</v>
      </c>
      <c r="G29" s="190">
        <v>743.35</v>
      </c>
      <c r="H29" s="188" t="s">
        <v>204</v>
      </c>
      <c r="I29" s="189" t="s">
        <v>205</v>
      </c>
      <c r="J29" s="190">
        <v>743.35</v>
      </c>
      <c r="K29" s="188" t="s">
        <v>227</v>
      </c>
      <c r="L29" s="189">
        <v>41740</v>
      </c>
      <c r="M29" s="190">
        <v>743.35</v>
      </c>
      <c r="N29" s="56">
        <f t="shared" si="4"/>
        <v>2973.4</v>
      </c>
      <c r="O29" s="17"/>
    </row>
    <row r="30" spans="1:15" s="9" customFormat="1" ht="25.5">
      <c r="A30" s="14" t="s">
        <v>97</v>
      </c>
      <c r="B30" s="36"/>
      <c r="C30" s="31"/>
      <c r="D30" s="67"/>
      <c r="E30" s="53"/>
      <c r="F30" s="31"/>
      <c r="G30" s="32"/>
      <c r="H30" s="69"/>
      <c r="I30" s="78"/>
      <c r="J30" s="57"/>
      <c r="K30" s="188" t="s">
        <v>214</v>
      </c>
      <c r="L30" s="189">
        <v>41705</v>
      </c>
      <c r="M30" s="190">
        <v>1486.7</v>
      </c>
      <c r="N30" s="56">
        <f t="shared" si="4"/>
        <v>1486.7</v>
      </c>
      <c r="O30" s="17"/>
    </row>
    <row r="31" spans="1:15" s="7" customFormat="1" ht="15">
      <c r="A31" s="14" t="s">
        <v>99</v>
      </c>
      <c r="B31" s="37"/>
      <c r="C31" s="10"/>
      <c r="D31" s="67"/>
      <c r="E31" s="188" t="s">
        <v>166</v>
      </c>
      <c r="F31" s="189">
        <v>41495</v>
      </c>
      <c r="G31" s="190">
        <v>1560.23</v>
      </c>
      <c r="H31" s="69"/>
      <c r="I31" s="78"/>
      <c r="J31" s="57"/>
      <c r="K31" s="37"/>
      <c r="L31" s="10"/>
      <c r="M31" s="42"/>
      <c r="N31" s="56">
        <f t="shared" si="4"/>
        <v>1560.23</v>
      </c>
      <c r="O31" s="17"/>
    </row>
    <row r="32" spans="1:15" s="7" customFormat="1" ht="25.5">
      <c r="A32" s="14" t="s">
        <v>101</v>
      </c>
      <c r="B32" s="37"/>
      <c r="C32" s="10"/>
      <c r="D32" s="67"/>
      <c r="E32" s="188" t="s">
        <v>171</v>
      </c>
      <c r="F32" s="189">
        <v>41516</v>
      </c>
      <c r="G32" s="190">
        <v>371.67</v>
      </c>
      <c r="H32" s="188" t="s">
        <v>204</v>
      </c>
      <c r="I32" s="189" t="s">
        <v>205</v>
      </c>
      <c r="J32" s="190">
        <v>371.67</v>
      </c>
      <c r="K32" s="37"/>
      <c r="L32" s="10"/>
      <c r="M32" s="42"/>
      <c r="N32" s="56">
        <f t="shared" si="4"/>
        <v>743.34</v>
      </c>
      <c r="O32" s="17"/>
    </row>
    <row r="33" spans="1:15" s="7" customFormat="1" ht="15">
      <c r="A33" s="14" t="s">
        <v>103</v>
      </c>
      <c r="B33" s="188" t="s">
        <v>150</v>
      </c>
      <c r="C33" s="189">
        <v>41446</v>
      </c>
      <c r="D33" s="190">
        <v>1771.92</v>
      </c>
      <c r="E33" s="54"/>
      <c r="F33" s="10"/>
      <c r="G33" s="20"/>
      <c r="H33" s="37"/>
      <c r="I33" s="10"/>
      <c r="J33" s="42"/>
      <c r="K33" s="37"/>
      <c r="L33" s="10"/>
      <c r="M33" s="42"/>
      <c r="N33" s="56">
        <f t="shared" si="4"/>
        <v>1771.92</v>
      </c>
      <c r="O33" s="17"/>
    </row>
    <row r="34" spans="1:15" s="7" customFormat="1" ht="15">
      <c r="A34" s="5" t="s">
        <v>105</v>
      </c>
      <c r="B34" s="37"/>
      <c r="C34" s="10"/>
      <c r="D34" s="67">
        <f>O34/4</f>
        <v>1321.92</v>
      </c>
      <c r="E34" s="54"/>
      <c r="F34" s="10"/>
      <c r="G34" s="67">
        <f>O34/4</f>
        <v>1321.92</v>
      </c>
      <c r="H34" s="37"/>
      <c r="I34" s="10"/>
      <c r="J34" s="67">
        <f>O34/4</f>
        <v>1321.92</v>
      </c>
      <c r="K34" s="37"/>
      <c r="L34" s="10"/>
      <c r="M34" s="67">
        <f>O34/4</f>
        <v>1321.92</v>
      </c>
      <c r="N34" s="56">
        <f t="shared" si="4"/>
        <v>5287.68</v>
      </c>
      <c r="O34" s="17">
        <v>5287.68</v>
      </c>
    </row>
    <row r="35" spans="1:15" s="7" customFormat="1" ht="30">
      <c r="A35" s="65" t="s">
        <v>106</v>
      </c>
      <c r="B35" s="37"/>
      <c r="C35" s="10"/>
      <c r="D35" s="67"/>
      <c r="E35" s="54"/>
      <c r="F35" s="10"/>
      <c r="G35" s="67"/>
      <c r="H35" s="37"/>
      <c r="I35" s="10"/>
      <c r="J35" s="67"/>
      <c r="K35" s="37"/>
      <c r="L35" s="10"/>
      <c r="M35" s="67"/>
      <c r="N35" s="56">
        <f t="shared" si="4"/>
        <v>0</v>
      </c>
      <c r="O35" s="17"/>
    </row>
    <row r="36" spans="1:15" s="7" customFormat="1" ht="15">
      <c r="A36" s="14" t="s">
        <v>107</v>
      </c>
      <c r="B36" s="188" t="s">
        <v>150</v>
      </c>
      <c r="C36" s="189">
        <v>41446</v>
      </c>
      <c r="D36" s="190">
        <v>1243.17</v>
      </c>
      <c r="E36" s="54"/>
      <c r="F36" s="10"/>
      <c r="G36" s="67"/>
      <c r="H36" s="37"/>
      <c r="I36" s="10"/>
      <c r="J36" s="67"/>
      <c r="K36" s="37"/>
      <c r="L36" s="10"/>
      <c r="M36" s="67"/>
      <c r="N36" s="56">
        <f t="shared" si="4"/>
        <v>1243.17</v>
      </c>
      <c r="O36" s="17"/>
    </row>
    <row r="37" spans="1:15" s="7" customFormat="1" ht="15">
      <c r="A37" s="65" t="s">
        <v>109</v>
      </c>
      <c r="B37" s="37"/>
      <c r="C37" s="10"/>
      <c r="D37" s="67"/>
      <c r="E37" s="54"/>
      <c r="F37" s="10"/>
      <c r="G37" s="67"/>
      <c r="H37" s="37"/>
      <c r="I37" s="10"/>
      <c r="J37" s="67"/>
      <c r="K37" s="37"/>
      <c r="L37" s="10"/>
      <c r="M37" s="67"/>
      <c r="N37" s="56">
        <f t="shared" si="4"/>
        <v>0</v>
      </c>
      <c r="O37" s="17"/>
    </row>
    <row r="38" spans="1:15" s="7" customFormat="1" ht="15">
      <c r="A38" s="14" t="s">
        <v>111</v>
      </c>
      <c r="B38" s="37"/>
      <c r="C38" s="10"/>
      <c r="D38" s="67"/>
      <c r="E38" s="54"/>
      <c r="F38" s="10"/>
      <c r="G38" s="67"/>
      <c r="H38" s="188" t="s">
        <v>210</v>
      </c>
      <c r="I38" s="189">
        <v>41639</v>
      </c>
      <c r="J38" s="190">
        <v>7770.38</v>
      </c>
      <c r="K38" s="37"/>
      <c r="L38" s="10"/>
      <c r="M38" s="67"/>
      <c r="N38" s="56">
        <f t="shared" si="4"/>
        <v>7770.38</v>
      </c>
      <c r="O38" s="17"/>
    </row>
    <row r="39" spans="1:15" s="7" customFormat="1" ht="15">
      <c r="A39" s="14" t="s">
        <v>112</v>
      </c>
      <c r="B39" s="37"/>
      <c r="C39" s="10"/>
      <c r="D39" s="67"/>
      <c r="E39" s="54"/>
      <c r="F39" s="10"/>
      <c r="G39" s="67"/>
      <c r="H39" s="37"/>
      <c r="I39" s="10"/>
      <c r="J39" s="67"/>
      <c r="K39" s="37">
        <v>50</v>
      </c>
      <c r="L39" s="191">
        <v>41759</v>
      </c>
      <c r="M39" s="67">
        <v>777.03</v>
      </c>
      <c r="N39" s="56">
        <f t="shared" si="4"/>
        <v>777.03</v>
      </c>
      <c r="O39" s="17"/>
    </row>
    <row r="40" spans="1:15" s="7" customFormat="1" ht="15">
      <c r="A40" s="65" t="s">
        <v>118</v>
      </c>
      <c r="B40" s="37"/>
      <c r="C40" s="10"/>
      <c r="D40" s="67"/>
      <c r="E40" s="54"/>
      <c r="F40" s="10"/>
      <c r="G40" s="67"/>
      <c r="H40" s="37"/>
      <c r="I40" s="10"/>
      <c r="J40" s="67"/>
      <c r="K40" s="37"/>
      <c r="L40" s="10"/>
      <c r="M40" s="67"/>
      <c r="N40" s="56">
        <f t="shared" si="4"/>
        <v>0</v>
      </c>
      <c r="O40" s="17"/>
    </row>
    <row r="41" spans="1:15" s="7" customFormat="1" ht="25.5">
      <c r="A41" s="14" t="s">
        <v>119</v>
      </c>
      <c r="B41" s="37"/>
      <c r="C41" s="10"/>
      <c r="D41" s="67"/>
      <c r="E41" s="54"/>
      <c r="F41" s="10"/>
      <c r="G41" s="67"/>
      <c r="H41" s="188" t="s">
        <v>204</v>
      </c>
      <c r="I41" s="189" t="s">
        <v>206</v>
      </c>
      <c r="J41" s="190">
        <v>809.2</v>
      </c>
      <c r="K41" s="37"/>
      <c r="L41" s="10"/>
      <c r="M41" s="67"/>
      <c r="N41" s="56">
        <f t="shared" si="4"/>
        <v>809.2</v>
      </c>
      <c r="O41" s="17"/>
    </row>
    <row r="42" spans="1:15" s="7" customFormat="1" ht="15">
      <c r="A42" s="14" t="s">
        <v>120</v>
      </c>
      <c r="B42" s="37"/>
      <c r="C42" s="10"/>
      <c r="D42" s="67"/>
      <c r="E42" s="54"/>
      <c r="F42" s="10"/>
      <c r="G42" s="67"/>
      <c r="H42" s="37"/>
      <c r="I42" s="10"/>
      <c r="J42" s="67"/>
      <c r="K42" s="37"/>
      <c r="L42" s="10"/>
      <c r="M42" s="67"/>
      <c r="N42" s="56">
        <f t="shared" si="4"/>
        <v>0</v>
      </c>
      <c r="O42" s="17"/>
    </row>
    <row r="43" spans="1:15" s="7" customFormat="1" ht="15">
      <c r="A43" s="65" t="s">
        <v>121</v>
      </c>
      <c r="B43" s="37"/>
      <c r="C43" s="10"/>
      <c r="D43" s="67"/>
      <c r="E43" s="54"/>
      <c r="F43" s="10"/>
      <c r="G43" s="67"/>
      <c r="H43" s="37"/>
      <c r="I43" s="10"/>
      <c r="J43" s="67"/>
      <c r="K43" s="37"/>
      <c r="L43" s="10"/>
      <c r="M43" s="67"/>
      <c r="N43" s="56">
        <f t="shared" si="4"/>
        <v>0</v>
      </c>
      <c r="O43" s="17"/>
    </row>
    <row r="44" spans="1:15" s="7" customFormat="1" ht="15">
      <c r="A44" s="268" t="s">
        <v>122</v>
      </c>
      <c r="B44" s="69"/>
      <c r="C44" s="78"/>
      <c r="D44" s="67"/>
      <c r="E44" s="70"/>
      <c r="F44" s="78"/>
      <c r="G44" s="67"/>
      <c r="H44" s="188" t="s">
        <v>203</v>
      </c>
      <c r="I44" s="189">
        <v>41622</v>
      </c>
      <c r="J44" s="190">
        <v>690.7</v>
      </c>
      <c r="K44" s="69"/>
      <c r="L44" s="78"/>
      <c r="M44" s="67"/>
      <c r="N44" s="56">
        <f t="shared" si="4"/>
        <v>690.7</v>
      </c>
      <c r="O44" s="16"/>
    </row>
    <row r="45" spans="1:15" s="7" customFormat="1" ht="15.75" thickBot="1">
      <c r="A45" s="269"/>
      <c r="B45" s="70"/>
      <c r="C45" s="78"/>
      <c r="D45" s="67"/>
      <c r="E45" s="70"/>
      <c r="F45" s="78"/>
      <c r="G45" s="67"/>
      <c r="H45" s="188" t="s">
        <v>209</v>
      </c>
      <c r="I45" s="189">
        <v>41628</v>
      </c>
      <c r="J45" s="190">
        <v>690.7</v>
      </c>
      <c r="K45" s="70"/>
      <c r="L45" s="78"/>
      <c r="M45" s="67"/>
      <c r="N45" s="56">
        <f t="shared" si="4"/>
        <v>690.7</v>
      </c>
      <c r="O45" s="16"/>
    </row>
    <row r="46" spans="1:15" s="7" customFormat="1" ht="19.5" thickBot="1">
      <c r="A46" s="4" t="s">
        <v>132</v>
      </c>
      <c r="B46" s="10"/>
      <c r="C46" s="10"/>
      <c r="D46" s="67">
        <f>O46/4</f>
        <v>17690.71</v>
      </c>
      <c r="E46" s="10"/>
      <c r="F46" s="10"/>
      <c r="G46" s="67">
        <f>O46/4</f>
        <v>17690.71</v>
      </c>
      <c r="H46" s="10"/>
      <c r="I46" s="10"/>
      <c r="J46" s="67">
        <f>O46/4</f>
        <v>17690.71</v>
      </c>
      <c r="K46" s="10"/>
      <c r="L46" s="10"/>
      <c r="M46" s="67">
        <f>O46/4</f>
        <v>17690.71</v>
      </c>
      <c r="N46" s="56">
        <f t="shared" si="4"/>
        <v>70762.84</v>
      </c>
      <c r="O46" s="125">
        <v>70762.82</v>
      </c>
    </row>
    <row r="47" spans="1:15" s="6" customFormat="1" ht="20.25" thickBot="1">
      <c r="A47" s="47" t="s">
        <v>4</v>
      </c>
      <c r="B47" s="182"/>
      <c r="C47" s="183"/>
      <c r="D47" s="186">
        <f>SUM(D5:D46)</f>
        <v>165469.78</v>
      </c>
      <c r="E47" s="184"/>
      <c r="F47" s="183"/>
      <c r="G47" s="186">
        <f>SUM(G5:G46)</f>
        <v>150718.5</v>
      </c>
      <c r="H47" s="185"/>
      <c r="I47" s="183"/>
      <c r="J47" s="186">
        <f>SUM(J5:J46)</f>
        <v>149327.74</v>
      </c>
      <c r="K47" s="185"/>
      <c r="L47" s="183"/>
      <c r="M47" s="186">
        <f>SUM(M5:M46)</f>
        <v>141811.81</v>
      </c>
      <c r="N47" s="56">
        <f t="shared" si="4"/>
        <v>607327.83</v>
      </c>
      <c r="O47" s="26">
        <f>SUM(O5:O45)</f>
        <v>482244.13</v>
      </c>
    </row>
    <row r="48" spans="1:15" s="11" customFormat="1" ht="20.25" hidden="1" thickBot="1">
      <c r="A48" s="48" t="s">
        <v>2</v>
      </c>
      <c r="B48" s="79"/>
      <c r="C48" s="80"/>
      <c r="D48" s="81"/>
      <c r="E48" s="82"/>
      <c r="F48" s="80"/>
      <c r="G48" s="83"/>
      <c r="H48" s="79"/>
      <c r="I48" s="80"/>
      <c r="J48" s="81"/>
      <c r="K48" s="79"/>
      <c r="L48" s="80"/>
      <c r="M48" s="81"/>
      <c r="N48" s="55"/>
      <c r="O48" s="27"/>
    </row>
    <row r="49" spans="1:15" s="13" customFormat="1" ht="39.75" customHeight="1" thickBot="1">
      <c r="A49" s="241" t="s">
        <v>3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3"/>
      <c r="O49" s="28"/>
    </row>
    <row r="50" spans="1:15" s="7" customFormat="1" ht="15">
      <c r="A50" s="209" t="s">
        <v>169</v>
      </c>
      <c r="B50" s="37"/>
      <c r="C50" s="10"/>
      <c r="D50" s="42"/>
      <c r="E50" s="188" t="s">
        <v>170</v>
      </c>
      <c r="F50" s="189">
        <v>41502</v>
      </c>
      <c r="G50" s="190">
        <v>28823.26</v>
      </c>
      <c r="H50" s="37"/>
      <c r="I50" s="10"/>
      <c r="J50" s="42"/>
      <c r="K50" s="37"/>
      <c r="L50" s="10"/>
      <c r="M50" s="42"/>
      <c r="N50" s="54"/>
      <c r="O50" s="68"/>
    </row>
    <row r="51" spans="1:15" s="7" customFormat="1" ht="15.75" customHeight="1">
      <c r="A51" s="209" t="s">
        <v>136</v>
      </c>
      <c r="B51" s="70"/>
      <c r="C51" s="78"/>
      <c r="D51" s="42"/>
      <c r="E51" s="70"/>
      <c r="F51" s="78"/>
      <c r="G51" s="42"/>
      <c r="H51" s="10"/>
      <c r="I51" s="78"/>
      <c r="J51" s="42"/>
      <c r="K51" s="188" t="s">
        <v>215</v>
      </c>
      <c r="L51" s="189">
        <v>41712</v>
      </c>
      <c r="M51" s="190">
        <v>14173.82</v>
      </c>
      <c r="N51" s="10"/>
      <c r="O51" s="68"/>
    </row>
    <row r="52" spans="1:15" s="7" customFormat="1" ht="16.5" customHeight="1" thickBot="1">
      <c r="A52" s="209" t="s">
        <v>179</v>
      </c>
      <c r="B52" s="70"/>
      <c r="C52" s="78"/>
      <c r="D52" s="42"/>
      <c r="E52" s="188" t="s">
        <v>178</v>
      </c>
      <c r="F52" s="189">
        <v>41547</v>
      </c>
      <c r="G52" s="190">
        <v>23072.75</v>
      </c>
      <c r="H52" s="10"/>
      <c r="I52" s="78"/>
      <c r="J52" s="42"/>
      <c r="K52" s="10"/>
      <c r="L52" s="78"/>
      <c r="M52" s="42"/>
      <c r="N52" s="10"/>
      <c r="O52" s="68"/>
    </row>
    <row r="53" spans="1:15" s="89" customFormat="1" ht="20.25" thickBot="1">
      <c r="A53" s="84" t="s">
        <v>4</v>
      </c>
      <c r="B53" s="85"/>
      <c r="C53" s="96"/>
      <c r="D53" s="96">
        <f>SUM(D50:D52)</f>
        <v>0</v>
      </c>
      <c r="E53" s="96"/>
      <c r="F53" s="96"/>
      <c r="G53" s="96">
        <f>SUM(G50:G52)</f>
        <v>51896.01</v>
      </c>
      <c r="H53" s="96"/>
      <c r="I53" s="96"/>
      <c r="J53" s="96">
        <f>SUM(J50:J52)</f>
        <v>0</v>
      </c>
      <c r="K53" s="96"/>
      <c r="L53" s="96"/>
      <c r="M53" s="96">
        <f>SUM(M50:M52)</f>
        <v>14173.82</v>
      </c>
      <c r="N53" s="56">
        <f>M53+J53+G53+D53</f>
        <v>66069.83</v>
      </c>
      <c r="O53" s="88">
        <f>M53+J53+G53+D53</f>
        <v>66069.83</v>
      </c>
    </row>
    <row r="54" spans="1:15" s="7" customFormat="1" ht="42" customHeight="1">
      <c r="A54" s="241" t="s">
        <v>28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3"/>
      <c r="O54" s="18"/>
    </row>
    <row r="55" spans="1:15" s="7" customFormat="1" ht="15">
      <c r="A55" s="45" t="s">
        <v>146</v>
      </c>
      <c r="B55" s="188" t="s">
        <v>147</v>
      </c>
      <c r="C55" s="189">
        <v>41418</v>
      </c>
      <c r="D55" s="190">
        <v>5391.28</v>
      </c>
      <c r="E55" s="25"/>
      <c r="F55" s="1"/>
      <c r="G55" s="18"/>
      <c r="H55" s="38"/>
      <c r="I55" s="1"/>
      <c r="J55" s="43"/>
      <c r="K55" s="38"/>
      <c r="L55" s="1"/>
      <c r="M55" s="43"/>
      <c r="N55" s="54"/>
      <c r="O55" s="25"/>
    </row>
    <row r="56" spans="1:15" s="223" customFormat="1" ht="15">
      <c r="A56" s="213" t="s">
        <v>151</v>
      </c>
      <c r="B56" s="214" t="s">
        <v>152</v>
      </c>
      <c r="C56" s="215">
        <v>41453</v>
      </c>
      <c r="D56" s="216">
        <v>536.83</v>
      </c>
      <c r="E56" s="217"/>
      <c r="F56" s="218"/>
      <c r="G56" s="219"/>
      <c r="H56" s="220"/>
      <c r="I56" s="218"/>
      <c r="J56" s="221"/>
      <c r="K56" s="220"/>
      <c r="L56" s="218"/>
      <c r="M56" s="221"/>
      <c r="N56" s="217"/>
      <c r="O56" s="222"/>
    </row>
    <row r="57" spans="1:15" s="223" customFormat="1" ht="15">
      <c r="A57" s="213" t="s">
        <v>231</v>
      </c>
      <c r="B57" s="214" t="s">
        <v>232</v>
      </c>
      <c r="C57" s="215">
        <v>41803</v>
      </c>
      <c r="D57" s="216">
        <v>20242.9</v>
      </c>
      <c r="E57" s="217"/>
      <c r="F57" s="218"/>
      <c r="G57" s="219"/>
      <c r="H57" s="220"/>
      <c r="I57" s="218"/>
      <c r="J57" s="221"/>
      <c r="K57" s="220"/>
      <c r="L57" s="218"/>
      <c r="M57" s="221"/>
      <c r="N57" s="217"/>
      <c r="O57" s="222"/>
    </row>
    <row r="58" spans="1:15" s="7" customFormat="1" ht="15">
      <c r="A58" s="45" t="s">
        <v>153</v>
      </c>
      <c r="B58" s="188" t="s">
        <v>152</v>
      </c>
      <c r="C58" s="189">
        <v>41453</v>
      </c>
      <c r="D58" s="190">
        <v>1562.36</v>
      </c>
      <c r="E58" s="54"/>
      <c r="F58" s="10"/>
      <c r="G58" s="20"/>
      <c r="H58" s="37"/>
      <c r="I58" s="10"/>
      <c r="J58" s="42"/>
      <c r="K58" s="37"/>
      <c r="L58" s="10"/>
      <c r="M58" s="42"/>
      <c r="N58" s="54"/>
      <c r="O58" s="25"/>
    </row>
    <row r="59" spans="1:15" s="7" customFormat="1" ht="15">
      <c r="A59" s="45" t="s">
        <v>155</v>
      </c>
      <c r="B59" s="188" t="s">
        <v>154</v>
      </c>
      <c r="C59" s="189">
        <v>41402</v>
      </c>
      <c r="D59" s="190">
        <v>668.41</v>
      </c>
      <c r="E59" s="54"/>
      <c r="F59" s="10"/>
      <c r="G59" s="20"/>
      <c r="H59" s="37"/>
      <c r="I59" s="10"/>
      <c r="J59" s="42"/>
      <c r="K59" s="37">
        <v>50</v>
      </c>
      <c r="L59" s="191">
        <v>41759</v>
      </c>
      <c r="M59" s="41">
        <v>688.69</v>
      </c>
      <c r="N59" s="54"/>
      <c r="O59" s="25"/>
    </row>
    <row r="60" spans="1:15" s="7" customFormat="1" ht="15">
      <c r="A60" s="45" t="s">
        <v>156</v>
      </c>
      <c r="B60" s="188" t="s">
        <v>154</v>
      </c>
      <c r="C60" s="189">
        <v>41402</v>
      </c>
      <c r="D60" s="190">
        <v>671.38</v>
      </c>
      <c r="E60" s="54"/>
      <c r="F60" s="10"/>
      <c r="G60" s="20"/>
      <c r="H60" s="37"/>
      <c r="I60" s="10"/>
      <c r="J60" s="42"/>
      <c r="K60" s="37">
        <v>50</v>
      </c>
      <c r="L60" s="191">
        <v>41759</v>
      </c>
      <c r="M60" s="41">
        <v>769.67</v>
      </c>
      <c r="N60" s="54"/>
      <c r="O60" s="25"/>
    </row>
    <row r="61" spans="1:15" s="7" customFormat="1" ht="15">
      <c r="A61" s="45" t="s">
        <v>157</v>
      </c>
      <c r="B61" s="188" t="s">
        <v>154</v>
      </c>
      <c r="C61" s="189">
        <v>41402</v>
      </c>
      <c r="D61" s="190">
        <v>9065.3</v>
      </c>
      <c r="E61" s="54"/>
      <c r="F61" s="10"/>
      <c r="G61" s="20"/>
      <c r="H61" s="37"/>
      <c r="I61" s="10"/>
      <c r="J61" s="42"/>
      <c r="K61" s="37"/>
      <c r="L61" s="10"/>
      <c r="M61" s="42"/>
      <c r="N61" s="54"/>
      <c r="O61" s="25"/>
    </row>
    <row r="62" spans="1:15" s="7" customFormat="1" ht="15">
      <c r="A62" s="45" t="s">
        <v>159</v>
      </c>
      <c r="B62" s="188" t="s">
        <v>160</v>
      </c>
      <c r="C62" s="189">
        <v>41460</v>
      </c>
      <c r="D62" s="190">
        <v>699.36</v>
      </c>
      <c r="E62" s="54"/>
      <c r="F62" s="10"/>
      <c r="G62" s="20"/>
      <c r="H62" s="37"/>
      <c r="I62" s="10"/>
      <c r="J62" s="42"/>
      <c r="K62" s="37"/>
      <c r="L62" s="10"/>
      <c r="M62" s="42"/>
      <c r="N62" s="54"/>
      <c r="O62" s="25"/>
    </row>
    <row r="63" spans="1:15" s="7" customFormat="1" ht="15">
      <c r="A63" s="45" t="s">
        <v>161</v>
      </c>
      <c r="B63" s="37">
        <v>151</v>
      </c>
      <c r="C63" s="191">
        <v>41486</v>
      </c>
      <c r="D63" s="190">
        <v>1375.87</v>
      </c>
      <c r="E63" s="54"/>
      <c r="F63" s="10"/>
      <c r="G63" s="20"/>
      <c r="H63" s="37"/>
      <c r="I63" s="10"/>
      <c r="J63" s="42"/>
      <c r="K63" s="37"/>
      <c r="L63" s="10"/>
      <c r="M63" s="42"/>
      <c r="N63" s="54"/>
      <c r="O63" s="25"/>
    </row>
    <row r="64" spans="1:15" s="7" customFormat="1" ht="15">
      <c r="A64" s="45" t="s">
        <v>168</v>
      </c>
      <c r="B64" s="37"/>
      <c r="C64" s="10"/>
      <c r="D64" s="42"/>
      <c r="E64" s="188" t="s">
        <v>167</v>
      </c>
      <c r="F64" s="189">
        <v>41509</v>
      </c>
      <c r="G64" s="190">
        <v>368.66</v>
      </c>
      <c r="H64" s="37"/>
      <c r="I64" s="10"/>
      <c r="J64" s="42"/>
      <c r="K64" s="37"/>
      <c r="L64" s="10"/>
      <c r="M64" s="42"/>
      <c r="N64" s="54"/>
      <c r="O64" s="25"/>
    </row>
    <row r="65" spans="1:15" s="7" customFormat="1" ht="15">
      <c r="A65" s="45" t="s">
        <v>172</v>
      </c>
      <c r="B65" s="37"/>
      <c r="C65" s="10"/>
      <c r="D65" s="42"/>
      <c r="E65" s="188" t="s">
        <v>171</v>
      </c>
      <c r="F65" s="189">
        <v>41516</v>
      </c>
      <c r="G65" s="190">
        <v>665.54</v>
      </c>
      <c r="H65" s="37"/>
      <c r="I65" s="10"/>
      <c r="J65" s="42"/>
      <c r="K65" s="37"/>
      <c r="L65" s="10"/>
      <c r="M65" s="42"/>
      <c r="N65" s="54"/>
      <c r="O65" s="25"/>
    </row>
    <row r="66" spans="1:15" s="7" customFormat="1" ht="15">
      <c r="A66" s="45" t="s">
        <v>174</v>
      </c>
      <c r="B66" s="37"/>
      <c r="C66" s="10"/>
      <c r="D66" s="42"/>
      <c r="E66" s="188" t="s">
        <v>175</v>
      </c>
      <c r="F66" s="189">
        <v>41544</v>
      </c>
      <c r="G66" s="190">
        <v>1432.08</v>
      </c>
      <c r="H66" s="37"/>
      <c r="I66" s="10"/>
      <c r="J66" s="42"/>
      <c r="K66" s="37"/>
      <c r="L66" s="10"/>
      <c r="M66" s="42"/>
      <c r="N66" s="54"/>
      <c r="O66" s="25"/>
    </row>
    <row r="67" spans="1:15" s="7" customFormat="1" ht="15">
      <c r="A67" s="45" t="s">
        <v>176</v>
      </c>
      <c r="B67" s="37"/>
      <c r="C67" s="10"/>
      <c r="D67" s="42"/>
      <c r="E67" s="188" t="s">
        <v>175</v>
      </c>
      <c r="F67" s="189">
        <v>41544</v>
      </c>
      <c r="G67" s="190">
        <v>688.69</v>
      </c>
      <c r="H67" s="37"/>
      <c r="I67" s="10"/>
      <c r="J67" s="42"/>
      <c r="K67" s="37"/>
      <c r="L67" s="10"/>
      <c r="M67" s="42"/>
      <c r="N67" s="54"/>
      <c r="O67" s="25"/>
    </row>
    <row r="68" spans="1:15" s="7" customFormat="1" ht="27.75" customHeight="1">
      <c r="A68" s="45" t="s">
        <v>177</v>
      </c>
      <c r="B68" s="69"/>
      <c r="C68" s="78"/>
      <c r="D68" s="57"/>
      <c r="E68" s="188" t="s">
        <v>178</v>
      </c>
      <c r="F68" s="189">
        <v>41547</v>
      </c>
      <c r="G68" s="190">
        <v>25840.14</v>
      </c>
      <c r="H68" s="69"/>
      <c r="I68" s="78"/>
      <c r="J68" s="57"/>
      <c r="K68" s="69"/>
      <c r="L68" s="78"/>
      <c r="M68" s="57"/>
      <c r="N68" s="54"/>
      <c r="O68" s="25"/>
    </row>
    <row r="69" spans="1:15" s="7" customFormat="1" ht="15">
      <c r="A69" s="46" t="s">
        <v>181</v>
      </c>
      <c r="B69" s="69"/>
      <c r="C69" s="78"/>
      <c r="D69" s="57"/>
      <c r="E69" s="188" t="s">
        <v>180</v>
      </c>
      <c r="F69" s="189">
        <v>41547</v>
      </c>
      <c r="G69" s="190">
        <v>1902.31</v>
      </c>
      <c r="H69" s="69"/>
      <c r="I69" s="78"/>
      <c r="J69" s="57"/>
      <c r="K69" s="69"/>
      <c r="L69" s="78"/>
      <c r="M69" s="57"/>
      <c r="N69" s="54"/>
      <c r="O69" s="25"/>
    </row>
    <row r="70" spans="1:15" s="7" customFormat="1" ht="15">
      <c r="A70" s="45" t="s">
        <v>182</v>
      </c>
      <c r="B70" s="69"/>
      <c r="C70" s="78"/>
      <c r="D70" s="57"/>
      <c r="E70" s="188" t="s">
        <v>180</v>
      </c>
      <c r="F70" s="189">
        <v>41547</v>
      </c>
      <c r="G70" s="190">
        <v>73.51</v>
      </c>
      <c r="H70" s="69"/>
      <c r="I70" s="78"/>
      <c r="J70" s="57"/>
      <c r="K70" s="69"/>
      <c r="L70" s="78"/>
      <c r="M70" s="57"/>
      <c r="N70" s="54"/>
      <c r="O70" s="25"/>
    </row>
    <row r="71" spans="1:15" s="7" customFormat="1" ht="15">
      <c r="A71" s="45" t="s">
        <v>233</v>
      </c>
      <c r="B71" s="69"/>
      <c r="C71" s="78"/>
      <c r="D71" s="57"/>
      <c r="E71" s="195"/>
      <c r="F71" s="189"/>
      <c r="G71" s="196"/>
      <c r="H71" s="69">
        <v>371</v>
      </c>
      <c r="I71" s="224">
        <v>41484</v>
      </c>
      <c r="J71" s="225">
        <v>300</v>
      </c>
      <c r="K71" s="69"/>
      <c r="L71" s="78"/>
      <c r="M71" s="57"/>
      <c r="N71" s="54"/>
      <c r="O71" s="25"/>
    </row>
    <row r="72" spans="1:15" s="7" customFormat="1" ht="25.5">
      <c r="A72" s="45" t="s">
        <v>207</v>
      </c>
      <c r="B72" s="69"/>
      <c r="C72" s="78"/>
      <c r="D72" s="57"/>
      <c r="E72" s="195"/>
      <c r="F72" s="189"/>
      <c r="G72" s="196"/>
      <c r="H72" s="188" t="s">
        <v>204</v>
      </c>
      <c r="I72" s="189" t="s">
        <v>208</v>
      </c>
      <c r="J72" s="190">
        <v>12246.65</v>
      </c>
      <c r="K72" s="69"/>
      <c r="L72" s="78"/>
      <c r="M72" s="57"/>
      <c r="N72" s="54"/>
      <c r="O72" s="25"/>
    </row>
    <row r="73" spans="1:15" s="7" customFormat="1" ht="15">
      <c r="A73" s="45" t="s">
        <v>211</v>
      </c>
      <c r="B73" s="69"/>
      <c r="C73" s="78"/>
      <c r="D73" s="57"/>
      <c r="E73" s="195"/>
      <c r="F73" s="189"/>
      <c r="G73" s="196"/>
      <c r="H73" s="188"/>
      <c r="I73" s="189"/>
      <c r="J73" s="190"/>
      <c r="K73" s="188" t="s">
        <v>212</v>
      </c>
      <c r="L73" s="189">
        <v>41692</v>
      </c>
      <c r="M73" s="190">
        <v>1253.78</v>
      </c>
      <c r="N73" s="54"/>
      <c r="O73" s="25"/>
    </row>
    <row r="74" spans="1:15" s="7" customFormat="1" ht="15">
      <c r="A74" s="45" t="s">
        <v>213</v>
      </c>
      <c r="B74" s="69"/>
      <c r="C74" s="78"/>
      <c r="D74" s="57"/>
      <c r="E74" s="195"/>
      <c r="F74" s="189"/>
      <c r="G74" s="196"/>
      <c r="H74" s="188"/>
      <c r="I74" s="189"/>
      <c r="J74" s="190"/>
      <c r="K74" s="188" t="s">
        <v>212</v>
      </c>
      <c r="L74" s="189">
        <v>41692</v>
      </c>
      <c r="M74" s="190">
        <v>696.61</v>
      </c>
      <c r="N74" s="54"/>
      <c r="O74" s="25"/>
    </row>
    <row r="75" spans="1:15" s="7" customFormat="1" ht="15">
      <c r="A75" s="45" t="s">
        <v>225</v>
      </c>
      <c r="B75" s="37"/>
      <c r="C75" s="10"/>
      <c r="D75" s="42"/>
      <c r="E75" s="54"/>
      <c r="F75" s="10"/>
      <c r="G75" s="20"/>
      <c r="H75" s="37"/>
      <c r="I75" s="10"/>
      <c r="J75" s="42"/>
      <c r="K75" s="188" t="s">
        <v>226</v>
      </c>
      <c r="L75" s="189">
        <v>41696</v>
      </c>
      <c r="M75" s="190">
        <v>1228.92</v>
      </c>
      <c r="N75" s="54"/>
      <c r="O75" s="25"/>
    </row>
    <row r="76" spans="1:15" s="7" customFormat="1" ht="15">
      <c r="A76" s="45" t="s">
        <v>219</v>
      </c>
      <c r="B76" s="69"/>
      <c r="C76" s="78"/>
      <c r="D76" s="57"/>
      <c r="E76" s="195"/>
      <c r="F76" s="189"/>
      <c r="G76" s="196"/>
      <c r="H76" s="188"/>
      <c r="I76" s="189"/>
      <c r="J76" s="190"/>
      <c r="K76" s="188" t="s">
        <v>220</v>
      </c>
      <c r="L76" s="189">
        <v>41719</v>
      </c>
      <c r="M76" s="190">
        <v>42611.15</v>
      </c>
      <c r="N76" s="54"/>
      <c r="O76" s="25"/>
    </row>
    <row r="77" spans="1:15" s="7" customFormat="1" ht="15">
      <c r="A77" s="45" t="s">
        <v>221</v>
      </c>
      <c r="B77" s="69"/>
      <c r="C77" s="78"/>
      <c r="D77" s="57"/>
      <c r="E77" s="195"/>
      <c r="F77" s="189"/>
      <c r="G77" s="196"/>
      <c r="H77" s="69"/>
      <c r="I77" s="78"/>
      <c r="J77" s="57"/>
      <c r="K77" s="188" t="s">
        <v>220</v>
      </c>
      <c r="L77" s="189">
        <v>41719</v>
      </c>
      <c r="M77" s="190">
        <v>1811.74</v>
      </c>
      <c r="N77" s="54"/>
      <c r="O77" s="25"/>
    </row>
    <row r="78" spans="1:15" s="7" customFormat="1" ht="15">
      <c r="A78" s="45" t="s">
        <v>222</v>
      </c>
      <c r="B78" s="69"/>
      <c r="C78" s="78"/>
      <c r="D78" s="57"/>
      <c r="E78" s="195"/>
      <c r="F78" s="189"/>
      <c r="G78" s="196"/>
      <c r="H78" s="69"/>
      <c r="I78" s="78"/>
      <c r="J78" s="57"/>
      <c r="K78" s="188" t="s">
        <v>220</v>
      </c>
      <c r="L78" s="189">
        <v>41719</v>
      </c>
      <c r="M78" s="190">
        <v>6260.79</v>
      </c>
      <c r="N78" s="54"/>
      <c r="O78" s="25"/>
    </row>
    <row r="79" spans="1:15" s="7" customFormat="1" ht="15">
      <c r="A79" s="46" t="s">
        <v>223</v>
      </c>
      <c r="B79" s="69"/>
      <c r="C79" s="78"/>
      <c r="D79" s="57"/>
      <c r="E79" s="70"/>
      <c r="F79" s="78"/>
      <c r="G79" s="22"/>
      <c r="H79" s="69"/>
      <c r="I79" s="78"/>
      <c r="J79" s="57"/>
      <c r="K79" s="188" t="s">
        <v>224</v>
      </c>
      <c r="L79" s="189">
        <v>41726</v>
      </c>
      <c r="M79" s="190">
        <v>371.67</v>
      </c>
      <c r="N79" s="54"/>
      <c r="O79" s="25"/>
    </row>
    <row r="80" spans="1:15" s="7" customFormat="1" ht="15">
      <c r="A80" s="46" t="s">
        <v>228</v>
      </c>
      <c r="B80" s="69"/>
      <c r="C80" s="78"/>
      <c r="D80" s="57"/>
      <c r="E80" s="70"/>
      <c r="F80" s="78"/>
      <c r="G80" s="22"/>
      <c r="H80" s="69"/>
      <c r="I80" s="78"/>
      <c r="J80" s="57"/>
      <c r="K80" s="188" t="s">
        <v>227</v>
      </c>
      <c r="L80" s="189">
        <v>41740</v>
      </c>
      <c r="M80" s="190">
        <v>2340.25</v>
      </c>
      <c r="N80" s="54"/>
      <c r="O80" s="25"/>
    </row>
    <row r="81" spans="1:15" s="7" customFormat="1" ht="15">
      <c r="A81" s="46" t="s">
        <v>229</v>
      </c>
      <c r="B81" s="69"/>
      <c r="C81" s="78"/>
      <c r="D81" s="57"/>
      <c r="E81" s="70"/>
      <c r="F81" s="78"/>
      <c r="G81" s="22"/>
      <c r="H81" s="69"/>
      <c r="I81" s="78"/>
      <c r="J81" s="57"/>
      <c r="K81" s="188" t="s">
        <v>227</v>
      </c>
      <c r="L81" s="189">
        <v>41740</v>
      </c>
      <c r="M81" s="190">
        <v>889.81</v>
      </c>
      <c r="N81" s="54"/>
      <c r="O81" s="25"/>
    </row>
    <row r="82" spans="1:15" s="7" customFormat="1" ht="13.5" thickBot="1">
      <c r="A82" s="46"/>
      <c r="B82" s="69"/>
      <c r="C82" s="78"/>
      <c r="D82" s="57"/>
      <c r="E82" s="70"/>
      <c r="F82" s="78"/>
      <c r="G82" s="22"/>
      <c r="H82" s="69"/>
      <c r="I82" s="78"/>
      <c r="J82" s="57"/>
      <c r="K82" s="69"/>
      <c r="L82" s="78"/>
      <c r="M82" s="57"/>
      <c r="N82" s="54"/>
      <c r="O82" s="25"/>
    </row>
    <row r="83" spans="1:15" s="89" customFormat="1" ht="20.25" thickBot="1">
      <c r="A83" s="84" t="s">
        <v>4</v>
      </c>
      <c r="B83" s="85"/>
      <c r="C83" s="86"/>
      <c r="D83" s="90">
        <f>SUM(D55:D82)</f>
        <v>40213.69</v>
      </c>
      <c r="E83" s="91"/>
      <c r="F83" s="86"/>
      <c r="G83" s="90">
        <f>SUM(G55:G82)</f>
        <v>30970.93</v>
      </c>
      <c r="H83" s="92"/>
      <c r="I83" s="86"/>
      <c r="J83" s="90">
        <f>SUM(J55:J82)</f>
        <v>12546.65</v>
      </c>
      <c r="K83" s="92"/>
      <c r="L83" s="86"/>
      <c r="M83" s="90">
        <f>SUM(M55:M82)</f>
        <v>58923.08</v>
      </c>
      <c r="N83" s="56">
        <f>M83+J83+G83+D83</f>
        <v>142654.35</v>
      </c>
      <c r="O83" s="93"/>
    </row>
    <row r="84" spans="1:15" s="7" customFormat="1" ht="40.5" customHeight="1" hidden="1" thickBot="1">
      <c r="A84" s="249" t="s">
        <v>29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1"/>
      <c r="O84" s="71"/>
    </row>
    <row r="85" spans="1:15" s="7" customFormat="1" ht="12.75" hidden="1">
      <c r="A85" s="45"/>
      <c r="B85" s="37"/>
      <c r="C85" s="10"/>
      <c r="D85" s="42"/>
      <c r="E85" s="54"/>
      <c r="F85" s="10"/>
      <c r="G85" s="20"/>
      <c r="H85" s="37"/>
      <c r="I85" s="10"/>
      <c r="J85" s="42"/>
      <c r="K85" s="37"/>
      <c r="L85" s="10"/>
      <c r="M85" s="42"/>
      <c r="N85" s="54"/>
      <c r="O85" s="25"/>
    </row>
    <row r="86" spans="1:15" s="7" customFormat="1" ht="12.75" hidden="1">
      <c r="A86" s="45"/>
      <c r="B86" s="37"/>
      <c r="C86" s="10"/>
      <c r="D86" s="42"/>
      <c r="E86" s="54"/>
      <c r="F86" s="10"/>
      <c r="G86" s="20"/>
      <c r="H86" s="37"/>
      <c r="I86" s="10"/>
      <c r="J86" s="42"/>
      <c r="K86" s="37"/>
      <c r="L86" s="10"/>
      <c r="M86" s="42"/>
      <c r="N86" s="54"/>
      <c r="O86" s="25"/>
    </row>
    <row r="87" spans="1:15" s="7" customFormat="1" ht="12.75" hidden="1">
      <c r="A87" s="45"/>
      <c r="B87" s="37"/>
      <c r="C87" s="10"/>
      <c r="D87" s="42"/>
      <c r="E87" s="54"/>
      <c r="F87" s="10"/>
      <c r="G87" s="20"/>
      <c r="H87" s="37"/>
      <c r="I87" s="10"/>
      <c r="J87" s="42"/>
      <c r="K87" s="37"/>
      <c r="L87" s="10"/>
      <c r="M87" s="42"/>
      <c r="N87" s="54"/>
      <c r="O87" s="25"/>
    </row>
    <row r="88" spans="1:15" s="7" customFormat="1" ht="12.75" hidden="1">
      <c r="A88" s="45"/>
      <c r="B88" s="37"/>
      <c r="C88" s="10"/>
      <c r="D88" s="42"/>
      <c r="E88" s="54"/>
      <c r="F88" s="10"/>
      <c r="G88" s="20"/>
      <c r="H88" s="37"/>
      <c r="I88" s="10"/>
      <c r="J88" s="42"/>
      <c r="K88" s="37"/>
      <c r="L88" s="10"/>
      <c r="M88" s="42"/>
      <c r="N88" s="54"/>
      <c r="O88" s="25"/>
    </row>
    <row r="89" spans="1:15" s="7" customFormat="1" ht="13.5" hidden="1" thickBot="1">
      <c r="A89" s="45"/>
      <c r="B89" s="37"/>
      <c r="C89" s="10"/>
      <c r="D89" s="42"/>
      <c r="E89" s="54"/>
      <c r="F89" s="10"/>
      <c r="G89" s="20"/>
      <c r="H89" s="37"/>
      <c r="I89" s="10"/>
      <c r="J89" s="42"/>
      <c r="K89" s="37"/>
      <c r="L89" s="10"/>
      <c r="M89" s="42"/>
      <c r="N89" s="54"/>
      <c r="O89" s="25"/>
    </row>
    <row r="90" spans="1:15" s="89" customFormat="1" ht="20.25" hidden="1" thickBot="1">
      <c r="A90" s="84" t="s">
        <v>4</v>
      </c>
      <c r="B90" s="92"/>
      <c r="C90" s="94"/>
      <c r="D90" s="96">
        <f>SUM(D85:D89)</f>
        <v>0</v>
      </c>
      <c r="E90" s="97"/>
      <c r="F90" s="96"/>
      <c r="G90" s="96">
        <f>SUM(G85:G89)</f>
        <v>0</v>
      </c>
      <c r="H90" s="96"/>
      <c r="I90" s="96"/>
      <c r="J90" s="96">
        <f>SUM(J85:J89)</f>
        <v>0</v>
      </c>
      <c r="K90" s="96"/>
      <c r="L90" s="96"/>
      <c r="M90" s="96">
        <f>SUM(M85:M89)</f>
        <v>0</v>
      </c>
      <c r="N90" s="87"/>
      <c r="O90" s="95"/>
    </row>
    <row r="91" spans="1:15" s="7" customFormat="1" ht="20.25" thickBot="1">
      <c r="A91" s="74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1"/>
    </row>
    <row r="92" spans="1:15" s="2" customFormat="1" ht="20.25" thickBot="1">
      <c r="A92" s="49" t="s">
        <v>6</v>
      </c>
      <c r="B92" s="75"/>
      <c r="C92" s="72"/>
      <c r="D92" s="76">
        <f>D90+D83+D53+D47</f>
        <v>205683.47</v>
      </c>
      <c r="E92" s="73"/>
      <c r="F92" s="72"/>
      <c r="G92" s="76">
        <f>G90+G83+G53+G47</f>
        <v>233585.44</v>
      </c>
      <c r="H92" s="73"/>
      <c r="I92" s="72"/>
      <c r="J92" s="76">
        <f>J90+J83+J53+J47</f>
        <v>161874.39</v>
      </c>
      <c r="K92" s="73"/>
      <c r="L92" s="72"/>
      <c r="M92" s="76">
        <f>M90+M83+M53+M47</f>
        <v>214908.71</v>
      </c>
      <c r="N92" s="56">
        <f>M92+J92+G92+D92</f>
        <v>816052.01</v>
      </c>
      <c r="O92" s="29">
        <f>M92+J92+G92+D92</f>
        <v>816052.01</v>
      </c>
    </row>
    <row r="93" spans="1:13" s="2" customFormat="1" ht="13.5" thickBot="1">
      <c r="A93" s="60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1:14" s="2" customFormat="1" ht="13.5" thickBot="1">
      <c r="A94" s="58"/>
      <c r="B94" s="61" t="s">
        <v>18</v>
      </c>
      <c r="C94" s="61" t="s">
        <v>19</v>
      </c>
      <c r="D94" s="61" t="s">
        <v>20</v>
      </c>
      <c r="E94" s="61" t="s">
        <v>21</v>
      </c>
      <c r="F94" s="61" t="s">
        <v>22</v>
      </c>
      <c r="G94" s="61" t="s">
        <v>23</v>
      </c>
      <c r="H94" s="61" t="s">
        <v>24</v>
      </c>
      <c r="I94" s="61" t="s">
        <v>25</v>
      </c>
      <c r="J94" s="61" t="s">
        <v>14</v>
      </c>
      <c r="K94" s="61" t="s">
        <v>15</v>
      </c>
      <c r="L94" s="61" t="s">
        <v>16</v>
      </c>
      <c r="M94" s="61" t="s">
        <v>17</v>
      </c>
      <c r="N94" s="61" t="s">
        <v>27</v>
      </c>
    </row>
    <row r="95" spans="1:14" s="2" customFormat="1" ht="13.5" thickBot="1">
      <c r="A95" s="60" t="s">
        <v>13</v>
      </c>
      <c r="B95" s="198">
        <f>'[1]Лист1'!$FZ$67</f>
        <v>126343.26</v>
      </c>
      <c r="C95" s="58">
        <f>B118</f>
        <v>180736.26</v>
      </c>
      <c r="D95" s="58">
        <f aca="true" t="shared" si="5" ref="D95:M95">C118</f>
        <v>244898.59</v>
      </c>
      <c r="E95" s="59">
        <f>D118</f>
        <v>91988.22</v>
      </c>
      <c r="F95" s="58">
        <f t="shared" si="5"/>
        <v>155146.74</v>
      </c>
      <c r="G95" s="58">
        <f t="shared" si="5"/>
        <v>207739.56</v>
      </c>
      <c r="H95" s="59">
        <f t="shared" si="5"/>
        <v>26451.41</v>
      </c>
      <c r="I95" s="58">
        <f t="shared" si="5"/>
        <v>81017.67</v>
      </c>
      <c r="J95" s="58">
        <f t="shared" si="5"/>
        <v>134567.28</v>
      </c>
      <c r="K95" s="59">
        <f t="shared" si="5"/>
        <v>25219.42</v>
      </c>
      <c r="L95" s="58">
        <f t="shared" si="5"/>
        <v>83474.03</v>
      </c>
      <c r="M95" s="58">
        <f t="shared" si="5"/>
        <v>134943.82</v>
      </c>
      <c r="N95" s="58"/>
    </row>
    <row r="96" spans="1:14" s="2" customFormat="1" ht="13.5" thickBot="1">
      <c r="A96" s="60" t="s">
        <v>11</v>
      </c>
      <c r="B96" s="58">
        <f aca="true" t="shared" si="6" ref="B96:M96">SUM(B97:B105)</f>
        <v>63170.23</v>
      </c>
      <c r="C96" s="58">
        <f t="shared" si="6"/>
        <v>53383.69</v>
      </c>
      <c r="D96" s="58">
        <f t="shared" si="6"/>
        <v>58276.96</v>
      </c>
      <c r="E96" s="58">
        <f t="shared" si="6"/>
        <v>58276.96</v>
      </c>
      <c r="F96" s="58">
        <f t="shared" si="6"/>
        <v>58276.96</v>
      </c>
      <c r="G96" s="58">
        <f t="shared" si="6"/>
        <v>58276.96</v>
      </c>
      <c r="H96" s="58">
        <f t="shared" si="6"/>
        <v>58276.96</v>
      </c>
      <c r="I96" s="58">
        <f t="shared" si="6"/>
        <v>58276.96</v>
      </c>
      <c r="J96" s="58">
        <f t="shared" si="6"/>
        <v>58276.96</v>
      </c>
      <c r="K96" s="58">
        <f t="shared" si="6"/>
        <v>58276.96</v>
      </c>
      <c r="L96" s="58">
        <f t="shared" si="6"/>
        <v>58276.96</v>
      </c>
      <c r="M96" s="58">
        <f t="shared" si="6"/>
        <v>58276.96</v>
      </c>
      <c r="N96" s="58">
        <f>SUM(B96:M96)</f>
        <v>699323.52</v>
      </c>
    </row>
    <row r="97" spans="1:14" s="194" customFormat="1" ht="13.5" thickBot="1">
      <c r="A97" s="187" t="s">
        <v>140</v>
      </c>
      <c r="B97" s="193">
        <v>55372.55</v>
      </c>
      <c r="C97" s="193">
        <v>45586.01</v>
      </c>
      <c r="D97" s="193">
        <v>50479.28</v>
      </c>
      <c r="E97" s="193">
        <v>50479.28</v>
      </c>
      <c r="F97" s="193">
        <v>50479.28</v>
      </c>
      <c r="G97" s="193">
        <v>50479.28</v>
      </c>
      <c r="H97" s="193">
        <v>50479.28</v>
      </c>
      <c r="I97" s="193">
        <v>50479.28</v>
      </c>
      <c r="J97" s="193">
        <v>50479.28</v>
      </c>
      <c r="K97" s="193">
        <v>50479.28</v>
      </c>
      <c r="L97" s="193">
        <v>50479.28</v>
      </c>
      <c r="M97" s="193">
        <v>50479.28</v>
      </c>
      <c r="N97" s="193">
        <f aca="true" t="shared" si="7" ref="N97:N116">SUM(B97:M97)</f>
        <v>605751.36</v>
      </c>
    </row>
    <row r="98" spans="1:14" s="194" customFormat="1" ht="13.5" thickBot="1">
      <c r="A98" s="187" t="s">
        <v>141</v>
      </c>
      <c r="B98" s="193">
        <v>452.48</v>
      </c>
      <c r="C98" s="193">
        <v>452.48</v>
      </c>
      <c r="D98" s="193">
        <v>452.48</v>
      </c>
      <c r="E98" s="193">
        <v>452.48</v>
      </c>
      <c r="F98" s="193">
        <v>452.48</v>
      </c>
      <c r="G98" s="193">
        <v>452.48</v>
      </c>
      <c r="H98" s="193">
        <v>452.48</v>
      </c>
      <c r="I98" s="193">
        <v>452.48</v>
      </c>
      <c r="J98" s="193">
        <v>452.48</v>
      </c>
      <c r="K98" s="193">
        <v>452.48</v>
      </c>
      <c r="L98" s="193">
        <v>452.48</v>
      </c>
      <c r="M98" s="193">
        <v>452.48</v>
      </c>
      <c r="N98" s="193">
        <f t="shared" si="7"/>
        <v>5429.76</v>
      </c>
    </row>
    <row r="99" spans="1:14" s="194" customFormat="1" ht="13.5" thickBot="1">
      <c r="A99" s="187" t="s">
        <v>142</v>
      </c>
      <c r="B99" s="193">
        <v>832.64</v>
      </c>
      <c r="C99" s="193">
        <v>832.64</v>
      </c>
      <c r="D99" s="193">
        <v>832.64</v>
      </c>
      <c r="E99" s="193">
        <v>832.64</v>
      </c>
      <c r="F99" s="193">
        <v>832.64</v>
      </c>
      <c r="G99" s="193">
        <v>832.64</v>
      </c>
      <c r="H99" s="193">
        <v>832.64</v>
      </c>
      <c r="I99" s="193">
        <v>832.64</v>
      </c>
      <c r="J99" s="193">
        <v>832.64</v>
      </c>
      <c r="K99" s="193">
        <v>832.64</v>
      </c>
      <c r="L99" s="193">
        <v>832.64</v>
      </c>
      <c r="M99" s="193">
        <v>832.64</v>
      </c>
      <c r="N99" s="193">
        <f t="shared" si="7"/>
        <v>9991.68</v>
      </c>
    </row>
    <row r="100" spans="1:14" s="194" customFormat="1" ht="13.5" thickBot="1">
      <c r="A100" s="187" t="s">
        <v>143</v>
      </c>
      <c r="B100" s="193">
        <v>1530.6</v>
      </c>
      <c r="C100" s="193">
        <v>1530.6</v>
      </c>
      <c r="D100" s="193">
        <v>1530.6</v>
      </c>
      <c r="E100" s="193">
        <v>1530.6</v>
      </c>
      <c r="F100" s="193">
        <v>1530.6</v>
      </c>
      <c r="G100" s="193">
        <v>1530.6</v>
      </c>
      <c r="H100" s="193">
        <v>1530.6</v>
      </c>
      <c r="I100" s="193">
        <v>1530.6</v>
      </c>
      <c r="J100" s="193">
        <v>1530.6</v>
      </c>
      <c r="K100" s="193">
        <v>1530.6</v>
      </c>
      <c r="L100" s="193">
        <v>1530.6</v>
      </c>
      <c r="M100" s="193">
        <v>1530.6</v>
      </c>
      <c r="N100" s="193">
        <f t="shared" si="7"/>
        <v>18367.2</v>
      </c>
    </row>
    <row r="101" spans="1:14" s="194" customFormat="1" ht="13.5" thickBot="1">
      <c r="A101" s="187" t="s">
        <v>184</v>
      </c>
      <c r="B101" s="193">
        <v>2196.68</v>
      </c>
      <c r="C101" s="193">
        <v>2196.68</v>
      </c>
      <c r="D101" s="193">
        <v>2196.68</v>
      </c>
      <c r="E101" s="193">
        <v>2196.68</v>
      </c>
      <c r="F101" s="193">
        <v>2196.68</v>
      </c>
      <c r="G101" s="193">
        <v>2196.68</v>
      </c>
      <c r="H101" s="193">
        <v>2196.68</v>
      </c>
      <c r="I101" s="193">
        <v>2196.68</v>
      </c>
      <c r="J101" s="193">
        <v>2196.68</v>
      </c>
      <c r="K101" s="193">
        <v>2196.68</v>
      </c>
      <c r="L101" s="193">
        <v>2196.68</v>
      </c>
      <c r="M101" s="193">
        <v>2196.68</v>
      </c>
      <c r="N101" s="193">
        <f t="shared" si="7"/>
        <v>26360.16</v>
      </c>
    </row>
    <row r="102" spans="1:14" s="194" customFormat="1" ht="13.5" thickBot="1">
      <c r="A102" s="187" t="s">
        <v>185</v>
      </c>
      <c r="B102" s="193">
        <v>730.88</v>
      </c>
      <c r="C102" s="193">
        <v>730.88</v>
      </c>
      <c r="D102" s="193">
        <v>730.88</v>
      </c>
      <c r="E102" s="193">
        <v>730.88</v>
      </c>
      <c r="F102" s="193">
        <v>730.88</v>
      </c>
      <c r="G102" s="193">
        <v>730.88</v>
      </c>
      <c r="H102" s="193">
        <v>730.88</v>
      </c>
      <c r="I102" s="193">
        <v>730.88</v>
      </c>
      <c r="J102" s="193">
        <v>730.88</v>
      </c>
      <c r="K102" s="193">
        <v>730.88</v>
      </c>
      <c r="L102" s="193">
        <v>730.88</v>
      </c>
      <c r="M102" s="193">
        <v>730.88</v>
      </c>
      <c r="N102" s="193">
        <f t="shared" si="7"/>
        <v>8770.56</v>
      </c>
    </row>
    <row r="103" spans="1:14" s="194" customFormat="1" ht="13.5" thickBot="1">
      <c r="A103" s="187" t="s">
        <v>186</v>
      </c>
      <c r="B103" s="193">
        <v>361.6</v>
      </c>
      <c r="C103" s="193">
        <v>361.6</v>
      </c>
      <c r="D103" s="193">
        <v>361.6</v>
      </c>
      <c r="E103" s="193">
        <v>361.6</v>
      </c>
      <c r="F103" s="193">
        <v>361.6</v>
      </c>
      <c r="G103" s="193">
        <v>361.6</v>
      </c>
      <c r="H103" s="193">
        <v>361.6</v>
      </c>
      <c r="I103" s="193">
        <v>361.6</v>
      </c>
      <c r="J103" s="193">
        <v>361.6</v>
      </c>
      <c r="K103" s="193">
        <v>361.6</v>
      </c>
      <c r="L103" s="193">
        <v>361.6</v>
      </c>
      <c r="M103" s="193">
        <v>361.6</v>
      </c>
      <c r="N103" s="193">
        <f t="shared" si="7"/>
        <v>4339.2</v>
      </c>
    </row>
    <row r="104" spans="1:14" s="194" customFormat="1" ht="13.5" thickBot="1">
      <c r="A104" s="187" t="s">
        <v>187</v>
      </c>
      <c r="B104" s="193">
        <v>624.64</v>
      </c>
      <c r="C104" s="193">
        <v>624.64</v>
      </c>
      <c r="D104" s="193">
        <v>624.64</v>
      </c>
      <c r="E104" s="193">
        <v>624.64</v>
      </c>
      <c r="F104" s="193">
        <v>624.64</v>
      </c>
      <c r="G104" s="193">
        <v>624.64</v>
      </c>
      <c r="H104" s="193">
        <v>624.64</v>
      </c>
      <c r="I104" s="193">
        <v>624.64</v>
      </c>
      <c r="J104" s="193">
        <v>624.64</v>
      </c>
      <c r="K104" s="193">
        <v>624.64</v>
      </c>
      <c r="L104" s="193">
        <v>624.64</v>
      </c>
      <c r="M104" s="193">
        <v>624.64</v>
      </c>
      <c r="N104" s="193">
        <f t="shared" si="7"/>
        <v>7495.68</v>
      </c>
    </row>
    <row r="105" spans="1:14" s="194" customFormat="1" ht="13.5" thickBot="1">
      <c r="A105" s="187" t="s">
        <v>144</v>
      </c>
      <c r="B105" s="193">
        <v>1068.16</v>
      </c>
      <c r="C105" s="193">
        <v>1068.16</v>
      </c>
      <c r="D105" s="193">
        <v>1068.16</v>
      </c>
      <c r="E105" s="193">
        <v>1068.16</v>
      </c>
      <c r="F105" s="193">
        <v>1068.16</v>
      </c>
      <c r="G105" s="193">
        <v>1068.16</v>
      </c>
      <c r="H105" s="193">
        <v>1068.16</v>
      </c>
      <c r="I105" s="193">
        <v>1068.16</v>
      </c>
      <c r="J105" s="193">
        <v>1068.16</v>
      </c>
      <c r="K105" s="193">
        <v>1068.16</v>
      </c>
      <c r="L105" s="193">
        <v>1068.16</v>
      </c>
      <c r="M105" s="193">
        <v>1068.16</v>
      </c>
      <c r="N105" s="193">
        <f t="shared" si="7"/>
        <v>12817.92</v>
      </c>
    </row>
    <row r="106" spans="1:14" s="2" customFormat="1" ht="13.5" thickBot="1">
      <c r="A106" s="60" t="s">
        <v>12</v>
      </c>
      <c r="B106" s="58">
        <f>SUM(B107:B115)</f>
        <v>54393</v>
      </c>
      <c r="C106" s="58">
        <f aca="true" t="shared" si="8" ref="C106:N106">SUM(C107:C115)</f>
        <v>64162.33</v>
      </c>
      <c r="D106" s="58">
        <f t="shared" si="8"/>
        <v>52773.1</v>
      </c>
      <c r="E106" s="58">
        <f t="shared" si="8"/>
        <v>63158.52</v>
      </c>
      <c r="F106" s="58">
        <f t="shared" si="8"/>
        <v>52592.82</v>
      </c>
      <c r="G106" s="58">
        <f t="shared" si="8"/>
        <v>52297.29</v>
      </c>
      <c r="H106" s="58">
        <f t="shared" si="8"/>
        <v>54566.26</v>
      </c>
      <c r="I106" s="58">
        <f t="shared" si="8"/>
        <v>53549.61</v>
      </c>
      <c r="J106" s="58">
        <f t="shared" si="8"/>
        <v>52526.53</v>
      </c>
      <c r="K106" s="58">
        <f t="shared" si="8"/>
        <v>58254.61</v>
      </c>
      <c r="L106" s="58">
        <f t="shared" si="8"/>
        <v>51469.79</v>
      </c>
      <c r="M106" s="58">
        <f t="shared" si="8"/>
        <v>53768.7</v>
      </c>
      <c r="N106" s="58">
        <f t="shared" si="8"/>
        <v>663512.56</v>
      </c>
    </row>
    <row r="107" spans="1:14" s="194" customFormat="1" ht="13.5" thickBot="1">
      <c r="A107" s="187" t="s">
        <v>140</v>
      </c>
      <c r="B107" s="193">
        <v>49183.74</v>
      </c>
      <c r="C107" s="193">
        <v>58953.07</v>
      </c>
      <c r="D107" s="193">
        <v>47563.84</v>
      </c>
      <c r="E107" s="193">
        <v>57949.26</v>
      </c>
      <c r="F107" s="193">
        <v>47383.56</v>
      </c>
      <c r="G107" s="193">
        <v>47088.03</v>
      </c>
      <c r="H107" s="193">
        <v>49357</v>
      </c>
      <c r="I107" s="193">
        <v>48340.35</v>
      </c>
      <c r="J107" s="193">
        <v>47317.27</v>
      </c>
      <c r="K107" s="193">
        <v>53045.35</v>
      </c>
      <c r="L107" s="193">
        <v>46260.53</v>
      </c>
      <c r="M107" s="193">
        <v>48559.44</v>
      </c>
      <c r="N107" s="193">
        <f t="shared" si="7"/>
        <v>601001.44</v>
      </c>
    </row>
    <row r="108" spans="1:14" s="194" customFormat="1" ht="13.5" thickBot="1">
      <c r="A108" s="187" t="s">
        <v>141</v>
      </c>
      <c r="B108" s="193">
        <v>452.48</v>
      </c>
      <c r="C108" s="193">
        <v>452.48</v>
      </c>
      <c r="D108" s="193">
        <v>452.48</v>
      </c>
      <c r="E108" s="193">
        <v>452.48</v>
      </c>
      <c r="F108" s="193">
        <v>452.48</v>
      </c>
      <c r="G108" s="193">
        <v>452.48</v>
      </c>
      <c r="H108" s="193">
        <v>452.48</v>
      </c>
      <c r="I108" s="193">
        <v>452.48</v>
      </c>
      <c r="J108" s="193">
        <v>452.48</v>
      </c>
      <c r="K108" s="193">
        <v>452.48</v>
      </c>
      <c r="L108" s="193">
        <v>452.48</v>
      </c>
      <c r="M108" s="193">
        <v>452.48</v>
      </c>
      <c r="N108" s="193">
        <f t="shared" si="7"/>
        <v>5429.76</v>
      </c>
    </row>
    <row r="109" spans="1:14" s="194" customFormat="1" ht="13.5" thickBot="1">
      <c r="A109" s="187" t="s">
        <v>142</v>
      </c>
      <c r="B109" s="193">
        <v>896.84</v>
      </c>
      <c r="C109" s="193">
        <v>896.84</v>
      </c>
      <c r="D109" s="193">
        <v>896.84</v>
      </c>
      <c r="E109" s="193">
        <v>896.84</v>
      </c>
      <c r="F109" s="193">
        <v>896.84</v>
      </c>
      <c r="G109" s="193">
        <v>896.84</v>
      </c>
      <c r="H109" s="193">
        <v>896.84</v>
      </c>
      <c r="I109" s="193">
        <v>896.84</v>
      </c>
      <c r="J109" s="193">
        <v>896.84</v>
      </c>
      <c r="K109" s="193">
        <v>896.84</v>
      </c>
      <c r="L109" s="193">
        <v>896.84</v>
      </c>
      <c r="M109" s="193">
        <v>896.84</v>
      </c>
      <c r="N109" s="193">
        <f t="shared" si="7"/>
        <v>10762.08</v>
      </c>
    </row>
    <row r="110" spans="1:14" s="194" customFormat="1" ht="13.5" thickBot="1">
      <c r="A110" s="187" t="s">
        <v>143</v>
      </c>
      <c r="B110" s="193">
        <v>0</v>
      </c>
      <c r="C110" s="193">
        <v>0</v>
      </c>
      <c r="D110" s="193">
        <v>0</v>
      </c>
      <c r="E110" s="193">
        <v>0</v>
      </c>
      <c r="F110" s="193">
        <v>0</v>
      </c>
      <c r="G110" s="193">
        <v>0</v>
      </c>
      <c r="H110" s="193">
        <v>0</v>
      </c>
      <c r="I110" s="193">
        <v>0</v>
      </c>
      <c r="J110" s="193">
        <v>0</v>
      </c>
      <c r="K110" s="193">
        <v>0</v>
      </c>
      <c r="L110" s="193">
        <v>0</v>
      </c>
      <c r="M110" s="193">
        <v>0</v>
      </c>
      <c r="N110" s="193">
        <f t="shared" si="7"/>
        <v>0</v>
      </c>
    </row>
    <row r="111" spans="1:14" s="194" customFormat="1" ht="13.5" thickBot="1">
      <c r="A111" s="187" t="s">
        <v>184</v>
      </c>
      <c r="B111" s="193">
        <v>2580.66</v>
      </c>
      <c r="C111" s="193">
        <v>2580.66</v>
      </c>
      <c r="D111" s="193">
        <v>2580.66</v>
      </c>
      <c r="E111" s="193">
        <v>2580.66</v>
      </c>
      <c r="F111" s="193">
        <v>2580.66</v>
      </c>
      <c r="G111" s="193">
        <v>2580.66</v>
      </c>
      <c r="H111" s="193">
        <v>2580.66</v>
      </c>
      <c r="I111" s="193">
        <v>2580.66</v>
      </c>
      <c r="J111" s="193">
        <v>2580.66</v>
      </c>
      <c r="K111" s="193">
        <v>2580.66</v>
      </c>
      <c r="L111" s="193">
        <v>2580.66</v>
      </c>
      <c r="M111" s="193">
        <v>2580.66</v>
      </c>
      <c r="N111" s="193">
        <f t="shared" si="7"/>
        <v>30967.92</v>
      </c>
    </row>
    <row r="112" spans="1:14" s="194" customFormat="1" ht="13.5" thickBot="1">
      <c r="A112" s="187" t="s">
        <v>185</v>
      </c>
      <c r="B112" s="193">
        <v>0</v>
      </c>
      <c r="C112" s="193">
        <v>0</v>
      </c>
      <c r="D112" s="193">
        <v>0</v>
      </c>
      <c r="E112" s="193">
        <v>0</v>
      </c>
      <c r="F112" s="193">
        <v>0</v>
      </c>
      <c r="G112" s="193">
        <v>0</v>
      </c>
      <c r="H112" s="193">
        <v>0</v>
      </c>
      <c r="I112" s="193">
        <v>0</v>
      </c>
      <c r="J112" s="193">
        <v>0</v>
      </c>
      <c r="K112" s="193">
        <v>0</v>
      </c>
      <c r="L112" s="193">
        <v>0</v>
      </c>
      <c r="M112" s="193">
        <v>0</v>
      </c>
      <c r="N112" s="193">
        <f t="shared" si="7"/>
        <v>0</v>
      </c>
    </row>
    <row r="113" spans="1:14" s="194" customFormat="1" ht="13.5" thickBot="1">
      <c r="A113" s="187" t="s">
        <v>186</v>
      </c>
      <c r="B113" s="193">
        <v>251.28</v>
      </c>
      <c r="C113" s="193">
        <v>251.28</v>
      </c>
      <c r="D113" s="193">
        <v>251.28</v>
      </c>
      <c r="E113" s="193">
        <v>251.28</v>
      </c>
      <c r="F113" s="193">
        <v>251.28</v>
      </c>
      <c r="G113" s="193">
        <v>251.28</v>
      </c>
      <c r="H113" s="193">
        <v>251.28</v>
      </c>
      <c r="I113" s="193">
        <v>251.28</v>
      </c>
      <c r="J113" s="193">
        <v>251.28</v>
      </c>
      <c r="K113" s="193">
        <v>251.28</v>
      </c>
      <c r="L113" s="193">
        <v>251.28</v>
      </c>
      <c r="M113" s="193">
        <v>251.28</v>
      </c>
      <c r="N113" s="193">
        <f t="shared" si="7"/>
        <v>3015.36</v>
      </c>
    </row>
    <row r="114" spans="1:14" s="194" customFormat="1" ht="13.5" thickBot="1">
      <c r="A114" s="187" t="s">
        <v>187</v>
      </c>
      <c r="B114" s="193">
        <v>0</v>
      </c>
      <c r="C114" s="193">
        <v>0</v>
      </c>
      <c r="D114" s="193">
        <v>0</v>
      </c>
      <c r="E114" s="193">
        <v>0</v>
      </c>
      <c r="F114" s="193">
        <v>0</v>
      </c>
      <c r="G114" s="193">
        <v>0</v>
      </c>
      <c r="H114" s="193">
        <v>0</v>
      </c>
      <c r="I114" s="193">
        <v>0</v>
      </c>
      <c r="J114" s="193">
        <v>0</v>
      </c>
      <c r="K114" s="193">
        <v>0</v>
      </c>
      <c r="L114" s="193">
        <v>0</v>
      </c>
      <c r="M114" s="193">
        <v>0</v>
      </c>
      <c r="N114" s="193">
        <f t="shared" si="7"/>
        <v>0</v>
      </c>
    </row>
    <row r="115" spans="1:14" s="194" customFormat="1" ht="13.5" thickBot="1">
      <c r="A115" s="187" t="s">
        <v>144</v>
      </c>
      <c r="B115" s="193">
        <v>1028</v>
      </c>
      <c r="C115" s="193">
        <v>1028</v>
      </c>
      <c r="D115" s="193">
        <v>1028</v>
      </c>
      <c r="E115" s="193">
        <v>1028</v>
      </c>
      <c r="F115" s="193">
        <v>1028</v>
      </c>
      <c r="G115" s="193">
        <v>1028</v>
      </c>
      <c r="H115" s="193">
        <v>1028</v>
      </c>
      <c r="I115" s="193">
        <v>1028</v>
      </c>
      <c r="J115" s="193">
        <v>1028</v>
      </c>
      <c r="K115" s="193">
        <v>1028</v>
      </c>
      <c r="L115" s="193">
        <v>1028</v>
      </c>
      <c r="M115" s="193">
        <v>1028</v>
      </c>
      <c r="N115" s="193">
        <f t="shared" si="7"/>
        <v>12336</v>
      </c>
    </row>
    <row r="116" spans="1:14" s="194" customFormat="1" ht="13.5" thickBot="1">
      <c r="A116" s="187" t="s">
        <v>183</v>
      </c>
      <c r="B116" s="197">
        <v>410</v>
      </c>
      <c r="C116" s="197">
        <v>410</v>
      </c>
      <c r="D116" s="197">
        <v>410</v>
      </c>
      <c r="E116" s="197">
        <v>410</v>
      </c>
      <c r="F116" s="197">
        <v>410</v>
      </c>
      <c r="G116" s="197">
        <v>410</v>
      </c>
      <c r="H116" s="197">
        <v>410</v>
      </c>
      <c r="I116" s="197">
        <v>410</v>
      </c>
      <c r="J116" s="197">
        <v>410</v>
      </c>
      <c r="K116" s="197">
        <v>410</v>
      </c>
      <c r="L116" s="197">
        <v>410</v>
      </c>
      <c r="M116" s="197">
        <v>410</v>
      </c>
      <c r="N116" s="197">
        <f t="shared" si="7"/>
        <v>4920</v>
      </c>
    </row>
    <row r="117" spans="1:14" s="2" customFormat="1" ht="13.5" thickBot="1">
      <c r="A117" s="60" t="s">
        <v>145</v>
      </c>
      <c r="B117" s="58">
        <f aca="true" t="shared" si="9" ref="B117:M117">B106-B96</f>
        <v>-8777.23</v>
      </c>
      <c r="C117" s="58">
        <f t="shared" si="9"/>
        <v>10778.64</v>
      </c>
      <c r="D117" s="58">
        <f t="shared" si="9"/>
        <v>-5503.86</v>
      </c>
      <c r="E117" s="58">
        <f t="shared" si="9"/>
        <v>4881.56</v>
      </c>
      <c r="F117" s="58">
        <f t="shared" si="9"/>
        <v>-5684.14</v>
      </c>
      <c r="G117" s="58">
        <f t="shared" si="9"/>
        <v>-5979.67</v>
      </c>
      <c r="H117" s="58">
        <f t="shared" si="9"/>
        <v>-3710.7</v>
      </c>
      <c r="I117" s="58">
        <f t="shared" si="9"/>
        <v>-4727.35</v>
      </c>
      <c r="J117" s="58">
        <f t="shared" si="9"/>
        <v>-5750.43</v>
      </c>
      <c r="K117" s="58">
        <f t="shared" si="9"/>
        <v>-22.3499999999985</v>
      </c>
      <c r="L117" s="58">
        <f t="shared" si="9"/>
        <v>-6807.17</v>
      </c>
      <c r="M117" s="58">
        <f t="shared" si="9"/>
        <v>-4508.26</v>
      </c>
      <c r="N117" s="58">
        <f>B117+C117+D117+E117+F117+G117+H117+I117+J117+K117+L117+M117</f>
        <v>-35810.96</v>
      </c>
    </row>
    <row r="118" spans="1:14" s="2" customFormat="1" ht="13.5" thickBot="1">
      <c r="A118" s="60" t="s">
        <v>26</v>
      </c>
      <c r="B118" s="199">
        <f>B95+B106</f>
        <v>180736.26</v>
      </c>
      <c r="C118" s="58">
        <f>C95+C106</f>
        <v>244898.59</v>
      </c>
      <c r="D118" s="200">
        <f>D95+D106-D92</f>
        <v>91988.22</v>
      </c>
      <c r="E118" s="58">
        <f>E95+E106</f>
        <v>155146.74</v>
      </c>
      <c r="F118" s="58">
        <f>F95+F106</f>
        <v>207739.56</v>
      </c>
      <c r="G118" s="200">
        <f>G95+G106-G92</f>
        <v>26451.41</v>
      </c>
      <c r="H118" s="58">
        <f>H95+H106</f>
        <v>81017.67</v>
      </c>
      <c r="I118" s="58">
        <f>I95+I106</f>
        <v>134567.28</v>
      </c>
      <c r="J118" s="200">
        <f>J95+J106-J92</f>
        <v>25219.42</v>
      </c>
      <c r="K118" s="58">
        <f>K95+K106</f>
        <v>83474.03</v>
      </c>
      <c r="L118" s="58">
        <f>L95+L106</f>
        <v>134943.82</v>
      </c>
      <c r="M118" s="200">
        <f>M95+M106-M92</f>
        <v>-26196.19</v>
      </c>
      <c r="N118" s="199">
        <f>M118+N116</f>
        <v>-21276.19</v>
      </c>
    </row>
    <row r="119" spans="7:14" s="2" customFormat="1" ht="57" customHeight="1">
      <c r="G119" s="39"/>
      <c r="H119" s="258" t="s">
        <v>216</v>
      </c>
      <c r="I119" s="258"/>
      <c r="J119" s="258"/>
      <c r="K119" s="258"/>
      <c r="L119" s="257" t="s">
        <v>217</v>
      </c>
      <c r="M119" s="257"/>
      <c r="N119" s="257"/>
    </row>
    <row r="120" spans="8:14" s="2" customFormat="1" ht="72" customHeight="1">
      <c r="H120" s="267" t="s">
        <v>218</v>
      </c>
      <c r="I120" s="267"/>
      <c r="J120" s="267"/>
      <c r="K120" s="267"/>
      <c r="L120" s="256" t="s">
        <v>230</v>
      </c>
      <c r="M120" s="256"/>
      <c r="N120" s="256"/>
    </row>
    <row r="121" s="2" customFormat="1" ht="12.75"/>
    <row r="122" spans="8:13" s="2" customFormat="1" ht="15">
      <c r="H122" s="244" t="s">
        <v>188</v>
      </c>
      <c r="I122" s="244"/>
      <c r="J122" s="244"/>
      <c r="K122" s="201">
        <f>O92</f>
        <v>816052.01</v>
      </c>
      <c r="L122" s="202"/>
      <c r="M122"/>
    </row>
    <row r="123" spans="8:13" s="2" customFormat="1" ht="15">
      <c r="H123" s="244" t="s">
        <v>189</v>
      </c>
      <c r="I123" s="244"/>
      <c r="J123" s="244"/>
      <c r="K123" s="201">
        <f>N96</f>
        <v>699323.52</v>
      </c>
      <c r="L123" s="202"/>
      <c r="M123"/>
    </row>
    <row r="124" spans="8:13" s="2" customFormat="1" ht="15">
      <c r="H124" s="244" t="s">
        <v>190</v>
      </c>
      <c r="I124" s="244"/>
      <c r="J124" s="244"/>
      <c r="K124" s="201">
        <f>N106</f>
        <v>663512.56</v>
      </c>
      <c r="L124" s="202"/>
      <c r="M124"/>
    </row>
    <row r="125" spans="8:13" s="2" customFormat="1" ht="15">
      <c r="H125" s="244" t="s">
        <v>191</v>
      </c>
      <c r="I125" s="244"/>
      <c r="J125" s="244"/>
      <c r="K125" s="201">
        <f>K124-K123</f>
        <v>-35810.96</v>
      </c>
      <c r="L125" s="202"/>
      <c r="M125"/>
    </row>
    <row r="126" spans="8:13" s="2" customFormat="1" ht="15">
      <c r="H126" s="247" t="s">
        <v>192</v>
      </c>
      <c r="I126" s="247"/>
      <c r="J126" s="247"/>
      <c r="K126" s="201">
        <f>K123-K122</f>
        <v>-116728.49</v>
      </c>
      <c r="L126" s="202"/>
      <c r="M126"/>
    </row>
    <row r="127" spans="8:13" s="2" customFormat="1" ht="15">
      <c r="H127" s="259" t="s">
        <v>193</v>
      </c>
      <c r="I127" s="260"/>
      <c r="J127" s="261"/>
      <c r="K127" s="201">
        <f>B95</f>
        <v>126343.26</v>
      </c>
      <c r="L127" s="202"/>
      <c r="M127"/>
    </row>
    <row r="128" spans="8:13" s="2" customFormat="1" ht="15.75">
      <c r="H128" s="270" t="s">
        <v>194</v>
      </c>
      <c r="I128" s="270"/>
      <c r="J128" s="270"/>
      <c r="K128" s="203">
        <f>K127+K126+K125+K129</f>
        <v>-21276.19</v>
      </c>
      <c r="L128" s="202"/>
      <c r="M128"/>
    </row>
    <row r="129" spans="8:13" s="2" customFormat="1" ht="15">
      <c r="H129" s="271" t="s">
        <v>201</v>
      </c>
      <c r="I129" s="272"/>
      <c r="J129" s="273"/>
      <c r="K129" s="204">
        <f>N116</f>
        <v>4920</v>
      </c>
      <c r="L129" s="202"/>
      <c r="M129"/>
    </row>
    <row r="130" spans="8:13" s="2" customFormat="1" ht="15">
      <c r="H130" s="247" t="s">
        <v>195</v>
      </c>
      <c r="I130" s="247"/>
      <c r="J130" s="247"/>
      <c r="K130" s="201">
        <f>D83+G83+J83+M83</f>
        <v>142654.35</v>
      </c>
      <c r="L130" s="245" t="s">
        <v>202</v>
      </c>
      <c r="M130" s="246"/>
    </row>
    <row r="131" spans="8:13" s="2" customFormat="1" ht="15">
      <c r="H131" s="255" t="s">
        <v>196</v>
      </c>
      <c r="I131" s="255"/>
      <c r="J131" s="255"/>
      <c r="K131" s="205">
        <v>22563.06</v>
      </c>
      <c r="L131" s="206"/>
      <c r="M131" s="3"/>
    </row>
    <row r="132" spans="8:13" s="2" customFormat="1" ht="15">
      <c r="H132" s="255" t="s">
        <v>197</v>
      </c>
      <c r="I132" s="255"/>
      <c r="J132" s="255"/>
      <c r="K132" s="205">
        <v>2864.9</v>
      </c>
      <c r="L132" s="206"/>
      <c r="M132" s="3"/>
    </row>
    <row r="133" spans="8:12" ht="15">
      <c r="H133" s="255" t="s">
        <v>198</v>
      </c>
      <c r="I133" s="255"/>
      <c r="J133" s="255"/>
      <c r="K133" s="205">
        <f>K131+K132</f>
        <v>25427.96</v>
      </c>
      <c r="L133" s="206"/>
    </row>
    <row r="134" spans="8:12" ht="15">
      <c r="H134" s="255" t="s">
        <v>199</v>
      </c>
      <c r="I134" s="255"/>
      <c r="J134" s="255"/>
      <c r="K134" s="205">
        <f>K133-K130</f>
        <v>-117226.39</v>
      </c>
      <c r="L134" s="206"/>
    </row>
    <row r="135" spans="8:12" ht="15.75">
      <c r="H135" s="255" t="s">
        <v>200</v>
      </c>
      <c r="I135" s="255"/>
      <c r="J135" s="255"/>
      <c r="K135" s="207">
        <f>K126-K134</f>
        <v>497.9</v>
      </c>
      <c r="L135" s="208"/>
    </row>
  </sheetData>
  <sheetProtection/>
  <mergeCells count="31">
    <mergeCell ref="H135:J135"/>
    <mergeCell ref="H128:J128"/>
    <mergeCell ref="H129:J129"/>
    <mergeCell ref="H130:J130"/>
    <mergeCell ref="H132:J132"/>
    <mergeCell ref="H127:J127"/>
    <mergeCell ref="A4:O4"/>
    <mergeCell ref="A16:A17"/>
    <mergeCell ref="A18:A19"/>
    <mergeCell ref="H120:K120"/>
    <mergeCell ref="A44:A45"/>
    <mergeCell ref="H2:J2"/>
    <mergeCell ref="H134:J134"/>
    <mergeCell ref="H133:J133"/>
    <mergeCell ref="H131:J131"/>
    <mergeCell ref="H123:J123"/>
    <mergeCell ref="L120:N120"/>
    <mergeCell ref="L119:N119"/>
    <mergeCell ref="H119:K119"/>
    <mergeCell ref="H124:J124"/>
    <mergeCell ref="H125:J125"/>
    <mergeCell ref="A49:N49"/>
    <mergeCell ref="H122:J122"/>
    <mergeCell ref="L130:M130"/>
    <mergeCell ref="H126:J126"/>
    <mergeCell ref="A1:N1"/>
    <mergeCell ref="A84:N84"/>
    <mergeCell ref="A54:N54"/>
    <mergeCell ref="B2:D2"/>
    <mergeCell ref="E2:G2"/>
    <mergeCell ref="K2:M2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2014-07-14T12:02:00Z</cp:lastPrinted>
  <dcterms:created xsi:type="dcterms:W3CDTF">2010-04-02T14:46:04Z</dcterms:created>
  <dcterms:modified xsi:type="dcterms:W3CDTF">2014-07-17T08:01:05Z</dcterms:modified>
  <cp:category/>
  <cp:version/>
  <cp:contentType/>
  <cp:contentStatus/>
</cp:coreProperties>
</file>