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>
    <definedName name="_xlnm.Print_Area" localSheetId="0">'по голосованию'!$A$1:$H$139</definedName>
  </definedNames>
  <calcPr fullCalcOnLoad="1" fullPrecision="0"/>
</workbook>
</file>

<file path=xl/sharedStrings.xml><?xml version="1.0" encoding="utf-8"?>
<sst xmlns="http://schemas.openxmlformats.org/spreadsheetml/2006/main" count="369" uniqueCount="221">
  <si>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</si>
  <si>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</si>
  <si>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</si>
  <si>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</si>
  <si>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</si>
  <si>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</si>
  <si>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</si>
  <si>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</si>
  <si>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</si>
  <si>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</si>
  <si>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</si>
  <si>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</si>
  <si>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</si>
  <si>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</si>
  <si>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</si>
  <si>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</si>
  <si>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</si>
  <si>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</si>
  <si>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</si>
  <si>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</si>
  <si>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</si>
  <si>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</si>
  <si>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</si>
  <si>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</si>
  <si>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</si>
  <si>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</si>
  <si>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</si>
  <si>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</si>
  <si>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</si>
  <si>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</si>
  <si>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</si>
  <si>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</si>
  <si>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</si>
  <si>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2013-2014 гг.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</si>
  <si>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</si>
  <si>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</si>
  <si>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</si>
  <si>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</si>
  <si>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</si>
  <si>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</si>
  <si>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</si>
  <si>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</si>
  <si>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</si>
  <si>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</si>
  <si>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</si>
  <si>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</si>
  <si>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</si>
  <si>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</si>
  <si>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</si>
  <si>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</si>
  <si>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</si>
  <si>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</si>
  <si>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</si>
  <si>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</si>
  <si>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</si>
  <si>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</si>
  <si>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</si>
  <si>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</si>
  <si>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</si>
  <si>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</si>
  <si>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</si>
  <si>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</si>
  <si>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</si>
  <si>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</si>
  <si>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</si>
  <si>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</si>
  <si>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</si>
  <si>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</si>
  <si>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</si>
  <si>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</si>
  <si>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</si>
  <si>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</si>
  <si>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</si>
  <si>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</si>
  <si>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</si>
  <si>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</si>
  <si>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</si>
  <si>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</si>
  <si>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</si>
  <si>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</si>
  <si>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</si>
  <si>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</si>
  <si>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</si>
  <si>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</si>
  <si>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</si>
  <si>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</si>
  <si>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</si>
  <si>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</si>
  <si>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</si>
  <si>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</si>
  <si>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</si>
  <si>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</si>
  <si>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</si>
  <si>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</si>
  <si>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</si>
  <si>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</si>
  <si>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</si>
  <si>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</si>
  <si>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насоса гвс / резерв /</t>
  </si>
  <si>
    <t>проверка работы регулятора температуры на бойлере</t>
  </si>
  <si>
    <t>замена ( поверка ) КИП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</si>
  <si>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</si>
  <si>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</si>
  <si>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</si>
  <si>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</si>
  <si>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</si>
  <si>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</si>
  <si>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</si>
  <si>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</si>
  <si>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</si>
  <si>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электроизмерения (замеры сопротивления изоляции)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</si>
  <si>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</si>
  <si>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</si>
  <si>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</si>
  <si>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</si>
  <si>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</si>
  <si>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</si>
  <si>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</si>
  <si>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</si>
  <si>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</si>
  <si>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Работы заявочного характера</t>
  </si>
  <si>
    <t>Сбор, вывоз и утилизация ТБО, руб/м2</t>
  </si>
  <si>
    <t>ремонт кровли 280 м2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</si>
  <si>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</si>
  <si>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</si>
  <si>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(стоимость услуг увеличена на 7% в соответствии с уровнем инфляции 2012г.)</t>
  </si>
  <si>
    <t>по адресу: ул.Ленинского Комсомола, д.9а (S общ.=2751,3м2;S зем.уч.=2927,5м2)</t>
  </si>
  <si>
    <t>Расчет размера платы за содержание и ремонт  общего имущества в многоквартирном доме</t>
  </si>
  <si>
    <t>договорная и претензионно-исковая работа, взыскание задолженности по ЖКУ</t>
  </si>
  <si>
    <t>2-3 раза</t>
  </si>
  <si>
    <t>1 раз в месяц</t>
  </si>
  <si>
    <t>Поверка общедомовых приборов учета теплоэнергии</t>
  </si>
  <si>
    <t>ревизия задвижек отопления (диам.50мм-6 шт., 80 мм-14 шт.)</t>
  </si>
  <si>
    <t>замена насоса гвс /резерв/</t>
  </si>
  <si>
    <t>ревизия заадвижек ГВС (диам.50 мм-1 шт. д.80 мм 1 шт)</t>
  </si>
  <si>
    <t>обслуживание насосов горячего водоснабжения</t>
  </si>
  <si>
    <t>ревизия задвижек  ХВС (диам.50 мм- 3 шт.)</t>
  </si>
  <si>
    <t>очистка кровли от снега и наледи в районе водосточных воронок</t>
  </si>
  <si>
    <t>ремонт кровли</t>
  </si>
  <si>
    <t>ремонт крыльца</t>
  </si>
  <si>
    <t>ремонт цоколя</t>
  </si>
  <si>
    <t>смена запорной арматуры на водоснабжении</t>
  </si>
  <si>
    <t>ремонт секций бойлера диам.89 мм, диам.168 мм</t>
  </si>
  <si>
    <t>электроосвещение</t>
  </si>
  <si>
    <t>руб./чел.</t>
  </si>
  <si>
    <t>ремонт цоколя 207 м2</t>
  </si>
  <si>
    <t>ремонт пола на лестничном пролете 1 подъезд</t>
  </si>
  <si>
    <t>смена задвижек на системе отопления д.40 мм - 10 шт., д.32 мм - 6 шт.</t>
  </si>
  <si>
    <t>смена задвижек на системе ГВС д.50 мм - 1 шт., д.80 мм - 1 шт.</t>
  </si>
  <si>
    <t>установка модуля на ГВС д.80 мм - 1 шт.</t>
  </si>
  <si>
    <t>окраска трубопроводов в тепл.узле составом "Корунд"</t>
  </si>
  <si>
    <t>установка датчиков движения на площадках этажных</t>
  </si>
  <si>
    <t>работы по установлению уличного освещения</t>
  </si>
  <si>
    <t>116</t>
  </si>
  <si>
    <t>119</t>
  </si>
  <si>
    <t>Лицевой счет многоквартирного дома по адресу: ул. Ленинского Комсомола, д. 9а на период с 1 мая 2013 по 30 апреля 2014 года</t>
  </si>
  <si>
    <t>108</t>
  </si>
  <si>
    <t>Перевод ВВП на летнюю схему</t>
  </si>
  <si>
    <t>113</t>
  </si>
  <si>
    <t>140</t>
  </si>
  <si>
    <t>153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</si>
  <si>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</si>
  <si>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</si>
  <si>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</si>
  <si>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</si>
  <si>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</si>
  <si>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163</t>
  </si>
  <si>
    <t>166</t>
  </si>
  <si>
    <t>Подключение системы отопления после работ ТПК</t>
  </si>
  <si>
    <t>170</t>
  </si>
  <si>
    <t>180</t>
  </si>
  <si>
    <t>190</t>
  </si>
  <si>
    <t>193</t>
  </si>
  <si>
    <t>Перевод ВВП на зимнюю схему</t>
  </si>
  <si>
    <t>228</t>
  </si>
  <si>
    <t>76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</si>
  <si>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</si>
  <si>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</si>
  <si>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</si>
  <si>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</si>
  <si>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</si>
  <si>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</si>
  <si>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</si>
  <si>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</si>
  <si>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</si>
  <si>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</si>
  <si>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</si>
  <si>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</si>
  <si>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</si>
  <si>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10564,99 (по тарифу)</t>
  </si>
  <si>
    <t>256</t>
  </si>
  <si>
    <t>229</t>
  </si>
  <si>
    <t>30.09.2013 (акт от 1.11.13)</t>
  </si>
  <si>
    <t>30.09.2013 (акт от 19.11.13)</t>
  </si>
  <si>
    <t>ремонт кровли 280 м2 + 53 м2</t>
  </si>
  <si>
    <t xml:space="preserve">Замена лампочек 60Вт в подъезде </t>
  </si>
  <si>
    <t>30.09.2013 (акт от 7.10.13)</t>
  </si>
  <si>
    <t>30.09.2013 (акт от 2.12.13)</t>
  </si>
  <si>
    <t>Смена сопла в эл.узле на расчетное</t>
  </si>
  <si>
    <t>30.09.2013 (акт от 8.11.13)</t>
  </si>
  <si>
    <t>Устранение течи вентиля на СО (кв.27)</t>
  </si>
  <si>
    <t>30.09.2013 (акт от 5.12.13)</t>
  </si>
  <si>
    <t>257</t>
  </si>
  <si>
    <t>работы по установлению светильников уличного освещения -2шт.</t>
  </si>
  <si>
    <t>265</t>
  </si>
  <si>
    <t>Устранение течи вентиля на ГВС (кв.38)</t>
  </si>
  <si>
    <t>7</t>
  </si>
  <si>
    <t>Ревизия эл.щитка (кв.4)</t>
  </si>
  <si>
    <t>8</t>
  </si>
  <si>
    <t>восстановление водостоков (мелкий ремонт после очистки от снега и льда)</t>
  </si>
  <si>
    <t>24</t>
  </si>
  <si>
    <t>Генеральный директор</t>
  </si>
  <si>
    <t>А.В. Митрофанов</t>
  </si>
  <si>
    <t>Экономист 2-ой категории по учету лицевых счетов МКД</t>
  </si>
  <si>
    <t>Услуги типографии по печати доп.соглашений</t>
  </si>
  <si>
    <t>151</t>
  </si>
  <si>
    <t>39</t>
  </si>
  <si>
    <t>Устранение течи канализац.стояка в подвале (кв.38)</t>
  </si>
  <si>
    <t>50</t>
  </si>
  <si>
    <t>Н.Ф.Каюткина</t>
  </si>
  <si>
    <t>Сопло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</si>
</sst>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1"/>
      <name val="Arial"/>
      <family val="2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4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38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2" fontId="18" fillId="24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7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/>
    </xf>
    <xf numFmtId="0" fontId="0" fillId="0" borderId="0" xfId="0" applyFill="1" applyAlignment="1">
      <alignment/>
    </xf>
    <xf numFmtId="0" fontId="18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left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49" xfId="0" applyFont="1" applyFill="1" applyBorder="1" applyAlignment="1">
      <alignment horizontal="left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 wrapText="1"/>
    </xf>
    <xf numFmtId="2" fontId="18" fillId="25" borderId="51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52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51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textRotation="90" wrapText="1"/>
    </xf>
    <xf numFmtId="0" fontId="18" fillId="0" borderId="39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47" xfId="0" applyFont="1" applyFill="1" applyBorder="1" applyAlignment="1">
      <alignment horizontal="left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25" borderId="14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8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2" fontId="18" fillId="0" borderId="3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15" borderId="12" xfId="0" applyFont="1" applyFill="1" applyBorder="1" applyAlignment="1">
      <alignment horizontal="left" vertical="center" wrapText="1"/>
    </xf>
    <xf numFmtId="0" fontId="0" fillId="15" borderId="10" xfId="0" applyFont="1" applyFill="1" applyBorder="1" applyAlignment="1">
      <alignment horizontal="center" vertical="center" wrapText="1"/>
    </xf>
    <xf numFmtId="2" fontId="0" fillId="15" borderId="1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9" fillId="15" borderId="10" xfId="0" applyFont="1" applyFill="1" applyBorder="1" applyAlignment="1">
      <alignment horizontal="left" vertical="center" wrapText="1"/>
    </xf>
    <xf numFmtId="0" fontId="28" fillId="15" borderId="10" xfId="0" applyFont="1" applyFill="1" applyBorder="1" applyAlignment="1">
      <alignment horizontal="center" vertical="center" wrapText="1"/>
    </xf>
    <xf numFmtId="2" fontId="28" fillId="15" borderId="10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18" fillId="15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0" borderId="58" xfId="0" applyNumberFormat="1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left" vertical="center" wrapText="1"/>
    </xf>
    <xf numFmtId="0" fontId="22" fillId="0" borderId="60" xfId="0" applyFont="1" applyFill="1" applyBorder="1" applyAlignment="1">
      <alignment horizontal="center" vertical="center" wrapText="1"/>
    </xf>
    <xf numFmtId="2" fontId="22" fillId="0" borderId="60" xfId="0" applyNumberFormat="1" applyFont="1" applyFill="1" applyBorder="1" applyAlignment="1">
      <alignment horizontal="center" vertical="center" wrapText="1"/>
    </xf>
    <xf numFmtId="2" fontId="22" fillId="25" borderId="10" xfId="0" applyNumberFormat="1" applyFont="1" applyFill="1" applyBorder="1" applyAlignment="1">
      <alignment horizontal="center"/>
    </xf>
    <xf numFmtId="0" fontId="18" fillId="25" borderId="61" xfId="0" applyFont="1" applyFill="1" applyBorder="1" applyAlignment="1">
      <alignment horizontal="center" vertical="center"/>
    </xf>
    <xf numFmtId="0" fontId="18" fillId="25" borderId="60" xfId="0" applyFont="1" applyFill="1" applyBorder="1" applyAlignment="1">
      <alignment horizontal="center" vertical="center"/>
    </xf>
    <xf numFmtId="0" fontId="18" fillId="25" borderId="6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center" vertical="center" wrapText="1"/>
    </xf>
    <xf numFmtId="2" fontId="22" fillId="0" borderId="54" xfId="0" applyNumberFormat="1" applyFont="1" applyFill="1" applyBorder="1" applyAlignment="1">
      <alignment horizontal="center" vertical="center" wrapText="1"/>
    </xf>
    <xf numFmtId="2" fontId="22" fillId="25" borderId="54" xfId="0" applyNumberFormat="1" applyFont="1" applyFill="1" applyBorder="1" applyAlignment="1">
      <alignment horizontal="center" vertical="center" wrapText="1"/>
    </xf>
    <xf numFmtId="0" fontId="29" fillId="15" borderId="12" xfId="0" applyFont="1" applyFill="1" applyBorder="1" applyAlignment="1">
      <alignment horizontal="left" vertical="center" wrapText="1"/>
    </xf>
    <xf numFmtId="2" fontId="28" fillId="25" borderId="51" xfId="0" applyNumberFormat="1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center" vertical="center"/>
    </xf>
    <xf numFmtId="2" fontId="22" fillId="0" borderId="3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left" vertical="center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39" fillId="25" borderId="27" xfId="0" applyNumberFormat="1" applyFont="1" applyFill="1" applyBorder="1" applyAlignment="1">
      <alignment horizontal="center" vertical="center" wrapText="1"/>
    </xf>
    <xf numFmtId="2" fontId="23" fillId="24" borderId="27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4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2" fontId="18" fillId="24" borderId="16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0" fontId="29" fillId="27" borderId="12" xfId="0" applyFont="1" applyFill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0" borderId="63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/>
    </xf>
    <xf numFmtId="0" fontId="19" fillId="25" borderId="64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32" fillId="24" borderId="66" xfId="0" applyFont="1" applyFill="1" applyBorder="1" applyAlignment="1">
      <alignment horizontal="center" vertical="center" wrapText="1"/>
    </xf>
    <xf numFmtId="0" fontId="32" fillId="24" borderId="64" xfId="0" applyFont="1" applyFill="1" applyBorder="1" applyAlignment="1">
      <alignment horizontal="center" vertical="center" wrapText="1"/>
    </xf>
    <xf numFmtId="0" fontId="32" fillId="24" borderId="67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4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49" fontId="0" fillId="24" borderId="33" xfId="0" applyNumberFormat="1" applyFont="1" applyFill="1" applyBorder="1" applyAlignment="1">
      <alignment horizontal="center" vertical="center" wrapText="1"/>
    </xf>
    <xf numFmtId="49" fontId="0" fillId="24" borderId="36" xfId="0" applyNumberFormat="1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 wrapText="1"/>
    </xf>
    <xf numFmtId="0" fontId="0" fillId="24" borderId="68" xfId="0" applyFont="1" applyFill="1" applyBorder="1" applyAlignment="1">
      <alignment horizontal="left" vertical="center" wrapText="1"/>
    </xf>
    <xf numFmtId="0" fontId="0" fillId="24" borderId="69" xfId="0" applyFont="1" applyFill="1" applyBorder="1" applyAlignment="1">
      <alignment horizontal="left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14" fontId="0" fillId="24" borderId="58" xfId="0" applyNumberFormat="1" applyFont="1" applyFill="1" applyBorder="1" applyAlignment="1">
      <alignment horizontal="center" vertical="center" wrapText="1"/>
    </xf>
    <xf numFmtId="14" fontId="0" fillId="24" borderId="13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0" fontId="35" fillId="24" borderId="72" xfId="0" applyFont="1" applyFill="1" applyBorder="1" applyAlignment="1">
      <alignment horizontal="left"/>
    </xf>
    <xf numFmtId="0" fontId="35" fillId="24" borderId="72" xfId="0" applyFont="1" applyFill="1" applyBorder="1" applyAlignment="1">
      <alignment horizontal="right"/>
    </xf>
    <xf numFmtId="0" fontId="35" fillId="24" borderId="0" xfId="0" applyFont="1" applyFill="1" applyAlignment="1">
      <alignment horizontal="left" wrapText="1"/>
    </xf>
    <xf numFmtId="0" fontId="35" fillId="24" borderId="0" xfId="0" applyFont="1" applyFill="1" applyAlignment="1">
      <alignment horizontal="right"/>
    </xf>
    <xf numFmtId="0" fontId="30" fillId="24" borderId="0" xfId="0" applyFont="1" applyFill="1" applyBorder="1" applyAlignment="1">
      <alignment horizontal="center" vertical="center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9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5">
          <cell r="FZ65">
            <v>-64678.7666666666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zoomScale="75" zoomScaleNormal="75" zoomScalePageLayoutView="0" workbookViewId="0" topLeftCell="A76">
      <selection activeCell="D105" sqref="D105:D107"/>
    </sheetView>
  </sheetViews>
  <sheetFormatPr defaultColWidth="9.00390625" defaultRowHeight="12.75"/>
  <cols>
    <col min="1" max="1" width="72.75390625" style="96" customWidth="1"/>
    <col min="2" max="2" width="19.125" style="96" customWidth="1"/>
    <col min="3" max="3" width="13.875" style="96" hidden="1" customWidth="1"/>
    <col min="4" max="4" width="16.375" style="96" customWidth="1"/>
    <col min="5" max="5" width="13.875" style="96" hidden="1" customWidth="1"/>
    <col min="6" max="6" width="20.875" style="3" hidden="1" customWidth="1"/>
    <col min="7" max="7" width="13.875" style="96" customWidth="1"/>
    <col min="8" max="8" width="20.875" style="3" customWidth="1"/>
    <col min="9" max="9" width="15.375" style="96" customWidth="1"/>
    <col min="10" max="10" width="15.375" style="96" hidden="1" customWidth="1"/>
    <col min="11" max="11" width="15.375" style="118" hidden="1" customWidth="1"/>
    <col min="12" max="14" width="15.375" style="96" customWidth="1"/>
    <col min="15" max="16384" width="9.125" style="96" customWidth="1"/>
  </cols>
  <sheetData>
    <row r="1" spans="1:8" ht="16.5" customHeight="1">
      <c r="A1" s="224" t="s">
        <v>31</v>
      </c>
      <c r="B1" s="225"/>
      <c r="C1" s="225"/>
      <c r="D1" s="225"/>
      <c r="E1" s="225"/>
      <c r="F1" s="225"/>
      <c r="G1" s="225"/>
      <c r="H1" s="225"/>
    </row>
    <row r="2" spans="2:8" ht="12.75" customHeight="1">
      <c r="B2" s="226" t="s">
        <v>32</v>
      </c>
      <c r="C2" s="226"/>
      <c r="D2" s="226"/>
      <c r="E2" s="226"/>
      <c r="F2" s="226"/>
      <c r="G2" s="225"/>
      <c r="H2" s="225"/>
    </row>
    <row r="3" spans="1:8" ht="17.25" customHeight="1">
      <c r="A3" s="95" t="s">
        <v>33</v>
      </c>
      <c r="B3" s="226" t="s">
        <v>34</v>
      </c>
      <c r="C3" s="226"/>
      <c r="D3" s="226"/>
      <c r="E3" s="226"/>
      <c r="F3" s="226"/>
      <c r="G3" s="225"/>
      <c r="H3" s="225"/>
    </row>
    <row r="4" spans="2:8" ht="14.25" customHeight="1">
      <c r="B4" s="226" t="s">
        <v>35</v>
      </c>
      <c r="C4" s="226"/>
      <c r="D4" s="226"/>
      <c r="E4" s="226"/>
      <c r="F4" s="226"/>
      <c r="G4" s="225"/>
      <c r="H4" s="225"/>
    </row>
    <row r="5" spans="1:11" ht="39.75" customHeight="1">
      <c r="A5" s="227"/>
      <c r="B5" s="228"/>
      <c r="C5" s="228"/>
      <c r="D5" s="228"/>
      <c r="E5" s="228"/>
      <c r="F5" s="228"/>
      <c r="G5" s="228"/>
      <c r="H5" s="228"/>
      <c r="K5" s="96"/>
    </row>
    <row r="6" spans="1:11" ht="33" customHeight="1">
      <c r="A6" s="229" t="s">
        <v>125</v>
      </c>
      <c r="B6" s="230"/>
      <c r="C6" s="230"/>
      <c r="D6" s="230"/>
      <c r="E6" s="230"/>
      <c r="F6" s="230"/>
      <c r="G6" s="230"/>
      <c r="H6" s="230"/>
      <c r="K6" s="96"/>
    </row>
    <row r="7" spans="1:11" s="119" customFormat="1" ht="22.5" customHeight="1">
      <c r="A7" s="231" t="s">
        <v>36</v>
      </c>
      <c r="B7" s="231"/>
      <c r="C7" s="231"/>
      <c r="D7" s="231"/>
      <c r="E7" s="232"/>
      <c r="F7" s="232"/>
      <c r="G7" s="232"/>
      <c r="H7" s="232"/>
      <c r="K7" s="120"/>
    </row>
    <row r="8" spans="1:8" s="121" customFormat="1" ht="18.75" customHeight="1">
      <c r="A8" s="231" t="s">
        <v>126</v>
      </c>
      <c r="B8" s="231"/>
      <c r="C8" s="231"/>
      <c r="D8" s="231"/>
      <c r="E8" s="232"/>
      <c r="F8" s="232"/>
      <c r="G8" s="232"/>
      <c r="H8" s="232"/>
    </row>
    <row r="9" spans="1:8" s="122" customFormat="1" ht="17.25" customHeight="1">
      <c r="A9" s="233" t="s">
        <v>37</v>
      </c>
      <c r="B9" s="233"/>
      <c r="C9" s="233"/>
      <c r="D9" s="233"/>
      <c r="E9" s="234"/>
      <c r="F9" s="234"/>
      <c r="G9" s="234"/>
      <c r="H9" s="234"/>
    </row>
    <row r="10" spans="1:8" s="121" customFormat="1" ht="30" customHeight="1" thickBot="1">
      <c r="A10" s="235" t="s">
        <v>127</v>
      </c>
      <c r="B10" s="235"/>
      <c r="C10" s="235"/>
      <c r="D10" s="235"/>
      <c r="E10" s="236"/>
      <c r="F10" s="236"/>
      <c r="G10" s="236"/>
      <c r="H10" s="236"/>
    </row>
    <row r="11" spans="1:11" s="12" customFormat="1" ht="139.5" customHeight="1" thickBot="1">
      <c r="A11" s="123" t="s">
        <v>0</v>
      </c>
      <c r="B11" s="124" t="s">
        <v>38</v>
      </c>
      <c r="C11" s="125" t="s">
        <v>39</v>
      </c>
      <c r="D11" s="125" t="s">
        <v>5</v>
      </c>
      <c r="E11" s="125" t="s">
        <v>39</v>
      </c>
      <c r="F11" s="97" t="s">
        <v>40</v>
      </c>
      <c r="G11" s="125" t="s">
        <v>39</v>
      </c>
      <c r="H11" s="97" t="s">
        <v>40</v>
      </c>
      <c r="K11" s="126"/>
    </row>
    <row r="12" spans="1:11" s="132" customFormat="1" ht="12.75">
      <c r="A12" s="127">
        <v>1</v>
      </c>
      <c r="B12" s="128">
        <v>2</v>
      </c>
      <c r="C12" s="128">
        <v>3</v>
      </c>
      <c r="D12" s="129"/>
      <c r="E12" s="128">
        <v>3</v>
      </c>
      <c r="F12" s="98">
        <v>4</v>
      </c>
      <c r="G12" s="130">
        <v>3</v>
      </c>
      <c r="H12" s="131">
        <v>4</v>
      </c>
      <c r="K12" s="133"/>
    </row>
    <row r="13" spans="1:11" s="132" customFormat="1" ht="49.5" customHeight="1">
      <c r="A13" s="237" t="s">
        <v>1</v>
      </c>
      <c r="B13" s="238"/>
      <c r="C13" s="238"/>
      <c r="D13" s="238"/>
      <c r="E13" s="238"/>
      <c r="F13" s="238"/>
      <c r="G13" s="239"/>
      <c r="H13" s="240"/>
      <c r="K13" s="133"/>
    </row>
    <row r="14" spans="1:11" s="12" customFormat="1" ht="15">
      <c r="A14" s="134" t="s">
        <v>41</v>
      </c>
      <c r="B14" s="29"/>
      <c r="C14" s="135">
        <f>F14*12</f>
        <v>0</v>
      </c>
      <c r="D14" s="16">
        <f>G14*I14</f>
        <v>79237.44</v>
      </c>
      <c r="E14" s="15">
        <f>H14*12</f>
        <v>28.8</v>
      </c>
      <c r="F14" s="100"/>
      <c r="G14" s="15">
        <f>H14*12</f>
        <v>28.8</v>
      </c>
      <c r="H14" s="15">
        <v>2.4</v>
      </c>
      <c r="I14" s="12">
        <v>2751.3</v>
      </c>
      <c r="J14" s="12">
        <v>1.07</v>
      </c>
      <c r="K14" s="126">
        <v>2.24</v>
      </c>
    </row>
    <row r="15" spans="1:11" s="12" customFormat="1" ht="29.25" customHeight="1">
      <c r="A15" s="136" t="s">
        <v>128</v>
      </c>
      <c r="B15" s="137" t="s">
        <v>42</v>
      </c>
      <c r="C15" s="138"/>
      <c r="D15" s="139"/>
      <c r="E15" s="140"/>
      <c r="F15" s="141"/>
      <c r="G15" s="140"/>
      <c r="H15" s="140"/>
      <c r="K15" s="126"/>
    </row>
    <row r="16" spans="1:11" s="12" customFormat="1" ht="15">
      <c r="A16" s="136" t="s">
        <v>43</v>
      </c>
      <c r="B16" s="137" t="s">
        <v>42</v>
      </c>
      <c r="C16" s="138"/>
      <c r="D16" s="139"/>
      <c r="E16" s="140"/>
      <c r="F16" s="141"/>
      <c r="G16" s="140"/>
      <c r="H16" s="140"/>
      <c r="K16" s="126"/>
    </row>
    <row r="17" spans="1:11" s="12" customFormat="1" ht="15">
      <c r="A17" s="136" t="s">
        <v>44</v>
      </c>
      <c r="B17" s="137" t="s">
        <v>45</v>
      </c>
      <c r="C17" s="138"/>
      <c r="D17" s="139"/>
      <c r="E17" s="140"/>
      <c r="F17" s="141"/>
      <c r="G17" s="140"/>
      <c r="H17" s="140"/>
      <c r="K17" s="126"/>
    </row>
    <row r="18" spans="1:11" s="12" customFormat="1" ht="15">
      <c r="A18" s="136" t="s">
        <v>46</v>
      </c>
      <c r="B18" s="137" t="s">
        <v>42</v>
      </c>
      <c r="C18" s="138"/>
      <c r="D18" s="139"/>
      <c r="E18" s="140"/>
      <c r="F18" s="141"/>
      <c r="G18" s="140"/>
      <c r="H18" s="140"/>
      <c r="K18" s="126"/>
    </row>
    <row r="19" spans="1:11" s="12" customFormat="1" ht="30">
      <c r="A19" s="134" t="s">
        <v>47</v>
      </c>
      <c r="B19" s="142"/>
      <c r="C19" s="135">
        <f>F19*12</f>
        <v>0</v>
      </c>
      <c r="D19" s="16">
        <f>G19*I19</f>
        <v>108291.17</v>
      </c>
      <c r="E19" s="15">
        <f>H19*12</f>
        <v>39.36</v>
      </c>
      <c r="F19" s="100"/>
      <c r="G19" s="15">
        <f>H19*12</f>
        <v>39.36</v>
      </c>
      <c r="H19" s="15">
        <v>3.28</v>
      </c>
      <c r="I19" s="12">
        <v>2751.3</v>
      </c>
      <c r="J19" s="12">
        <v>1.07</v>
      </c>
      <c r="K19" s="126">
        <v>3.07</v>
      </c>
    </row>
    <row r="20" spans="1:11" s="12" customFormat="1" ht="15">
      <c r="A20" s="101" t="s">
        <v>48</v>
      </c>
      <c r="B20" s="10" t="s">
        <v>49</v>
      </c>
      <c r="C20" s="135"/>
      <c r="D20" s="16"/>
      <c r="E20" s="15"/>
      <c r="F20" s="100"/>
      <c r="G20" s="15"/>
      <c r="H20" s="15"/>
      <c r="I20" s="12">
        <v>2751.3</v>
      </c>
      <c r="K20" s="126"/>
    </row>
    <row r="21" spans="1:11" s="12" customFormat="1" ht="15">
      <c r="A21" s="101" t="s">
        <v>50</v>
      </c>
      <c r="B21" s="10" t="s">
        <v>49</v>
      </c>
      <c r="C21" s="135"/>
      <c r="D21" s="16"/>
      <c r="E21" s="15"/>
      <c r="F21" s="100"/>
      <c r="G21" s="15"/>
      <c r="H21" s="15"/>
      <c r="I21" s="12">
        <v>2751.3</v>
      </c>
      <c r="K21" s="126"/>
    </row>
    <row r="22" spans="1:11" s="12" customFormat="1" ht="15">
      <c r="A22" s="102" t="s">
        <v>51</v>
      </c>
      <c r="B22" s="14" t="s">
        <v>129</v>
      </c>
      <c r="C22" s="135"/>
      <c r="D22" s="16"/>
      <c r="E22" s="15"/>
      <c r="F22" s="100"/>
      <c r="G22" s="15"/>
      <c r="H22" s="15"/>
      <c r="I22" s="12">
        <v>2751.3</v>
      </c>
      <c r="K22" s="126"/>
    </row>
    <row r="23" spans="1:11" s="12" customFormat="1" ht="15">
      <c r="A23" s="101" t="s">
        <v>52</v>
      </c>
      <c r="B23" s="10" t="s">
        <v>49</v>
      </c>
      <c r="C23" s="135"/>
      <c r="D23" s="16"/>
      <c r="E23" s="15"/>
      <c r="F23" s="100"/>
      <c r="G23" s="15"/>
      <c r="H23" s="15"/>
      <c r="I23" s="12">
        <v>2751.3</v>
      </c>
      <c r="K23" s="126"/>
    </row>
    <row r="24" spans="1:11" s="12" customFormat="1" ht="25.5">
      <c r="A24" s="101" t="s">
        <v>53</v>
      </c>
      <c r="B24" s="10" t="s">
        <v>54</v>
      </c>
      <c r="C24" s="135"/>
      <c r="D24" s="16"/>
      <c r="E24" s="15"/>
      <c r="F24" s="100"/>
      <c r="G24" s="15"/>
      <c r="H24" s="15"/>
      <c r="I24" s="12">
        <v>2751.3</v>
      </c>
      <c r="K24" s="126"/>
    </row>
    <row r="25" spans="1:11" s="12" customFormat="1" ht="15">
      <c r="A25" s="101" t="s">
        <v>55</v>
      </c>
      <c r="B25" s="10" t="s">
        <v>49</v>
      </c>
      <c r="C25" s="135"/>
      <c r="D25" s="16"/>
      <c r="E25" s="15"/>
      <c r="F25" s="100"/>
      <c r="G25" s="15"/>
      <c r="H25" s="15"/>
      <c r="I25" s="12">
        <v>2751.3</v>
      </c>
      <c r="K25" s="126"/>
    </row>
    <row r="26" spans="1:11" s="12" customFormat="1" ht="28.5" customHeight="1" thickBot="1">
      <c r="A26" s="103" t="s">
        <v>56</v>
      </c>
      <c r="B26" s="104" t="s">
        <v>57</v>
      </c>
      <c r="C26" s="135"/>
      <c r="D26" s="16"/>
      <c r="E26" s="15"/>
      <c r="F26" s="100"/>
      <c r="G26" s="15"/>
      <c r="H26" s="15"/>
      <c r="I26" s="12">
        <v>2751.3</v>
      </c>
      <c r="K26" s="126"/>
    </row>
    <row r="27" spans="1:11" s="144" customFormat="1" ht="15">
      <c r="A27" s="143" t="s">
        <v>58</v>
      </c>
      <c r="B27" s="29" t="s">
        <v>130</v>
      </c>
      <c r="C27" s="135">
        <f>F27*12</f>
        <v>0</v>
      </c>
      <c r="D27" s="16">
        <f>G27*I27</f>
        <v>21129.98</v>
      </c>
      <c r="E27" s="15">
        <f>H27*12</f>
        <v>7.68</v>
      </c>
      <c r="F27" s="106"/>
      <c r="G27" s="15">
        <f>H27*12</f>
        <v>7.68</v>
      </c>
      <c r="H27" s="15">
        <v>0.64</v>
      </c>
      <c r="I27" s="12">
        <v>2751.3</v>
      </c>
      <c r="J27" s="12">
        <v>1.07</v>
      </c>
      <c r="K27" s="126">
        <v>0.6</v>
      </c>
    </row>
    <row r="28" spans="1:11" s="12" customFormat="1" ht="15">
      <c r="A28" s="143" t="s">
        <v>60</v>
      </c>
      <c r="B28" s="29" t="s">
        <v>61</v>
      </c>
      <c r="C28" s="135">
        <f>F28*12</f>
        <v>0</v>
      </c>
      <c r="D28" s="16">
        <f>G28*I28</f>
        <v>68672.45</v>
      </c>
      <c r="E28" s="15">
        <f>H28*12</f>
        <v>24.96</v>
      </c>
      <c r="F28" s="106"/>
      <c r="G28" s="15">
        <f>H28*12</f>
        <v>24.96</v>
      </c>
      <c r="H28" s="15">
        <v>2.08</v>
      </c>
      <c r="I28" s="12">
        <v>2751.3</v>
      </c>
      <c r="J28" s="12">
        <v>1.07</v>
      </c>
      <c r="K28" s="126">
        <v>1.94</v>
      </c>
    </row>
    <row r="29" spans="1:11" s="132" customFormat="1" ht="30">
      <c r="A29" s="143" t="s">
        <v>62</v>
      </c>
      <c r="B29" s="29" t="s">
        <v>59</v>
      </c>
      <c r="C29" s="145"/>
      <c r="D29" s="16">
        <v>1733.72</v>
      </c>
      <c r="E29" s="107">
        <f>H29*12</f>
        <v>0.6</v>
      </c>
      <c r="F29" s="106"/>
      <c r="G29" s="15">
        <f>D29/I29</f>
        <v>0.63</v>
      </c>
      <c r="H29" s="15">
        <f>G29/12</f>
        <v>0.05</v>
      </c>
      <c r="I29" s="12">
        <v>2751.3</v>
      </c>
      <c r="J29" s="12">
        <v>1.07</v>
      </c>
      <c r="K29" s="126">
        <v>0.05</v>
      </c>
    </row>
    <row r="30" spans="1:11" s="132" customFormat="1" ht="30">
      <c r="A30" s="143" t="s">
        <v>63</v>
      </c>
      <c r="B30" s="29" t="s">
        <v>59</v>
      </c>
      <c r="C30" s="145"/>
      <c r="D30" s="16">
        <v>1733.72</v>
      </c>
      <c r="E30" s="107"/>
      <c r="F30" s="106"/>
      <c r="G30" s="15">
        <f>D30/I30</f>
        <v>0.63</v>
      </c>
      <c r="H30" s="15">
        <f>G30/12</f>
        <v>0.05</v>
      </c>
      <c r="I30" s="12">
        <v>2751.3</v>
      </c>
      <c r="J30" s="12">
        <v>1.07</v>
      </c>
      <c r="K30" s="126">
        <v>0.05</v>
      </c>
    </row>
    <row r="31" spans="1:11" s="132" customFormat="1" ht="21" customHeight="1">
      <c r="A31" s="143" t="s">
        <v>64</v>
      </c>
      <c r="B31" s="29" t="s">
        <v>59</v>
      </c>
      <c r="C31" s="145"/>
      <c r="D31" s="16">
        <v>10948.1</v>
      </c>
      <c r="E31" s="107"/>
      <c r="F31" s="106"/>
      <c r="G31" s="15">
        <f>D31/I31</f>
        <v>3.98</v>
      </c>
      <c r="H31" s="15">
        <f>G31/12</f>
        <v>0.33</v>
      </c>
      <c r="I31" s="12">
        <v>2751.3</v>
      </c>
      <c r="J31" s="12">
        <v>1.07</v>
      </c>
      <c r="K31" s="126">
        <v>0.22</v>
      </c>
    </row>
    <row r="32" spans="1:11" s="132" customFormat="1" ht="30" hidden="1">
      <c r="A32" s="143" t="s">
        <v>65</v>
      </c>
      <c r="B32" s="29" t="s">
        <v>54</v>
      </c>
      <c r="C32" s="145"/>
      <c r="D32" s="16">
        <f>G32*I32</f>
        <v>0</v>
      </c>
      <c r="E32" s="107"/>
      <c r="F32" s="106"/>
      <c r="G32" s="15">
        <f>H32*12</f>
        <v>0</v>
      </c>
      <c r="H32" s="15">
        <v>0</v>
      </c>
      <c r="I32" s="12">
        <v>2751.3</v>
      </c>
      <c r="J32" s="12">
        <v>1.07</v>
      </c>
      <c r="K32" s="126">
        <v>0</v>
      </c>
    </row>
    <row r="33" spans="1:11" s="132" customFormat="1" ht="30" hidden="1">
      <c r="A33" s="143" t="s">
        <v>66</v>
      </c>
      <c r="B33" s="29" t="s">
        <v>54</v>
      </c>
      <c r="C33" s="145"/>
      <c r="D33" s="16">
        <f>G33*I33</f>
        <v>0</v>
      </c>
      <c r="E33" s="107"/>
      <c r="F33" s="106"/>
      <c r="G33" s="15">
        <f>H33*12</f>
        <v>0</v>
      </c>
      <c r="H33" s="15">
        <v>0</v>
      </c>
      <c r="I33" s="12">
        <v>2751.3</v>
      </c>
      <c r="J33" s="12">
        <v>1.07</v>
      </c>
      <c r="K33" s="126">
        <v>0</v>
      </c>
    </row>
    <row r="34" spans="1:11" s="132" customFormat="1" ht="30" hidden="1">
      <c r="A34" s="143" t="s">
        <v>131</v>
      </c>
      <c r="B34" s="29" t="s">
        <v>54</v>
      </c>
      <c r="C34" s="145"/>
      <c r="D34" s="16">
        <f>G34*I34</f>
        <v>0</v>
      </c>
      <c r="E34" s="107"/>
      <c r="F34" s="106"/>
      <c r="G34" s="15">
        <f>H34*12</f>
        <v>0</v>
      </c>
      <c r="H34" s="15">
        <v>0</v>
      </c>
      <c r="I34" s="12">
        <v>2751.3</v>
      </c>
      <c r="J34" s="12">
        <v>1.07</v>
      </c>
      <c r="K34" s="126">
        <v>0</v>
      </c>
    </row>
    <row r="35" spans="1:11" s="132" customFormat="1" ht="30">
      <c r="A35" s="143" t="s">
        <v>67</v>
      </c>
      <c r="B35" s="29"/>
      <c r="C35" s="145">
        <f>F35*12</f>
        <v>0</v>
      </c>
      <c r="D35" s="16">
        <f>G35*I35</f>
        <v>5942.81</v>
      </c>
      <c r="E35" s="107">
        <f>H35*12</f>
        <v>2.16</v>
      </c>
      <c r="F35" s="106"/>
      <c r="G35" s="15">
        <f>H35*12</f>
        <v>2.16</v>
      </c>
      <c r="H35" s="15">
        <v>0.18</v>
      </c>
      <c r="I35" s="12">
        <v>2751.3</v>
      </c>
      <c r="J35" s="12">
        <v>1.07</v>
      </c>
      <c r="K35" s="126">
        <v>0.14</v>
      </c>
    </row>
    <row r="36" spans="1:11" s="12" customFormat="1" ht="15">
      <c r="A36" s="143" t="s">
        <v>68</v>
      </c>
      <c r="B36" s="29" t="s">
        <v>69</v>
      </c>
      <c r="C36" s="145">
        <f>F36*12</f>
        <v>0</v>
      </c>
      <c r="D36" s="16">
        <f>G36*I36</f>
        <v>1320.62</v>
      </c>
      <c r="E36" s="107">
        <f>H36*12</f>
        <v>0.48</v>
      </c>
      <c r="F36" s="106"/>
      <c r="G36" s="15">
        <f>H36*12</f>
        <v>0.48</v>
      </c>
      <c r="H36" s="15">
        <v>0.04</v>
      </c>
      <c r="I36" s="12">
        <v>2751.3</v>
      </c>
      <c r="J36" s="12">
        <v>1.07</v>
      </c>
      <c r="K36" s="126">
        <v>0.03</v>
      </c>
    </row>
    <row r="37" spans="1:11" s="12" customFormat="1" ht="15">
      <c r="A37" s="143" t="s">
        <v>70</v>
      </c>
      <c r="B37" s="146" t="s">
        <v>71</v>
      </c>
      <c r="C37" s="147">
        <f>F37*12</f>
        <v>0</v>
      </c>
      <c r="D37" s="16">
        <v>706.53</v>
      </c>
      <c r="E37" s="108">
        <f>H37*12</f>
        <v>0.24</v>
      </c>
      <c r="F37" s="109"/>
      <c r="G37" s="15">
        <f>D37/I37</f>
        <v>0.26</v>
      </c>
      <c r="H37" s="15">
        <f>G37/12</f>
        <v>0.02</v>
      </c>
      <c r="I37" s="12">
        <v>2751.3</v>
      </c>
      <c r="J37" s="12">
        <v>1.07</v>
      </c>
      <c r="K37" s="126">
        <v>0.02</v>
      </c>
    </row>
    <row r="38" spans="1:11" s="144" customFormat="1" ht="30">
      <c r="A38" s="143" t="s">
        <v>72</v>
      </c>
      <c r="B38" s="29" t="s">
        <v>73</v>
      </c>
      <c r="C38" s="145">
        <f>F38*12</f>
        <v>0</v>
      </c>
      <c r="D38" s="16">
        <v>1059.8</v>
      </c>
      <c r="E38" s="107">
        <f>H38*12</f>
        <v>0.36</v>
      </c>
      <c r="F38" s="106"/>
      <c r="G38" s="15">
        <f>D38/I38</f>
        <v>0.39</v>
      </c>
      <c r="H38" s="15">
        <f>G38/12</f>
        <v>0.03</v>
      </c>
      <c r="I38" s="12">
        <v>2751.3</v>
      </c>
      <c r="J38" s="12">
        <v>1.07</v>
      </c>
      <c r="K38" s="126">
        <v>0.03</v>
      </c>
    </row>
    <row r="39" spans="1:11" s="144" customFormat="1" ht="15">
      <c r="A39" s="143" t="s">
        <v>74</v>
      </c>
      <c r="B39" s="29"/>
      <c r="C39" s="135"/>
      <c r="D39" s="15">
        <f>D41+D42+D43+D44+D45+D46+D47+D48+D49+D50</f>
        <v>25843.23</v>
      </c>
      <c r="E39" s="15"/>
      <c r="F39" s="106"/>
      <c r="G39" s="15">
        <f>D39/I39</f>
        <v>9.39</v>
      </c>
      <c r="H39" s="15">
        <v>0.79</v>
      </c>
      <c r="I39" s="12">
        <v>2751.3</v>
      </c>
      <c r="J39" s="12">
        <v>1.07</v>
      </c>
      <c r="K39" s="126">
        <v>0.91</v>
      </c>
    </row>
    <row r="40" spans="1:11" s="132" customFormat="1" ht="15" hidden="1">
      <c r="A40" s="148"/>
      <c r="B40" s="149"/>
      <c r="C40" s="1"/>
      <c r="D40" s="17"/>
      <c r="E40" s="110"/>
      <c r="F40" s="111"/>
      <c r="G40" s="110"/>
      <c r="H40" s="110"/>
      <c r="I40" s="12">
        <v>2751.3</v>
      </c>
      <c r="J40" s="12"/>
      <c r="K40" s="126"/>
    </row>
    <row r="41" spans="1:11" s="132" customFormat="1" ht="15">
      <c r="A41" s="148" t="s">
        <v>75</v>
      </c>
      <c r="B41" s="149" t="s">
        <v>76</v>
      </c>
      <c r="C41" s="1"/>
      <c r="D41" s="17">
        <v>184.33</v>
      </c>
      <c r="E41" s="110"/>
      <c r="F41" s="111"/>
      <c r="G41" s="110"/>
      <c r="H41" s="110"/>
      <c r="I41" s="12">
        <v>2751.3</v>
      </c>
      <c r="J41" s="12">
        <v>1.07</v>
      </c>
      <c r="K41" s="126">
        <v>0.01</v>
      </c>
    </row>
    <row r="42" spans="1:11" s="132" customFormat="1" ht="15">
      <c r="A42" s="148" t="s">
        <v>77</v>
      </c>
      <c r="B42" s="149" t="s">
        <v>78</v>
      </c>
      <c r="C42" s="1">
        <f>F42*12</f>
        <v>0</v>
      </c>
      <c r="D42" s="17">
        <v>390.07</v>
      </c>
      <c r="E42" s="110">
        <f>H42*12</f>
        <v>0</v>
      </c>
      <c r="F42" s="111"/>
      <c r="G42" s="110"/>
      <c r="H42" s="110"/>
      <c r="I42" s="12">
        <v>2751.3</v>
      </c>
      <c r="J42" s="12">
        <v>1.07</v>
      </c>
      <c r="K42" s="126">
        <v>0.01</v>
      </c>
    </row>
    <row r="43" spans="1:11" s="132" customFormat="1" ht="15">
      <c r="A43" s="148" t="s">
        <v>132</v>
      </c>
      <c r="B43" s="149" t="s">
        <v>76</v>
      </c>
      <c r="C43" s="1">
        <f>F43*12</f>
        <v>0</v>
      </c>
      <c r="D43" s="17">
        <v>13174.38</v>
      </c>
      <c r="E43" s="110">
        <f>H43*12</f>
        <v>0</v>
      </c>
      <c r="F43" s="111"/>
      <c r="G43" s="110"/>
      <c r="H43" s="110"/>
      <c r="I43" s="12">
        <v>2751.3</v>
      </c>
      <c r="J43" s="12">
        <v>1.07</v>
      </c>
      <c r="K43" s="126">
        <v>0.42</v>
      </c>
    </row>
    <row r="44" spans="1:11" s="132" customFormat="1" ht="15">
      <c r="A44" s="148" t="s">
        <v>79</v>
      </c>
      <c r="B44" s="149" t="s">
        <v>76</v>
      </c>
      <c r="C44" s="1">
        <f>F44*12</f>
        <v>0</v>
      </c>
      <c r="D44" s="17">
        <v>743.35</v>
      </c>
      <c r="E44" s="110">
        <f>H44*12</f>
        <v>0</v>
      </c>
      <c r="F44" s="111"/>
      <c r="G44" s="110"/>
      <c r="H44" s="110"/>
      <c r="I44" s="12">
        <v>2751.3</v>
      </c>
      <c r="J44" s="12">
        <v>1.07</v>
      </c>
      <c r="K44" s="126">
        <v>0.02</v>
      </c>
    </row>
    <row r="45" spans="1:11" s="132" customFormat="1" ht="15">
      <c r="A45" s="148" t="s">
        <v>80</v>
      </c>
      <c r="B45" s="149" t="s">
        <v>76</v>
      </c>
      <c r="C45" s="1">
        <f>F45*12</f>
        <v>0</v>
      </c>
      <c r="D45" s="17">
        <v>3314.05</v>
      </c>
      <c r="E45" s="110">
        <f>H45*12</f>
        <v>0</v>
      </c>
      <c r="F45" s="111"/>
      <c r="G45" s="110"/>
      <c r="H45" s="110"/>
      <c r="I45" s="12">
        <v>2751.3</v>
      </c>
      <c r="J45" s="12">
        <v>1.07</v>
      </c>
      <c r="K45" s="126">
        <v>0.1</v>
      </c>
    </row>
    <row r="46" spans="1:11" s="132" customFormat="1" ht="15">
      <c r="A46" s="148" t="s">
        <v>81</v>
      </c>
      <c r="B46" s="149" t="s">
        <v>76</v>
      </c>
      <c r="C46" s="1">
        <f>F46*12</f>
        <v>0</v>
      </c>
      <c r="D46" s="17">
        <v>780.14</v>
      </c>
      <c r="E46" s="110">
        <f>H46*12</f>
        <v>0</v>
      </c>
      <c r="F46" s="111"/>
      <c r="G46" s="110"/>
      <c r="H46" s="110"/>
      <c r="I46" s="12">
        <v>2751.3</v>
      </c>
      <c r="J46" s="12">
        <v>1.07</v>
      </c>
      <c r="K46" s="126">
        <v>0.02</v>
      </c>
    </row>
    <row r="47" spans="1:11" s="132" customFormat="1" ht="15">
      <c r="A47" s="148" t="s">
        <v>82</v>
      </c>
      <c r="B47" s="149" t="s">
        <v>76</v>
      </c>
      <c r="C47" s="1"/>
      <c r="D47" s="17">
        <v>371.66</v>
      </c>
      <c r="E47" s="110"/>
      <c r="F47" s="111"/>
      <c r="G47" s="110"/>
      <c r="H47" s="110"/>
      <c r="I47" s="12">
        <v>2751.3</v>
      </c>
      <c r="J47" s="12">
        <v>1.07</v>
      </c>
      <c r="K47" s="126">
        <v>0.01</v>
      </c>
    </row>
    <row r="48" spans="1:11" s="132" customFormat="1" ht="15">
      <c r="A48" s="148" t="s">
        <v>83</v>
      </c>
      <c r="B48" s="149" t="s">
        <v>78</v>
      </c>
      <c r="C48" s="1"/>
      <c r="D48" s="17">
        <v>1486.7</v>
      </c>
      <c r="E48" s="110"/>
      <c r="F48" s="111"/>
      <c r="G48" s="110"/>
      <c r="H48" s="110"/>
      <c r="I48" s="12">
        <v>2751.3</v>
      </c>
      <c r="J48" s="12">
        <v>1.07</v>
      </c>
      <c r="K48" s="126">
        <v>0.04</v>
      </c>
    </row>
    <row r="49" spans="1:11" s="132" customFormat="1" ht="25.5">
      <c r="A49" s="148" t="s">
        <v>84</v>
      </c>
      <c r="B49" s="149" t="s">
        <v>76</v>
      </c>
      <c r="C49" s="1">
        <f>F49*12</f>
        <v>0</v>
      </c>
      <c r="D49" s="17">
        <v>2781.25</v>
      </c>
      <c r="E49" s="110">
        <f>H49*12</f>
        <v>0</v>
      </c>
      <c r="F49" s="111"/>
      <c r="G49" s="110"/>
      <c r="H49" s="110"/>
      <c r="I49" s="12">
        <v>2751.3</v>
      </c>
      <c r="J49" s="12">
        <v>1.07</v>
      </c>
      <c r="K49" s="126">
        <v>0.07</v>
      </c>
    </row>
    <row r="50" spans="1:11" s="132" customFormat="1" ht="15">
      <c r="A50" s="148" t="s">
        <v>85</v>
      </c>
      <c r="B50" s="149" t="s">
        <v>76</v>
      </c>
      <c r="C50" s="1"/>
      <c r="D50" s="17">
        <v>2617.3</v>
      </c>
      <c r="E50" s="110"/>
      <c r="F50" s="111"/>
      <c r="G50" s="110"/>
      <c r="H50" s="110"/>
      <c r="I50" s="12">
        <v>2751.3</v>
      </c>
      <c r="J50" s="12">
        <v>1.07</v>
      </c>
      <c r="K50" s="126">
        <v>0.01</v>
      </c>
    </row>
    <row r="51" spans="1:11" s="132" customFormat="1" ht="15" hidden="1">
      <c r="A51" s="148"/>
      <c r="B51" s="149"/>
      <c r="C51" s="112"/>
      <c r="D51" s="17"/>
      <c r="E51" s="113"/>
      <c r="F51" s="111"/>
      <c r="G51" s="110"/>
      <c r="H51" s="110"/>
      <c r="I51" s="12">
        <v>2751.3</v>
      </c>
      <c r="J51" s="12"/>
      <c r="K51" s="126"/>
    </row>
    <row r="52" spans="1:11" s="144" customFormat="1" ht="30">
      <c r="A52" s="143" t="s">
        <v>86</v>
      </c>
      <c r="B52" s="29"/>
      <c r="C52" s="135"/>
      <c r="D52" s="15">
        <f>D53+D54+D55+D56+D57+D61+D63</f>
        <v>23655.07</v>
      </c>
      <c r="E52" s="15"/>
      <c r="F52" s="106"/>
      <c r="G52" s="15">
        <f>D52/I52</f>
        <v>8.6</v>
      </c>
      <c r="H52" s="15">
        <f>G52/12</f>
        <v>0.72</v>
      </c>
      <c r="I52" s="12">
        <v>2751.3</v>
      </c>
      <c r="J52" s="12">
        <v>1.07</v>
      </c>
      <c r="K52" s="126">
        <v>0.9</v>
      </c>
    </row>
    <row r="53" spans="1:11" s="132" customFormat="1" ht="15">
      <c r="A53" s="148" t="s">
        <v>87</v>
      </c>
      <c r="B53" s="149" t="s">
        <v>88</v>
      </c>
      <c r="C53" s="1"/>
      <c r="D53" s="17">
        <v>2230.05</v>
      </c>
      <c r="E53" s="110"/>
      <c r="F53" s="111"/>
      <c r="G53" s="110"/>
      <c r="H53" s="110"/>
      <c r="I53" s="12">
        <v>2751.3</v>
      </c>
      <c r="J53" s="12">
        <v>1.07</v>
      </c>
      <c r="K53" s="126">
        <v>0.06</v>
      </c>
    </row>
    <row r="54" spans="1:11" s="132" customFormat="1" ht="25.5">
      <c r="A54" s="148" t="s">
        <v>89</v>
      </c>
      <c r="B54" s="149" t="s">
        <v>90</v>
      </c>
      <c r="C54" s="1"/>
      <c r="D54" s="17">
        <v>1486.7</v>
      </c>
      <c r="E54" s="110"/>
      <c r="F54" s="111"/>
      <c r="G54" s="110"/>
      <c r="H54" s="110"/>
      <c r="I54" s="12">
        <v>2751.3</v>
      </c>
      <c r="J54" s="12">
        <v>1.07</v>
      </c>
      <c r="K54" s="126">
        <v>0.04</v>
      </c>
    </row>
    <row r="55" spans="1:11" s="132" customFormat="1" ht="15">
      <c r="A55" s="148" t="s">
        <v>91</v>
      </c>
      <c r="B55" s="149" t="s">
        <v>92</v>
      </c>
      <c r="C55" s="1"/>
      <c r="D55" s="17">
        <v>1560.23</v>
      </c>
      <c r="E55" s="110"/>
      <c r="F55" s="111"/>
      <c r="G55" s="110"/>
      <c r="H55" s="110"/>
      <c r="I55" s="12">
        <v>2751.3</v>
      </c>
      <c r="J55" s="12">
        <v>1.07</v>
      </c>
      <c r="K55" s="126">
        <v>0.04</v>
      </c>
    </row>
    <row r="56" spans="1:11" s="132" customFormat="1" ht="25.5">
      <c r="A56" s="148" t="s">
        <v>93</v>
      </c>
      <c r="B56" s="149" t="s">
        <v>94</v>
      </c>
      <c r="C56" s="1"/>
      <c r="D56" s="17">
        <v>1486.68</v>
      </c>
      <c r="E56" s="110"/>
      <c r="F56" s="111"/>
      <c r="G56" s="110"/>
      <c r="H56" s="110"/>
      <c r="I56" s="12">
        <v>2751.3</v>
      </c>
      <c r="J56" s="12">
        <v>1.07</v>
      </c>
      <c r="K56" s="126">
        <v>0.04</v>
      </c>
    </row>
    <row r="57" spans="1:11" s="132" customFormat="1" ht="25.5">
      <c r="A57" s="148" t="s">
        <v>133</v>
      </c>
      <c r="B57" s="150" t="s">
        <v>54</v>
      </c>
      <c r="C57" s="1"/>
      <c r="D57" s="17">
        <v>10360.56</v>
      </c>
      <c r="E57" s="110"/>
      <c r="F57" s="111"/>
      <c r="G57" s="110"/>
      <c r="H57" s="110"/>
      <c r="I57" s="12">
        <v>2751.3</v>
      </c>
      <c r="J57" s="12"/>
      <c r="K57" s="126"/>
    </row>
    <row r="58" spans="1:11" s="132" customFormat="1" ht="15" hidden="1">
      <c r="A58" s="148" t="s">
        <v>95</v>
      </c>
      <c r="B58" s="149" t="s">
        <v>92</v>
      </c>
      <c r="C58" s="1"/>
      <c r="D58" s="17">
        <f aca="true" t="shared" si="0" ref="D58:D64">G58*I58</f>
        <v>0</v>
      </c>
      <c r="E58" s="110"/>
      <c r="F58" s="111"/>
      <c r="G58" s="110"/>
      <c r="H58" s="110"/>
      <c r="I58" s="12">
        <v>2751.3</v>
      </c>
      <c r="J58" s="12">
        <v>1.07</v>
      </c>
      <c r="K58" s="126">
        <v>0</v>
      </c>
    </row>
    <row r="59" spans="1:11" s="132" customFormat="1" ht="15" hidden="1">
      <c r="A59" s="148" t="s">
        <v>96</v>
      </c>
      <c r="B59" s="149" t="s">
        <v>76</v>
      </c>
      <c r="C59" s="1"/>
      <c r="D59" s="17">
        <f t="shared" si="0"/>
        <v>0</v>
      </c>
      <c r="E59" s="110"/>
      <c r="F59" s="111"/>
      <c r="G59" s="110"/>
      <c r="H59" s="110"/>
      <c r="I59" s="12">
        <v>2751.3</v>
      </c>
      <c r="J59" s="12">
        <v>1.07</v>
      </c>
      <c r="K59" s="126">
        <v>0</v>
      </c>
    </row>
    <row r="60" spans="1:11" s="132" customFormat="1" ht="25.5" hidden="1">
      <c r="A60" s="148" t="s">
        <v>97</v>
      </c>
      <c r="B60" s="149" t="s">
        <v>76</v>
      </c>
      <c r="C60" s="1"/>
      <c r="D60" s="17">
        <f t="shared" si="0"/>
        <v>0</v>
      </c>
      <c r="E60" s="110"/>
      <c r="F60" s="111"/>
      <c r="G60" s="110"/>
      <c r="H60" s="110"/>
      <c r="I60" s="12">
        <v>2751.3</v>
      </c>
      <c r="J60" s="12">
        <v>1.07</v>
      </c>
      <c r="K60" s="126">
        <v>0</v>
      </c>
    </row>
    <row r="61" spans="1:11" s="132" customFormat="1" ht="15">
      <c r="A61" s="148" t="s">
        <v>134</v>
      </c>
      <c r="B61" s="149" t="s">
        <v>76</v>
      </c>
      <c r="C61" s="1"/>
      <c r="D61" s="17">
        <v>1243.17</v>
      </c>
      <c r="E61" s="110"/>
      <c r="F61" s="111"/>
      <c r="G61" s="110"/>
      <c r="H61" s="110"/>
      <c r="I61" s="12">
        <v>2751.3</v>
      </c>
      <c r="J61" s="12">
        <v>1.07</v>
      </c>
      <c r="K61" s="126">
        <v>0.03</v>
      </c>
    </row>
    <row r="62" spans="1:11" s="132" customFormat="1" ht="25.5" hidden="1">
      <c r="A62" s="148" t="s">
        <v>135</v>
      </c>
      <c r="B62" s="149" t="s">
        <v>54</v>
      </c>
      <c r="C62" s="151"/>
      <c r="D62" s="17">
        <f t="shared" si="0"/>
        <v>0</v>
      </c>
      <c r="E62" s="110"/>
      <c r="F62" s="111"/>
      <c r="G62" s="110"/>
      <c r="H62" s="110"/>
      <c r="I62" s="12">
        <v>2751.3</v>
      </c>
      <c r="J62" s="12">
        <v>1.07</v>
      </c>
      <c r="K62" s="126">
        <v>0</v>
      </c>
    </row>
    <row r="63" spans="1:11" s="132" customFormat="1" ht="15">
      <c r="A63" s="5" t="s">
        <v>99</v>
      </c>
      <c r="B63" s="149" t="s">
        <v>59</v>
      </c>
      <c r="C63" s="112"/>
      <c r="D63" s="17">
        <v>5287.68</v>
      </c>
      <c r="E63" s="113"/>
      <c r="F63" s="111"/>
      <c r="G63" s="110"/>
      <c r="H63" s="110"/>
      <c r="I63" s="12">
        <v>2751.3</v>
      </c>
      <c r="J63" s="12">
        <v>1.07</v>
      </c>
      <c r="K63" s="126">
        <v>0.15</v>
      </c>
    </row>
    <row r="64" spans="1:11" s="132" customFormat="1" ht="15" hidden="1">
      <c r="A64" s="5" t="s">
        <v>100</v>
      </c>
      <c r="B64" s="149" t="s">
        <v>76</v>
      </c>
      <c r="C64" s="1"/>
      <c r="D64" s="17">
        <f t="shared" si="0"/>
        <v>0</v>
      </c>
      <c r="E64" s="110"/>
      <c r="F64" s="111"/>
      <c r="G64" s="110">
        <f>H64*12</f>
        <v>0</v>
      </c>
      <c r="H64" s="110">
        <v>0</v>
      </c>
      <c r="I64" s="12">
        <v>2751.3</v>
      </c>
      <c r="J64" s="12">
        <v>1.07</v>
      </c>
      <c r="K64" s="126">
        <v>0</v>
      </c>
    </row>
    <row r="65" spans="1:11" s="132" customFormat="1" ht="30">
      <c r="A65" s="143" t="s">
        <v>101</v>
      </c>
      <c r="B65" s="149"/>
      <c r="C65" s="1"/>
      <c r="D65" s="15">
        <f>D66</f>
        <v>1586.25</v>
      </c>
      <c r="E65" s="110"/>
      <c r="F65" s="111"/>
      <c r="G65" s="15">
        <f>D65/I65</f>
        <v>0.58</v>
      </c>
      <c r="H65" s="15">
        <f>G65/12</f>
        <v>0.05</v>
      </c>
      <c r="I65" s="12">
        <v>2751.3</v>
      </c>
      <c r="J65" s="12">
        <v>1.07</v>
      </c>
      <c r="K65" s="126">
        <v>0.09</v>
      </c>
    </row>
    <row r="66" spans="1:11" s="132" customFormat="1" ht="15">
      <c r="A66" s="148" t="s">
        <v>136</v>
      </c>
      <c r="B66" s="149" t="s">
        <v>76</v>
      </c>
      <c r="C66" s="1"/>
      <c r="D66" s="17">
        <v>1586.25</v>
      </c>
      <c r="E66" s="110"/>
      <c r="F66" s="111"/>
      <c r="G66" s="110"/>
      <c r="H66" s="110"/>
      <c r="I66" s="12">
        <v>2751.3</v>
      </c>
      <c r="J66" s="12">
        <v>1.07</v>
      </c>
      <c r="K66" s="126">
        <v>0.04</v>
      </c>
    </row>
    <row r="67" spans="1:11" s="132" customFormat="1" ht="15" hidden="1">
      <c r="A67" s="148" t="s">
        <v>102</v>
      </c>
      <c r="B67" s="149" t="s">
        <v>59</v>
      </c>
      <c r="C67" s="1"/>
      <c r="D67" s="17">
        <f>G67*I67</f>
        <v>0</v>
      </c>
      <c r="E67" s="110"/>
      <c r="F67" s="111"/>
      <c r="G67" s="110">
        <f>H67*12</f>
        <v>0</v>
      </c>
      <c r="H67" s="110">
        <v>0</v>
      </c>
      <c r="I67" s="12">
        <v>2751.3</v>
      </c>
      <c r="J67" s="12">
        <v>1.07</v>
      </c>
      <c r="K67" s="126">
        <v>0</v>
      </c>
    </row>
    <row r="68" spans="1:11" s="132" customFormat="1" ht="15">
      <c r="A68" s="143" t="s">
        <v>103</v>
      </c>
      <c r="B68" s="149"/>
      <c r="C68" s="1"/>
      <c r="D68" s="15">
        <f>D70+D71+D72</f>
        <v>16650.69</v>
      </c>
      <c r="E68" s="110"/>
      <c r="F68" s="111"/>
      <c r="G68" s="15">
        <f>D68/I68</f>
        <v>6.05</v>
      </c>
      <c r="H68" s="15">
        <f>G68/12</f>
        <v>0.5</v>
      </c>
      <c r="I68" s="12">
        <v>2751.3</v>
      </c>
      <c r="J68" s="12">
        <v>1.07</v>
      </c>
      <c r="K68" s="126">
        <v>0.35</v>
      </c>
    </row>
    <row r="69" spans="1:14" s="155" customFormat="1" ht="15" hidden="1">
      <c r="A69" s="152" t="s">
        <v>104</v>
      </c>
      <c r="B69" s="153" t="s">
        <v>59</v>
      </c>
      <c r="C69" s="154"/>
      <c r="D69" s="17">
        <f aca="true" t="shared" si="1" ref="D69:D75">G69*I69</f>
        <v>0</v>
      </c>
      <c r="E69" s="110"/>
      <c r="F69" s="111"/>
      <c r="G69" s="110">
        <f>H69*12</f>
        <v>0</v>
      </c>
      <c r="H69" s="110">
        <v>0</v>
      </c>
      <c r="I69" s="12">
        <v>2751.3</v>
      </c>
      <c r="J69" s="12">
        <v>1.07</v>
      </c>
      <c r="K69" s="126">
        <v>0</v>
      </c>
      <c r="L69" s="132"/>
      <c r="M69" s="132"/>
      <c r="N69" s="132"/>
    </row>
    <row r="70" spans="1:11" s="132" customFormat="1" ht="15">
      <c r="A70" s="148" t="s">
        <v>105</v>
      </c>
      <c r="B70" s="149" t="s">
        <v>76</v>
      </c>
      <c r="C70" s="1"/>
      <c r="D70" s="17">
        <v>4662.2</v>
      </c>
      <c r="E70" s="110"/>
      <c r="F70" s="111"/>
      <c r="G70" s="110"/>
      <c r="H70" s="110"/>
      <c r="I70" s="12">
        <v>2751.3</v>
      </c>
      <c r="J70" s="12">
        <v>1.07</v>
      </c>
      <c r="K70" s="126">
        <v>0.13</v>
      </c>
    </row>
    <row r="71" spans="1:11" s="132" customFormat="1" ht="15">
      <c r="A71" s="148" t="s">
        <v>106</v>
      </c>
      <c r="B71" s="149" t="s">
        <v>76</v>
      </c>
      <c r="C71" s="1"/>
      <c r="D71" s="17">
        <v>777.03</v>
      </c>
      <c r="E71" s="110"/>
      <c r="F71" s="111"/>
      <c r="G71" s="110"/>
      <c r="H71" s="110"/>
      <c r="I71" s="12">
        <v>2751.3</v>
      </c>
      <c r="J71" s="12">
        <v>1.07</v>
      </c>
      <c r="K71" s="126">
        <v>0.02</v>
      </c>
    </row>
    <row r="72" spans="1:11" s="132" customFormat="1" ht="27.75" customHeight="1">
      <c r="A72" s="5" t="s">
        <v>110</v>
      </c>
      <c r="B72" s="149" t="s">
        <v>54</v>
      </c>
      <c r="C72" s="1"/>
      <c r="D72" s="17">
        <v>11211.46</v>
      </c>
      <c r="E72" s="110"/>
      <c r="F72" s="111"/>
      <c r="G72" s="110"/>
      <c r="H72" s="110"/>
      <c r="I72" s="12">
        <v>2751.3</v>
      </c>
      <c r="J72" s="12">
        <v>1.07</v>
      </c>
      <c r="K72" s="126">
        <v>0.1</v>
      </c>
    </row>
    <row r="73" spans="1:11" s="132" customFormat="1" ht="25.5" hidden="1">
      <c r="A73" s="5" t="s">
        <v>107</v>
      </c>
      <c r="B73" s="149" t="s">
        <v>54</v>
      </c>
      <c r="C73" s="1"/>
      <c r="D73" s="17">
        <f t="shared" si="1"/>
        <v>0</v>
      </c>
      <c r="E73" s="110"/>
      <c r="F73" s="111"/>
      <c r="G73" s="110"/>
      <c r="H73" s="110"/>
      <c r="I73" s="12">
        <v>2751.3</v>
      </c>
      <c r="J73" s="12">
        <v>1.07</v>
      </c>
      <c r="K73" s="126">
        <v>0</v>
      </c>
    </row>
    <row r="74" spans="1:11" s="132" customFormat="1" ht="25.5" hidden="1">
      <c r="A74" s="5" t="s">
        <v>108</v>
      </c>
      <c r="B74" s="149" t="s">
        <v>54</v>
      </c>
      <c r="C74" s="1"/>
      <c r="D74" s="17">
        <f t="shared" si="1"/>
        <v>0</v>
      </c>
      <c r="E74" s="110"/>
      <c r="F74" s="111"/>
      <c r="G74" s="110"/>
      <c r="H74" s="110"/>
      <c r="I74" s="12">
        <v>2751.3</v>
      </c>
      <c r="J74" s="12">
        <v>1.07</v>
      </c>
      <c r="K74" s="126">
        <v>0</v>
      </c>
    </row>
    <row r="75" spans="1:11" s="132" customFormat="1" ht="25.5" hidden="1">
      <c r="A75" s="5" t="s">
        <v>109</v>
      </c>
      <c r="B75" s="149" t="s">
        <v>54</v>
      </c>
      <c r="C75" s="1"/>
      <c r="D75" s="17">
        <f t="shared" si="1"/>
        <v>0</v>
      </c>
      <c r="E75" s="110"/>
      <c r="F75" s="111"/>
      <c r="G75" s="110"/>
      <c r="H75" s="110"/>
      <c r="I75" s="12">
        <v>2751.3</v>
      </c>
      <c r="J75" s="12">
        <v>1.07</v>
      </c>
      <c r="K75" s="126">
        <v>0</v>
      </c>
    </row>
    <row r="76" spans="1:11" s="132" customFormat="1" ht="15">
      <c r="A76" s="143" t="s">
        <v>111</v>
      </c>
      <c r="B76" s="149"/>
      <c r="C76" s="1"/>
      <c r="D76" s="15">
        <f>D77+D78</f>
        <v>1681.99</v>
      </c>
      <c r="E76" s="110"/>
      <c r="F76" s="111"/>
      <c r="G76" s="15">
        <f>D76/I76</f>
        <v>0.61</v>
      </c>
      <c r="H76" s="15">
        <f>G76/12</f>
        <v>0.05</v>
      </c>
      <c r="I76" s="12">
        <v>2751.3</v>
      </c>
      <c r="J76" s="12">
        <v>1.07</v>
      </c>
      <c r="K76" s="126">
        <v>0.11</v>
      </c>
    </row>
    <row r="77" spans="1:11" s="132" customFormat="1" ht="15">
      <c r="A77" s="148" t="s">
        <v>112</v>
      </c>
      <c r="B77" s="149" t="s">
        <v>76</v>
      </c>
      <c r="C77" s="1"/>
      <c r="D77" s="17">
        <v>932.26</v>
      </c>
      <c r="E77" s="110"/>
      <c r="F77" s="111"/>
      <c r="G77" s="110"/>
      <c r="H77" s="110"/>
      <c r="I77" s="12">
        <v>2751.3</v>
      </c>
      <c r="J77" s="12">
        <v>1.07</v>
      </c>
      <c r="K77" s="126">
        <v>0.02</v>
      </c>
    </row>
    <row r="78" spans="1:11" s="132" customFormat="1" ht="15">
      <c r="A78" s="148" t="s">
        <v>113</v>
      </c>
      <c r="B78" s="149" t="s">
        <v>76</v>
      </c>
      <c r="C78" s="1"/>
      <c r="D78" s="17">
        <v>749.73</v>
      </c>
      <c r="E78" s="110"/>
      <c r="F78" s="111"/>
      <c r="G78" s="110"/>
      <c r="H78" s="110"/>
      <c r="I78" s="12">
        <v>2751.3</v>
      </c>
      <c r="J78" s="12">
        <v>1.07</v>
      </c>
      <c r="K78" s="126">
        <v>0.02</v>
      </c>
    </row>
    <row r="79" spans="1:11" s="12" customFormat="1" ht="15">
      <c r="A79" s="143" t="s">
        <v>114</v>
      </c>
      <c r="B79" s="29"/>
      <c r="C79" s="135"/>
      <c r="D79" s="15">
        <f>D80+D81</f>
        <v>8804.26</v>
      </c>
      <c r="E79" s="15"/>
      <c r="F79" s="106"/>
      <c r="G79" s="15">
        <f>D79/I79</f>
        <v>3.2</v>
      </c>
      <c r="H79" s="15">
        <f>G79/12</f>
        <v>0.27</v>
      </c>
      <c r="I79" s="12">
        <v>2751.3</v>
      </c>
      <c r="J79" s="12">
        <v>1.07</v>
      </c>
      <c r="K79" s="126">
        <v>0.26</v>
      </c>
    </row>
    <row r="80" spans="1:11" s="132" customFormat="1" ht="25.5">
      <c r="A80" s="148" t="s">
        <v>115</v>
      </c>
      <c r="B80" s="150" t="s">
        <v>54</v>
      </c>
      <c r="C80" s="1"/>
      <c r="D80" s="17">
        <v>1381.39</v>
      </c>
      <c r="E80" s="110"/>
      <c r="F80" s="111"/>
      <c r="G80" s="110"/>
      <c r="H80" s="110"/>
      <c r="I80" s="12">
        <v>2751.3</v>
      </c>
      <c r="J80" s="12">
        <v>1.07</v>
      </c>
      <c r="K80" s="126">
        <v>0.04</v>
      </c>
    </row>
    <row r="81" spans="1:11" s="132" customFormat="1" ht="25.5">
      <c r="A81" s="148" t="s">
        <v>116</v>
      </c>
      <c r="B81" s="149" t="s">
        <v>54</v>
      </c>
      <c r="C81" s="1">
        <f>F81*12</f>
        <v>0</v>
      </c>
      <c r="D81" s="17">
        <v>7422.87</v>
      </c>
      <c r="E81" s="110">
        <f>H81*12</f>
        <v>0</v>
      </c>
      <c r="F81" s="111"/>
      <c r="G81" s="110"/>
      <c r="H81" s="110"/>
      <c r="I81" s="12">
        <v>2751.3</v>
      </c>
      <c r="J81" s="12">
        <v>1.07</v>
      </c>
      <c r="K81" s="126">
        <v>0.21</v>
      </c>
    </row>
    <row r="82" spans="1:11" s="12" customFormat="1" ht="15">
      <c r="A82" s="143" t="s">
        <v>117</v>
      </c>
      <c r="B82" s="29"/>
      <c r="C82" s="135"/>
      <c r="D82" s="15">
        <f>D83+D84+D85</f>
        <v>7510.49</v>
      </c>
      <c r="E82" s="15"/>
      <c r="F82" s="106"/>
      <c r="G82" s="15">
        <f>D82/I82</f>
        <v>2.73</v>
      </c>
      <c r="H82" s="15">
        <f>G82/12</f>
        <v>0.23</v>
      </c>
      <c r="I82" s="12">
        <v>2751.3</v>
      </c>
      <c r="J82" s="12">
        <v>1.07</v>
      </c>
      <c r="K82" s="126">
        <v>0.34</v>
      </c>
    </row>
    <row r="83" spans="1:14" s="155" customFormat="1" ht="15">
      <c r="A83" s="148" t="s">
        <v>137</v>
      </c>
      <c r="B83" s="149" t="s">
        <v>88</v>
      </c>
      <c r="C83" s="151"/>
      <c r="D83" s="17">
        <v>3108.06</v>
      </c>
      <c r="E83" s="110"/>
      <c r="F83" s="111"/>
      <c r="G83" s="110"/>
      <c r="H83" s="110"/>
      <c r="I83" s="12">
        <v>2751.3</v>
      </c>
      <c r="J83" s="12">
        <v>1.07</v>
      </c>
      <c r="K83" s="126">
        <v>0.09</v>
      </c>
      <c r="L83" s="132"/>
      <c r="M83" s="132"/>
      <c r="N83" s="132"/>
    </row>
    <row r="84" spans="1:14" s="155" customFormat="1" ht="15">
      <c r="A84" s="148" t="s">
        <v>118</v>
      </c>
      <c r="B84" s="149" t="s">
        <v>88</v>
      </c>
      <c r="C84" s="151"/>
      <c r="D84" s="17">
        <v>2072.1</v>
      </c>
      <c r="E84" s="110"/>
      <c r="F84" s="111"/>
      <c r="G84" s="110"/>
      <c r="H84" s="110"/>
      <c r="I84" s="12">
        <v>2751.3</v>
      </c>
      <c r="J84" s="12">
        <v>1.07</v>
      </c>
      <c r="K84" s="126">
        <v>0.05</v>
      </c>
      <c r="L84" s="132"/>
      <c r="M84" s="132"/>
      <c r="N84" s="132"/>
    </row>
    <row r="85" spans="1:14" s="155" customFormat="1" ht="25.5" customHeight="1">
      <c r="A85" s="148" t="s">
        <v>119</v>
      </c>
      <c r="B85" s="149" t="s">
        <v>76</v>
      </c>
      <c r="C85" s="151"/>
      <c r="D85" s="17">
        <v>2330.33</v>
      </c>
      <c r="E85" s="110"/>
      <c r="F85" s="111"/>
      <c r="G85" s="110"/>
      <c r="H85" s="110"/>
      <c r="I85" s="12">
        <v>2751.3</v>
      </c>
      <c r="J85" s="12">
        <v>1.07</v>
      </c>
      <c r="K85" s="126">
        <v>0.06</v>
      </c>
      <c r="L85" s="132"/>
      <c r="M85" s="132"/>
      <c r="N85" s="132"/>
    </row>
    <row r="86" spans="1:11" s="12" customFormat="1" ht="30.75" thickBot="1">
      <c r="A86" s="156" t="s">
        <v>120</v>
      </c>
      <c r="B86" s="29" t="s">
        <v>54</v>
      </c>
      <c r="C86" s="147">
        <f>F86*12</f>
        <v>0</v>
      </c>
      <c r="D86" s="108">
        <f aca="true" t="shared" si="2" ref="D86:D91">G86*I86</f>
        <v>10564.99</v>
      </c>
      <c r="E86" s="108">
        <f aca="true" t="shared" si="3" ref="E86:E93">H86*12</f>
        <v>3.84</v>
      </c>
      <c r="F86" s="109"/>
      <c r="G86" s="108">
        <f aca="true" t="shared" si="4" ref="G86:G93">H86*12</f>
        <v>3.84</v>
      </c>
      <c r="H86" s="108">
        <v>0.32</v>
      </c>
      <c r="I86" s="12">
        <v>2751.3</v>
      </c>
      <c r="J86" s="12">
        <v>1.07</v>
      </c>
      <c r="K86" s="126">
        <v>0.3</v>
      </c>
    </row>
    <row r="87" spans="1:11" s="12" customFormat="1" ht="19.5" hidden="1" thickBot="1">
      <c r="A87" s="157" t="s">
        <v>3</v>
      </c>
      <c r="B87" s="146"/>
      <c r="C87" s="147" t="e">
        <f>F87*12</f>
        <v>#REF!</v>
      </c>
      <c r="D87" s="108">
        <f t="shared" si="2"/>
        <v>0</v>
      </c>
      <c r="E87" s="108">
        <f t="shared" si="3"/>
        <v>0</v>
      </c>
      <c r="F87" s="109" t="e">
        <f>#REF!+#REF!+#REF!+#REF!+#REF!+#REF!+#REF!+#REF!+#REF!+#REF!</f>
        <v>#REF!</v>
      </c>
      <c r="G87" s="108">
        <f t="shared" si="4"/>
        <v>0</v>
      </c>
      <c r="H87" s="107"/>
      <c r="I87" s="12">
        <v>2751.3</v>
      </c>
      <c r="K87" s="126">
        <v>0</v>
      </c>
    </row>
    <row r="88" spans="1:14" s="162" customFormat="1" ht="15.75" hidden="1" thickBot="1">
      <c r="A88" s="158" t="s">
        <v>138</v>
      </c>
      <c r="B88" s="159"/>
      <c r="C88" s="160"/>
      <c r="D88" s="108">
        <f t="shared" si="2"/>
        <v>0</v>
      </c>
      <c r="E88" s="108">
        <f t="shared" si="3"/>
        <v>0</v>
      </c>
      <c r="F88" s="109" t="e">
        <f>#REF!+#REF!+#REF!+#REF!+#REF!+#REF!+#REF!+#REF!+#REF!+#REF!</f>
        <v>#REF!</v>
      </c>
      <c r="G88" s="108">
        <f t="shared" si="4"/>
        <v>0</v>
      </c>
      <c r="H88" s="161"/>
      <c r="I88" s="12">
        <v>2751.3</v>
      </c>
      <c r="J88" s="12"/>
      <c r="K88" s="126">
        <v>0</v>
      </c>
      <c r="L88" s="12"/>
      <c r="M88" s="12"/>
      <c r="N88" s="12"/>
    </row>
    <row r="89" spans="1:11" s="12" customFormat="1" ht="15.75" hidden="1" thickBot="1">
      <c r="A89" s="163" t="s">
        <v>139</v>
      </c>
      <c r="B89" s="164"/>
      <c r="C89" s="165"/>
      <c r="D89" s="108">
        <f t="shared" si="2"/>
        <v>0</v>
      </c>
      <c r="E89" s="108">
        <f t="shared" si="3"/>
        <v>0</v>
      </c>
      <c r="F89" s="109" t="e">
        <f>#REF!+#REF!+#REF!+#REF!+#REF!+#REF!+#REF!+#REF!+#REF!+#REF!</f>
        <v>#REF!</v>
      </c>
      <c r="G89" s="108">
        <f t="shared" si="4"/>
        <v>0</v>
      </c>
      <c r="H89" s="161"/>
      <c r="I89" s="12">
        <v>2751.3</v>
      </c>
      <c r="K89" s="126">
        <v>0</v>
      </c>
    </row>
    <row r="90" spans="1:11" s="12" customFormat="1" ht="15.75" hidden="1" thickBot="1">
      <c r="A90" s="163" t="s">
        <v>140</v>
      </c>
      <c r="B90" s="164"/>
      <c r="C90" s="165"/>
      <c r="D90" s="108">
        <f t="shared" si="2"/>
        <v>0</v>
      </c>
      <c r="E90" s="108">
        <f t="shared" si="3"/>
        <v>0</v>
      </c>
      <c r="F90" s="109" t="e">
        <f>#REF!+#REF!+#REF!+#REF!+#REF!+#REF!+#REF!+#REF!+#REF!+#REF!</f>
        <v>#REF!</v>
      </c>
      <c r="G90" s="108">
        <f t="shared" si="4"/>
        <v>0</v>
      </c>
      <c r="H90" s="161"/>
      <c r="I90" s="12">
        <v>2751.3</v>
      </c>
      <c r="K90" s="126">
        <v>0</v>
      </c>
    </row>
    <row r="91" spans="1:11" s="12" customFormat="1" ht="15.75" hidden="1" thickBot="1">
      <c r="A91" s="163" t="s">
        <v>141</v>
      </c>
      <c r="B91" s="164"/>
      <c r="C91" s="165"/>
      <c r="D91" s="108">
        <f t="shared" si="2"/>
        <v>0</v>
      </c>
      <c r="E91" s="108">
        <f t="shared" si="3"/>
        <v>0</v>
      </c>
      <c r="F91" s="109" t="e">
        <f>#REF!+#REF!+#REF!+#REF!+#REF!+#REF!+#REF!+#REF!+#REF!+#REF!</f>
        <v>#REF!</v>
      </c>
      <c r="G91" s="108">
        <f t="shared" si="4"/>
        <v>0</v>
      </c>
      <c r="H91" s="161"/>
      <c r="I91" s="12">
        <v>2751.3</v>
      </c>
      <c r="K91" s="126">
        <v>0</v>
      </c>
    </row>
    <row r="92" spans="1:11" s="12" customFormat="1" ht="15.75" hidden="1" thickBot="1">
      <c r="A92" s="163" t="s">
        <v>142</v>
      </c>
      <c r="B92" s="164"/>
      <c r="C92" s="165"/>
      <c r="D92" s="107"/>
      <c r="E92" s="107">
        <f t="shared" si="3"/>
        <v>0</v>
      </c>
      <c r="F92" s="107" t="e">
        <f>#REF!+#REF!+#REF!+#REF!+#REF!+#REF!+#REF!+#REF!+#REF!+#REF!</f>
        <v>#REF!</v>
      </c>
      <c r="G92" s="107">
        <f t="shared" si="4"/>
        <v>0</v>
      </c>
      <c r="H92" s="161"/>
      <c r="I92" s="12">
        <v>2751.3</v>
      </c>
      <c r="K92" s="126">
        <v>0</v>
      </c>
    </row>
    <row r="93" spans="1:11" s="12" customFormat="1" ht="15.75" hidden="1" thickBot="1">
      <c r="A93" s="163" t="s">
        <v>143</v>
      </c>
      <c r="B93" s="164"/>
      <c r="C93" s="165"/>
      <c r="D93" s="107">
        <f>G93*I93</f>
        <v>0</v>
      </c>
      <c r="E93" s="107">
        <f t="shared" si="3"/>
        <v>0</v>
      </c>
      <c r="F93" s="107" t="e">
        <f>#REF!+#REF!+#REF!+#REF!+#REF!+#REF!+#REF!+#REF!+#REF!+#REF!</f>
        <v>#REF!</v>
      </c>
      <c r="G93" s="107">
        <f t="shared" si="4"/>
        <v>0</v>
      </c>
      <c r="H93" s="161"/>
      <c r="I93" s="12">
        <v>2751.3</v>
      </c>
      <c r="K93" s="126">
        <v>0</v>
      </c>
    </row>
    <row r="94" spans="1:11" s="12" customFormat="1" ht="19.5" thickBot="1">
      <c r="A94" s="114" t="s">
        <v>121</v>
      </c>
      <c r="B94" s="115" t="s">
        <v>49</v>
      </c>
      <c r="C94" s="166"/>
      <c r="D94" s="107">
        <f>G94*I94</f>
        <v>46552</v>
      </c>
      <c r="E94" s="107"/>
      <c r="F94" s="107"/>
      <c r="G94" s="107">
        <f>12*H94</f>
        <v>16.92</v>
      </c>
      <c r="H94" s="107">
        <v>1.41</v>
      </c>
      <c r="I94" s="12">
        <v>2751.3</v>
      </c>
      <c r="K94" s="126"/>
    </row>
    <row r="95" spans="1:11" s="12" customFormat="1" ht="20.25" thickBot="1">
      <c r="A95" s="167" t="s">
        <v>4</v>
      </c>
      <c r="B95" s="168"/>
      <c r="C95" s="169">
        <f>F95*12</f>
        <v>0</v>
      </c>
      <c r="D95" s="170">
        <f>D86+D82+D79+D76+D68+D65+D52+D39+D38+D37+D36+D35+D31+D30+D29+D28+D27+D19+D14+D94</f>
        <v>443625.31</v>
      </c>
      <c r="E95" s="170">
        <f>E86+E82+E79+E76+E68+E65+E52+E39+E38+E37+E36+E35+E31+E30+E29+E28+E27+E19+E14+E94</f>
        <v>108.48</v>
      </c>
      <c r="F95" s="170">
        <f>F86+F82+F79+F76+F68+F65+F52+F39+F38+F37+F36+F35+F31+F30+F29+F28+F27+F19+F14+F94</f>
        <v>0</v>
      </c>
      <c r="G95" s="170">
        <v>161.25</v>
      </c>
      <c r="H95" s="170">
        <f>H86+H82+H79+H76+H68+H65+H52+H39+H38+H37+H36+H35+H31+H30+H29+H28+H27+H19+H14+H94</f>
        <v>13.44</v>
      </c>
      <c r="I95" s="12">
        <v>2751.3</v>
      </c>
      <c r="K95" s="126"/>
    </row>
    <row r="96" spans="1:11" s="174" customFormat="1" ht="20.25" hidden="1" thickBot="1">
      <c r="A96" s="4" t="s">
        <v>2</v>
      </c>
      <c r="B96" s="115" t="s">
        <v>49</v>
      </c>
      <c r="C96" s="115" t="s">
        <v>144</v>
      </c>
      <c r="D96" s="171"/>
      <c r="E96" s="172" t="s">
        <v>144</v>
      </c>
      <c r="F96" s="173"/>
      <c r="G96" s="172" t="s">
        <v>144</v>
      </c>
      <c r="H96" s="173"/>
      <c r="I96" s="12">
        <v>2751.3</v>
      </c>
      <c r="K96" s="175"/>
    </row>
    <row r="97" spans="1:11" s="174" customFormat="1" ht="19.5">
      <c r="A97" s="116"/>
      <c r="B97" s="176"/>
      <c r="C97" s="176"/>
      <c r="D97" s="177"/>
      <c r="E97" s="177"/>
      <c r="F97" s="177"/>
      <c r="G97" s="177"/>
      <c r="H97" s="177"/>
      <c r="I97" s="12"/>
      <c r="K97" s="175"/>
    </row>
    <row r="98" spans="1:11" s="174" customFormat="1" ht="19.5">
      <c r="A98" s="116"/>
      <c r="B98" s="176"/>
      <c r="C98" s="176"/>
      <c r="D98" s="177"/>
      <c r="E98" s="177"/>
      <c r="F98" s="177"/>
      <c r="G98" s="177"/>
      <c r="H98" s="177"/>
      <c r="I98" s="12"/>
      <c r="K98" s="175"/>
    </row>
    <row r="99" spans="1:11" s="174" customFormat="1" ht="20.25" thickBot="1">
      <c r="A99" s="116"/>
      <c r="B99" s="176"/>
      <c r="C99" s="176"/>
      <c r="D99" s="177"/>
      <c r="E99" s="177"/>
      <c r="F99" s="177"/>
      <c r="G99" s="177"/>
      <c r="H99" s="177"/>
      <c r="I99" s="12"/>
      <c r="K99" s="175"/>
    </row>
    <row r="100" spans="1:11" s="12" customFormat="1" ht="19.5">
      <c r="A100" s="178" t="s">
        <v>3</v>
      </c>
      <c r="B100" s="179"/>
      <c r="C100" s="180">
        <f>F100*12</f>
        <v>0</v>
      </c>
      <c r="D100" s="181">
        <f>D102+D103+D104+D105+D106+D107+D108+D109+D110</f>
        <v>225090.41</v>
      </c>
      <c r="E100" s="181">
        <f>E102+E103+E104+E105+E106+E107+E108+E109+E110</f>
        <v>0</v>
      </c>
      <c r="F100" s="181">
        <f>F102+F103+F104+F105+F106+F107+F108+F109+F110</f>
        <v>0</v>
      </c>
      <c r="G100" s="181">
        <f>G102+G103+G104+G105+G106+G107+G108+G109+G110</f>
        <v>81.81</v>
      </c>
      <c r="H100" s="181">
        <v>6.82</v>
      </c>
      <c r="I100" s="12">
        <v>2751.3</v>
      </c>
      <c r="K100" s="126"/>
    </row>
    <row r="101" spans="1:14" s="162" customFormat="1" ht="15" hidden="1">
      <c r="A101" s="182" t="s">
        <v>138</v>
      </c>
      <c r="B101" s="159"/>
      <c r="C101" s="160"/>
      <c r="D101" s="108">
        <f>G101*I101</f>
        <v>0</v>
      </c>
      <c r="E101" s="108">
        <f>H101*12</f>
        <v>0</v>
      </c>
      <c r="F101" s="109" t="e">
        <f>#REF!+#REF!+#REF!+#REF!+#REF!+#REF!+#REF!+#REF!+#REF!+#REF!</f>
        <v>#REF!</v>
      </c>
      <c r="G101" s="108">
        <f>H101*12</f>
        <v>0</v>
      </c>
      <c r="H101" s="183">
        <v>0</v>
      </c>
      <c r="I101" s="12">
        <v>2751.3</v>
      </c>
      <c r="J101" s="12"/>
      <c r="K101" s="126"/>
      <c r="L101" s="12"/>
      <c r="M101" s="12"/>
      <c r="N101" s="12"/>
    </row>
    <row r="102" spans="1:11" s="186" customFormat="1" ht="15">
      <c r="A102" s="184" t="s">
        <v>122</v>
      </c>
      <c r="B102" s="185"/>
      <c r="C102" s="161"/>
      <c r="D102" s="110">
        <v>107606.7</v>
      </c>
      <c r="E102" s="110"/>
      <c r="F102" s="110"/>
      <c r="G102" s="110">
        <f>D102/I102</f>
        <v>39.11</v>
      </c>
      <c r="H102" s="110">
        <v>3.27</v>
      </c>
      <c r="I102" s="12">
        <v>2751.3</v>
      </c>
      <c r="K102" s="187"/>
    </row>
    <row r="103" spans="1:11" s="186" customFormat="1" ht="15">
      <c r="A103" s="184" t="s">
        <v>145</v>
      </c>
      <c r="B103" s="185"/>
      <c r="C103" s="161"/>
      <c r="D103" s="110">
        <v>8286.63</v>
      </c>
      <c r="E103" s="110"/>
      <c r="F103" s="110"/>
      <c r="G103" s="110">
        <f aca="true" t="shared" si="5" ref="G103:G110">D103/I103</f>
        <v>3.01</v>
      </c>
      <c r="H103" s="110">
        <f aca="true" t="shared" si="6" ref="H103:H110">G103/12</f>
        <v>0.25</v>
      </c>
      <c r="I103" s="12">
        <v>2751.3</v>
      </c>
      <c r="K103" s="187"/>
    </row>
    <row r="104" spans="1:11" s="186" customFormat="1" ht="15">
      <c r="A104" s="184" t="s">
        <v>146</v>
      </c>
      <c r="B104" s="185"/>
      <c r="C104" s="161"/>
      <c r="D104" s="110">
        <v>6087.44</v>
      </c>
      <c r="E104" s="110"/>
      <c r="F104" s="110"/>
      <c r="G104" s="110">
        <f t="shared" si="5"/>
        <v>2.21</v>
      </c>
      <c r="H104" s="110">
        <f t="shared" si="6"/>
        <v>0.18</v>
      </c>
      <c r="I104" s="12">
        <v>2751.3</v>
      </c>
      <c r="K104" s="187"/>
    </row>
    <row r="105" spans="1:11" s="186" customFormat="1" ht="19.5" customHeight="1">
      <c r="A105" s="184" t="s">
        <v>147</v>
      </c>
      <c r="B105" s="185"/>
      <c r="C105" s="161"/>
      <c r="D105" s="110">
        <v>19745.39</v>
      </c>
      <c r="E105" s="110"/>
      <c r="F105" s="110"/>
      <c r="G105" s="110">
        <f t="shared" si="5"/>
        <v>7.18</v>
      </c>
      <c r="H105" s="110">
        <f t="shared" si="6"/>
        <v>0.6</v>
      </c>
      <c r="I105" s="12">
        <v>2751.3</v>
      </c>
      <c r="K105" s="187"/>
    </row>
    <row r="106" spans="1:11" s="186" customFormat="1" ht="19.5" customHeight="1">
      <c r="A106" s="184" t="s">
        <v>148</v>
      </c>
      <c r="B106" s="185"/>
      <c r="C106" s="161"/>
      <c r="D106" s="110">
        <v>10780.51</v>
      </c>
      <c r="E106" s="110"/>
      <c r="F106" s="110"/>
      <c r="G106" s="110">
        <f t="shared" si="5"/>
        <v>3.92</v>
      </c>
      <c r="H106" s="110">
        <f t="shared" si="6"/>
        <v>0.33</v>
      </c>
      <c r="I106" s="12">
        <v>2751.3</v>
      </c>
      <c r="K106" s="187"/>
    </row>
    <row r="107" spans="1:11" s="186" customFormat="1" ht="15">
      <c r="A107" s="184" t="s">
        <v>149</v>
      </c>
      <c r="B107" s="185"/>
      <c r="C107" s="161"/>
      <c r="D107" s="110">
        <v>6345.68</v>
      </c>
      <c r="E107" s="110"/>
      <c r="F107" s="110"/>
      <c r="G107" s="110">
        <f t="shared" si="5"/>
        <v>2.31</v>
      </c>
      <c r="H107" s="110">
        <f t="shared" si="6"/>
        <v>0.19</v>
      </c>
      <c r="I107" s="12">
        <v>2751.3</v>
      </c>
      <c r="K107" s="187"/>
    </row>
    <row r="108" spans="1:11" s="186" customFormat="1" ht="15">
      <c r="A108" s="184" t="s">
        <v>150</v>
      </c>
      <c r="B108" s="185"/>
      <c r="C108" s="161"/>
      <c r="D108" s="110">
        <v>10299.77</v>
      </c>
      <c r="E108" s="110"/>
      <c r="F108" s="110"/>
      <c r="G108" s="110">
        <f t="shared" si="5"/>
        <v>3.74</v>
      </c>
      <c r="H108" s="110">
        <f t="shared" si="6"/>
        <v>0.31</v>
      </c>
      <c r="I108" s="12">
        <v>2751.3</v>
      </c>
      <c r="K108" s="187"/>
    </row>
    <row r="109" spans="1:11" s="186" customFormat="1" ht="15">
      <c r="A109" s="184" t="s">
        <v>151</v>
      </c>
      <c r="B109" s="185"/>
      <c r="C109" s="161"/>
      <c r="D109" s="110">
        <v>11280.88</v>
      </c>
      <c r="E109" s="110"/>
      <c r="F109" s="110"/>
      <c r="G109" s="110">
        <f t="shared" si="5"/>
        <v>4.1</v>
      </c>
      <c r="H109" s="110">
        <f t="shared" si="6"/>
        <v>0.34</v>
      </c>
      <c r="I109" s="12">
        <v>2751.3</v>
      </c>
      <c r="K109" s="187"/>
    </row>
    <row r="110" spans="1:11" s="186" customFormat="1" ht="15">
      <c r="A110" s="184" t="s">
        <v>152</v>
      </c>
      <c r="B110" s="185"/>
      <c r="C110" s="161"/>
      <c r="D110" s="110">
        <v>44657.41</v>
      </c>
      <c r="E110" s="110"/>
      <c r="F110" s="110"/>
      <c r="G110" s="110">
        <f t="shared" si="5"/>
        <v>16.23</v>
      </c>
      <c r="H110" s="110">
        <f t="shared" si="6"/>
        <v>1.35</v>
      </c>
      <c r="I110" s="12">
        <v>2751.3</v>
      </c>
      <c r="K110" s="187"/>
    </row>
    <row r="111" spans="1:11" s="12" customFormat="1" ht="15" hidden="1">
      <c r="A111" s="188"/>
      <c r="B111" s="164"/>
      <c r="C111" s="165"/>
      <c r="D111" s="189"/>
      <c r="E111" s="189"/>
      <c r="F111" s="189"/>
      <c r="G111" s="189"/>
      <c r="H111" s="189"/>
      <c r="I111" s="12">
        <v>2756.7</v>
      </c>
      <c r="K111" s="126"/>
    </row>
    <row r="112" spans="1:11" s="174" customFormat="1" ht="19.5">
      <c r="A112" s="116"/>
      <c r="B112" s="176"/>
      <c r="C112" s="176"/>
      <c r="D112" s="176"/>
      <c r="E112" s="176"/>
      <c r="F112" s="177"/>
      <c r="G112" s="176"/>
      <c r="H112" s="177"/>
      <c r="K112" s="175"/>
    </row>
    <row r="113" spans="1:11" s="174" customFormat="1" ht="19.5">
      <c r="A113" s="116"/>
      <c r="B113" s="176"/>
      <c r="C113" s="176"/>
      <c r="D113" s="176"/>
      <c r="E113" s="176"/>
      <c r="F113" s="177"/>
      <c r="G113" s="176"/>
      <c r="H113" s="177"/>
      <c r="K113" s="175"/>
    </row>
    <row r="114" spans="1:11" s="174" customFormat="1" ht="20.25" thickBot="1">
      <c r="A114" s="116"/>
      <c r="B114" s="176"/>
      <c r="C114" s="176"/>
      <c r="D114" s="176"/>
      <c r="E114" s="176"/>
      <c r="F114" s="177"/>
      <c r="G114" s="176"/>
      <c r="H114" s="177"/>
      <c r="K114" s="175"/>
    </row>
    <row r="115" spans="1:11" s="174" customFormat="1" ht="20.25" thickBot="1">
      <c r="A115" s="190" t="s">
        <v>6</v>
      </c>
      <c r="B115" s="191"/>
      <c r="C115" s="191"/>
      <c r="D115" s="192">
        <f>D95+D100</f>
        <v>668715.72</v>
      </c>
      <c r="E115" s="192">
        <f>E95+E100</f>
        <v>108.48</v>
      </c>
      <c r="F115" s="192">
        <f>F95+F100</f>
        <v>0</v>
      </c>
      <c r="G115" s="192">
        <f>G95+G100</f>
        <v>243.06</v>
      </c>
      <c r="H115" s="192">
        <f>H95+H100</f>
        <v>20.26</v>
      </c>
      <c r="K115" s="175"/>
    </row>
    <row r="116" spans="1:11" s="174" customFormat="1" ht="19.5">
      <c r="A116" s="116"/>
      <c r="B116" s="176"/>
      <c r="C116" s="176"/>
      <c r="D116" s="176"/>
      <c r="E116" s="176"/>
      <c r="F116" s="177"/>
      <c r="G116" s="176"/>
      <c r="H116" s="177"/>
      <c r="K116" s="175"/>
    </row>
    <row r="117" spans="1:11" s="174" customFormat="1" ht="19.5">
      <c r="A117" s="116"/>
      <c r="B117" s="176"/>
      <c r="C117" s="176"/>
      <c r="D117" s="176"/>
      <c r="E117" s="193"/>
      <c r="F117" s="193"/>
      <c r="G117" s="193"/>
      <c r="H117" s="177"/>
      <c r="K117" s="175"/>
    </row>
    <row r="118" spans="1:11" s="174" customFormat="1" ht="19.5">
      <c r="A118" s="194"/>
      <c r="B118" s="193"/>
      <c r="C118" s="195"/>
      <c r="D118" s="195"/>
      <c r="E118" s="195"/>
      <c r="F118" s="117"/>
      <c r="G118" s="195"/>
      <c r="H118" s="117"/>
      <c r="K118" s="175"/>
    </row>
    <row r="119" spans="1:11" s="196" customFormat="1" ht="14.25">
      <c r="A119" s="241" t="s">
        <v>123</v>
      </c>
      <c r="B119" s="241"/>
      <c r="C119" s="241"/>
      <c r="D119" s="241"/>
      <c r="E119" s="241"/>
      <c r="F119" s="241"/>
      <c r="K119" s="197"/>
    </row>
    <row r="120" spans="6:11" s="196" customFormat="1" ht="12.75">
      <c r="F120" s="2"/>
      <c r="H120" s="2"/>
      <c r="K120" s="197"/>
    </row>
    <row r="121" spans="1:11" s="196" customFormat="1" ht="12.75">
      <c r="A121" s="198" t="s">
        <v>124</v>
      </c>
      <c r="F121" s="2"/>
      <c r="H121" s="2"/>
      <c r="K121" s="197"/>
    </row>
    <row r="122" spans="6:11" s="196" customFormat="1" ht="12.75">
      <c r="F122" s="2"/>
      <c r="H122" s="2"/>
      <c r="K122" s="197"/>
    </row>
    <row r="123" spans="6:11" s="196" customFormat="1" ht="12.75">
      <c r="F123" s="2"/>
      <c r="H123" s="2"/>
      <c r="K123" s="197"/>
    </row>
    <row r="124" spans="6:11" s="196" customFormat="1" ht="12.75">
      <c r="F124" s="2"/>
      <c r="H124" s="2"/>
      <c r="K124" s="197"/>
    </row>
    <row r="125" spans="6:11" s="196" customFormat="1" ht="12.75">
      <c r="F125" s="2"/>
      <c r="H125" s="2"/>
      <c r="K125" s="197"/>
    </row>
    <row r="126" spans="6:11" s="196" customFormat="1" ht="12.75">
      <c r="F126" s="2"/>
      <c r="H126" s="2"/>
      <c r="K126" s="197"/>
    </row>
    <row r="127" spans="6:11" s="196" customFormat="1" ht="12.75">
      <c r="F127" s="2"/>
      <c r="H127" s="2"/>
      <c r="K127" s="197"/>
    </row>
    <row r="128" spans="6:11" s="196" customFormat="1" ht="12.75">
      <c r="F128" s="2"/>
      <c r="H128" s="2"/>
      <c r="K128" s="197"/>
    </row>
    <row r="129" spans="6:11" s="196" customFormat="1" ht="12.75">
      <c r="F129" s="2"/>
      <c r="H129" s="2"/>
      <c r="K129" s="197"/>
    </row>
    <row r="130" spans="6:11" s="196" customFormat="1" ht="12.75">
      <c r="F130" s="2"/>
      <c r="H130" s="2"/>
      <c r="K130" s="197"/>
    </row>
    <row r="131" spans="6:11" s="196" customFormat="1" ht="12.75">
      <c r="F131" s="2"/>
      <c r="H131" s="2"/>
      <c r="K131" s="197"/>
    </row>
    <row r="132" spans="6:11" s="196" customFormat="1" ht="12.75">
      <c r="F132" s="2"/>
      <c r="H132" s="2"/>
      <c r="K132" s="197"/>
    </row>
    <row r="133" spans="6:11" s="196" customFormat="1" ht="12.75">
      <c r="F133" s="2"/>
      <c r="H133" s="2"/>
      <c r="K133" s="197"/>
    </row>
    <row r="134" spans="6:11" s="196" customFormat="1" ht="12.75">
      <c r="F134" s="2"/>
      <c r="H134" s="2"/>
      <c r="K134" s="197"/>
    </row>
    <row r="135" spans="6:11" s="196" customFormat="1" ht="12.75">
      <c r="F135" s="2"/>
      <c r="H135" s="2"/>
      <c r="K135" s="197"/>
    </row>
    <row r="136" spans="6:11" s="196" customFormat="1" ht="12.75">
      <c r="F136" s="2"/>
      <c r="H136" s="2"/>
      <c r="K136" s="197"/>
    </row>
    <row r="137" spans="6:11" s="196" customFormat="1" ht="12.75">
      <c r="F137" s="2"/>
      <c r="H137" s="2"/>
      <c r="K137" s="197"/>
    </row>
    <row r="138" spans="6:11" s="196" customFormat="1" ht="12.75">
      <c r="F138" s="2"/>
      <c r="H138" s="2"/>
      <c r="K138" s="197"/>
    </row>
    <row r="139" spans="6:11" s="196" customFormat="1" ht="12.75">
      <c r="F139" s="2"/>
      <c r="H139" s="2"/>
      <c r="K139" s="197"/>
    </row>
  </sheetData>
  <sheetProtection/>
  <mergeCells count="12">
    <mergeCell ref="A7:H7"/>
    <mergeCell ref="A8:H8"/>
    <mergeCell ref="A9:H9"/>
    <mergeCell ref="A10:H10"/>
    <mergeCell ref="A13:H13"/>
    <mergeCell ref="A119:F119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="80" zoomScaleNormal="80" zoomScalePageLayoutView="0" workbookViewId="0" topLeftCell="A1">
      <pane xSplit="1" ySplit="2" topLeftCell="H1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15" sqref="Q115"/>
    </sheetView>
  </sheetViews>
  <sheetFormatPr defaultColWidth="9.00390625" defaultRowHeight="12.75"/>
  <cols>
    <col min="1" max="1" width="73.2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80" t="s">
        <v>155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5" s="6" customFormat="1" ht="94.5" customHeight="1" thickBot="1">
      <c r="A2" s="201" t="s">
        <v>0</v>
      </c>
      <c r="B2" s="254" t="s">
        <v>162</v>
      </c>
      <c r="C2" s="255"/>
      <c r="D2" s="256"/>
      <c r="E2" s="255" t="s">
        <v>163</v>
      </c>
      <c r="F2" s="255"/>
      <c r="G2" s="255"/>
      <c r="H2" s="254" t="s">
        <v>164</v>
      </c>
      <c r="I2" s="255"/>
      <c r="J2" s="256"/>
      <c r="K2" s="254" t="s">
        <v>165</v>
      </c>
      <c r="L2" s="255"/>
      <c r="M2" s="256"/>
      <c r="N2" s="48" t="s">
        <v>10</v>
      </c>
      <c r="O2" s="22" t="s">
        <v>5</v>
      </c>
    </row>
    <row r="3" spans="1:15" s="7" customFormat="1" ht="12.75">
      <c r="A3" s="41"/>
      <c r="B3" s="31" t="s">
        <v>7</v>
      </c>
      <c r="C3" s="14" t="s">
        <v>8</v>
      </c>
      <c r="D3" s="37" t="s">
        <v>9</v>
      </c>
      <c r="E3" s="47" t="s">
        <v>7</v>
      </c>
      <c r="F3" s="14" t="s">
        <v>8</v>
      </c>
      <c r="G3" s="20" t="s">
        <v>9</v>
      </c>
      <c r="H3" s="31" t="s">
        <v>7</v>
      </c>
      <c r="I3" s="14" t="s">
        <v>8</v>
      </c>
      <c r="J3" s="37" t="s">
        <v>9</v>
      </c>
      <c r="K3" s="31" t="s">
        <v>7</v>
      </c>
      <c r="L3" s="14" t="s">
        <v>8</v>
      </c>
      <c r="M3" s="37" t="s">
        <v>9</v>
      </c>
      <c r="N3" s="50"/>
      <c r="O3" s="23"/>
    </row>
    <row r="4" spans="1:15" s="7" customFormat="1" ht="49.5" customHeight="1">
      <c r="A4" s="257" t="s">
        <v>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9"/>
    </row>
    <row r="5" spans="1:15" s="6" customFormat="1" ht="14.25" customHeight="1">
      <c r="A5" s="99" t="s">
        <v>41</v>
      </c>
      <c r="B5" s="32"/>
      <c r="C5" s="8"/>
      <c r="D5" s="58">
        <f>O5/4</f>
        <v>19809.36</v>
      </c>
      <c r="E5" s="48"/>
      <c r="F5" s="8"/>
      <c r="G5" s="58">
        <f>O5/4</f>
        <v>19809.36</v>
      </c>
      <c r="H5" s="32"/>
      <c r="I5" s="8"/>
      <c r="J5" s="58">
        <f>O5/4</f>
        <v>19809.36</v>
      </c>
      <c r="K5" s="32"/>
      <c r="L5" s="8"/>
      <c r="M5" s="58">
        <f>O5/4</f>
        <v>19809.36</v>
      </c>
      <c r="N5" s="52">
        <f>M5+J5+G5+D5</f>
        <v>79237.44</v>
      </c>
      <c r="O5" s="16">
        <v>79237.44</v>
      </c>
    </row>
    <row r="6" spans="1:15" s="6" customFormat="1" ht="30">
      <c r="A6" s="99" t="s">
        <v>47</v>
      </c>
      <c r="B6" s="32"/>
      <c r="C6" s="8"/>
      <c r="D6" s="58">
        <f aca="true" t="shared" si="0" ref="D6:D15">O6/4</f>
        <v>27072.79</v>
      </c>
      <c r="E6" s="48"/>
      <c r="F6" s="8"/>
      <c r="G6" s="58">
        <f aca="true" t="shared" si="1" ref="G6:G15">O6/4</f>
        <v>27072.79</v>
      </c>
      <c r="H6" s="32"/>
      <c r="I6" s="8"/>
      <c r="J6" s="58">
        <f aca="true" t="shared" si="2" ref="J6:J15">O6/4</f>
        <v>27072.79</v>
      </c>
      <c r="K6" s="32"/>
      <c r="L6" s="8"/>
      <c r="M6" s="58">
        <f aca="true" t="shared" si="3" ref="M6:M15">O6/4</f>
        <v>27072.79</v>
      </c>
      <c r="N6" s="52">
        <f aca="true" t="shared" si="4" ref="N6:N55">M6+J6+G6+D6</f>
        <v>108291.16</v>
      </c>
      <c r="O6" s="16">
        <v>108291.17</v>
      </c>
    </row>
    <row r="7" spans="1:15" s="6" customFormat="1" ht="15">
      <c r="A7" s="105" t="s">
        <v>58</v>
      </c>
      <c r="B7" s="32"/>
      <c r="C7" s="8"/>
      <c r="D7" s="58">
        <f t="shared" si="0"/>
        <v>5282.5</v>
      </c>
      <c r="E7" s="48"/>
      <c r="F7" s="8"/>
      <c r="G7" s="58">
        <f t="shared" si="1"/>
        <v>5282.5</v>
      </c>
      <c r="H7" s="32"/>
      <c r="I7" s="8"/>
      <c r="J7" s="58">
        <f t="shared" si="2"/>
        <v>5282.5</v>
      </c>
      <c r="K7" s="32"/>
      <c r="L7" s="8"/>
      <c r="M7" s="58">
        <f t="shared" si="3"/>
        <v>5282.5</v>
      </c>
      <c r="N7" s="52">
        <f t="shared" si="4"/>
        <v>21130</v>
      </c>
      <c r="O7" s="16">
        <v>21129.98</v>
      </c>
    </row>
    <row r="8" spans="1:15" s="6" customFormat="1" ht="15">
      <c r="A8" s="105" t="s">
        <v>60</v>
      </c>
      <c r="B8" s="32"/>
      <c r="C8" s="8"/>
      <c r="D8" s="58">
        <f t="shared" si="0"/>
        <v>17168.11</v>
      </c>
      <c r="E8" s="48"/>
      <c r="F8" s="8"/>
      <c r="G8" s="58">
        <f t="shared" si="1"/>
        <v>17168.11</v>
      </c>
      <c r="H8" s="32"/>
      <c r="I8" s="8"/>
      <c r="J8" s="58">
        <f t="shared" si="2"/>
        <v>17168.11</v>
      </c>
      <c r="K8" s="32"/>
      <c r="L8" s="8"/>
      <c r="M8" s="58">
        <f t="shared" si="3"/>
        <v>17168.11</v>
      </c>
      <c r="N8" s="52">
        <f t="shared" si="4"/>
        <v>68672.44</v>
      </c>
      <c r="O8" s="16">
        <v>68672.45</v>
      </c>
    </row>
    <row r="9" spans="1:15" s="6" customFormat="1" ht="30">
      <c r="A9" s="105" t="s">
        <v>62</v>
      </c>
      <c r="B9" s="32"/>
      <c r="C9" s="8"/>
      <c r="D9" s="58">
        <f t="shared" si="0"/>
        <v>433.43</v>
      </c>
      <c r="E9" s="48"/>
      <c r="F9" s="8"/>
      <c r="G9" s="58">
        <f t="shared" si="1"/>
        <v>433.43</v>
      </c>
      <c r="H9" s="32"/>
      <c r="I9" s="8"/>
      <c r="J9" s="58">
        <f t="shared" si="2"/>
        <v>433.43</v>
      </c>
      <c r="K9" s="32"/>
      <c r="L9" s="8"/>
      <c r="M9" s="58">
        <f t="shared" si="3"/>
        <v>433.43</v>
      </c>
      <c r="N9" s="52">
        <f t="shared" si="4"/>
        <v>1733.72</v>
      </c>
      <c r="O9" s="16">
        <v>1733.72</v>
      </c>
    </row>
    <row r="10" spans="1:15" s="6" customFormat="1" ht="30">
      <c r="A10" s="105" t="s">
        <v>63</v>
      </c>
      <c r="B10" s="32"/>
      <c r="C10" s="8"/>
      <c r="D10" s="58">
        <f t="shared" si="0"/>
        <v>433.43</v>
      </c>
      <c r="E10" s="48"/>
      <c r="F10" s="8"/>
      <c r="G10" s="58">
        <f t="shared" si="1"/>
        <v>433.43</v>
      </c>
      <c r="H10" s="32"/>
      <c r="I10" s="8"/>
      <c r="J10" s="58">
        <f t="shared" si="2"/>
        <v>433.43</v>
      </c>
      <c r="K10" s="32"/>
      <c r="L10" s="8"/>
      <c r="M10" s="58">
        <f t="shared" si="3"/>
        <v>433.43</v>
      </c>
      <c r="N10" s="52">
        <f t="shared" si="4"/>
        <v>1733.72</v>
      </c>
      <c r="O10" s="16">
        <v>1733.72</v>
      </c>
    </row>
    <row r="11" spans="1:15" s="6" customFormat="1" ht="15">
      <c r="A11" s="105" t="s">
        <v>64</v>
      </c>
      <c r="B11" s="32"/>
      <c r="C11" s="8"/>
      <c r="D11" s="58">
        <f t="shared" si="0"/>
        <v>2737.03</v>
      </c>
      <c r="E11" s="48"/>
      <c r="F11" s="8"/>
      <c r="G11" s="58">
        <f t="shared" si="1"/>
        <v>2737.03</v>
      </c>
      <c r="H11" s="32"/>
      <c r="I11" s="8"/>
      <c r="J11" s="58">
        <f t="shared" si="2"/>
        <v>2737.03</v>
      </c>
      <c r="K11" s="32"/>
      <c r="L11" s="8"/>
      <c r="M11" s="58">
        <f t="shared" si="3"/>
        <v>2737.03</v>
      </c>
      <c r="N11" s="52">
        <f t="shared" si="4"/>
        <v>10948.12</v>
      </c>
      <c r="O11" s="16">
        <v>10948.1</v>
      </c>
    </row>
    <row r="12" spans="1:15" s="6" customFormat="1" ht="30">
      <c r="A12" s="105" t="s">
        <v>67</v>
      </c>
      <c r="B12" s="32"/>
      <c r="C12" s="8"/>
      <c r="D12" s="58">
        <f t="shared" si="0"/>
        <v>1485.7</v>
      </c>
      <c r="E12" s="48"/>
      <c r="F12" s="8"/>
      <c r="G12" s="58">
        <f t="shared" si="1"/>
        <v>1485.7</v>
      </c>
      <c r="H12" s="32"/>
      <c r="I12" s="8"/>
      <c r="J12" s="58">
        <f t="shared" si="2"/>
        <v>1485.7</v>
      </c>
      <c r="K12" s="32"/>
      <c r="L12" s="8"/>
      <c r="M12" s="58">
        <f t="shared" si="3"/>
        <v>1485.7</v>
      </c>
      <c r="N12" s="52">
        <f t="shared" si="4"/>
        <v>5942.8</v>
      </c>
      <c r="O12" s="16">
        <v>5942.81</v>
      </c>
    </row>
    <row r="13" spans="1:15" s="9" customFormat="1" ht="15">
      <c r="A13" s="105" t="s">
        <v>68</v>
      </c>
      <c r="B13" s="33"/>
      <c r="C13" s="30"/>
      <c r="D13" s="58">
        <f t="shared" si="0"/>
        <v>330.16</v>
      </c>
      <c r="E13" s="49"/>
      <c r="F13" s="30"/>
      <c r="G13" s="58">
        <f t="shared" si="1"/>
        <v>330.16</v>
      </c>
      <c r="H13" s="33"/>
      <c r="I13" s="30"/>
      <c r="J13" s="58">
        <f t="shared" si="2"/>
        <v>330.16</v>
      </c>
      <c r="K13" s="33"/>
      <c r="L13" s="30"/>
      <c r="M13" s="58">
        <f t="shared" si="3"/>
        <v>330.16</v>
      </c>
      <c r="N13" s="52">
        <f t="shared" si="4"/>
        <v>1320.64</v>
      </c>
      <c r="O13" s="16">
        <v>1320.62</v>
      </c>
    </row>
    <row r="14" spans="1:15" s="6" customFormat="1" ht="15">
      <c r="A14" s="105" t="s">
        <v>70</v>
      </c>
      <c r="B14" s="32"/>
      <c r="C14" s="8"/>
      <c r="D14" s="58">
        <f t="shared" si="0"/>
        <v>176.63</v>
      </c>
      <c r="E14" s="48"/>
      <c r="F14" s="8"/>
      <c r="G14" s="58">
        <f t="shared" si="1"/>
        <v>176.63</v>
      </c>
      <c r="H14" s="32"/>
      <c r="I14" s="8"/>
      <c r="J14" s="58">
        <f t="shared" si="2"/>
        <v>176.63</v>
      </c>
      <c r="K14" s="32"/>
      <c r="L14" s="8"/>
      <c r="M14" s="58">
        <f t="shared" si="3"/>
        <v>176.63</v>
      </c>
      <c r="N14" s="52">
        <f t="shared" si="4"/>
        <v>706.52</v>
      </c>
      <c r="O14" s="16">
        <v>706.53</v>
      </c>
    </row>
    <row r="15" spans="1:15" s="6" customFormat="1" ht="30">
      <c r="A15" s="105" t="s">
        <v>72</v>
      </c>
      <c r="B15" s="32"/>
      <c r="C15" s="8"/>
      <c r="D15" s="58">
        <f t="shared" si="0"/>
        <v>0</v>
      </c>
      <c r="E15" s="48"/>
      <c r="F15" s="8"/>
      <c r="G15" s="58">
        <f t="shared" si="1"/>
        <v>0</v>
      </c>
      <c r="H15" s="32"/>
      <c r="I15" s="8"/>
      <c r="J15" s="58">
        <f t="shared" si="2"/>
        <v>0</v>
      </c>
      <c r="K15" s="32"/>
      <c r="L15" s="8"/>
      <c r="M15" s="58">
        <f t="shared" si="3"/>
        <v>0</v>
      </c>
      <c r="N15" s="52">
        <f t="shared" si="4"/>
        <v>0</v>
      </c>
      <c r="O15" s="16"/>
    </row>
    <row r="16" spans="1:15" s="6" customFormat="1" ht="15">
      <c r="A16" s="105" t="s">
        <v>74</v>
      </c>
      <c r="B16" s="32"/>
      <c r="C16" s="8"/>
      <c r="D16" s="58"/>
      <c r="E16" s="48"/>
      <c r="F16" s="8"/>
      <c r="G16" s="18"/>
      <c r="H16" s="32"/>
      <c r="I16" s="8"/>
      <c r="J16" s="38"/>
      <c r="K16" s="32"/>
      <c r="L16" s="8"/>
      <c r="M16" s="38"/>
      <c r="N16" s="52">
        <f t="shared" si="4"/>
        <v>0</v>
      </c>
      <c r="O16" s="16"/>
    </row>
    <row r="17" spans="1:15" s="6" customFormat="1" ht="15">
      <c r="A17" s="5" t="s">
        <v>75</v>
      </c>
      <c r="B17" s="199" t="s">
        <v>156</v>
      </c>
      <c r="C17" s="200">
        <v>41402</v>
      </c>
      <c r="D17" s="70">
        <v>184.33</v>
      </c>
      <c r="E17" s="199" t="s">
        <v>167</v>
      </c>
      <c r="F17" s="200">
        <v>41509</v>
      </c>
      <c r="G17" s="70">
        <v>184.33</v>
      </c>
      <c r="H17" s="32"/>
      <c r="I17" s="8"/>
      <c r="J17" s="38"/>
      <c r="K17" s="220">
        <v>50</v>
      </c>
      <c r="L17" s="221">
        <v>41759</v>
      </c>
      <c r="M17" s="38">
        <v>184.33</v>
      </c>
      <c r="N17" s="52">
        <f t="shared" si="4"/>
        <v>552.99</v>
      </c>
      <c r="O17" s="16"/>
    </row>
    <row r="18" spans="1:15" s="6" customFormat="1" ht="15">
      <c r="A18" s="268" t="s">
        <v>77</v>
      </c>
      <c r="B18" s="199" t="s">
        <v>158</v>
      </c>
      <c r="C18" s="200">
        <v>41411</v>
      </c>
      <c r="D18" s="70">
        <v>195.03</v>
      </c>
      <c r="E18" s="199" t="s">
        <v>171</v>
      </c>
      <c r="F18" s="200">
        <v>41537</v>
      </c>
      <c r="G18" s="70">
        <v>195.04</v>
      </c>
      <c r="H18" s="32"/>
      <c r="I18" s="8"/>
      <c r="J18" s="38"/>
      <c r="K18" s="32"/>
      <c r="L18" s="8"/>
      <c r="M18" s="38"/>
      <c r="N18" s="52">
        <f t="shared" si="4"/>
        <v>390.07</v>
      </c>
      <c r="O18" s="16"/>
    </row>
    <row r="19" spans="1:15" s="6" customFormat="1" ht="15">
      <c r="A19" s="269"/>
      <c r="B19" s="199" t="s">
        <v>161</v>
      </c>
      <c r="C19" s="200">
        <v>41481</v>
      </c>
      <c r="D19" s="70">
        <v>390.06</v>
      </c>
      <c r="E19" s="48"/>
      <c r="F19" s="8"/>
      <c r="G19" s="18"/>
      <c r="H19" s="32"/>
      <c r="I19" s="8"/>
      <c r="J19" s="38"/>
      <c r="K19" s="32"/>
      <c r="L19" s="8"/>
      <c r="M19" s="38"/>
      <c r="N19" s="52">
        <f t="shared" si="4"/>
        <v>390.06</v>
      </c>
      <c r="O19" s="16"/>
    </row>
    <row r="20" spans="1:15" s="6" customFormat="1" ht="15">
      <c r="A20" s="148" t="s">
        <v>132</v>
      </c>
      <c r="B20" s="199"/>
      <c r="C20" s="200"/>
      <c r="D20" s="70"/>
      <c r="E20" s="199" t="s">
        <v>166</v>
      </c>
      <c r="F20" s="200">
        <v>41502</v>
      </c>
      <c r="G20" s="70">
        <v>8573.04</v>
      </c>
      <c r="H20" s="32"/>
      <c r="I20" s="8"/>
      <c r="J20" s="38"/>
      <c r="K20" s="32"/>
      <c r="L20" s="8"/>
      <c r="M20" s="38"/>
      <c r="N20" s="52">
        <f t="shared" si="4"/>
        <v>8573.04</v>
      </c>
      <c r="O20" s="16"/>
    </row>
    <row r="21" spans="1:15" s="6" customFormat="1" ht="15">
      <c r="A21" s="5" t="s">
        <v>79</v>
      </c>
      <c r="B21" s="199"/>
      <c r="C21" s="200"/>
      <c r="D21" s="70"/>
      <c r="E21" s="199" t="s">
        <v>166</v>
      </c>
      <c r="F21" s="200">
        <v>41502</v>
      </c>
      <c r="G21" s="70">
        <v>743.35</v>
      </c>
      <c r="H21" s="32"/>
      <c r="I21" s="8"/>
      <c r="J21" s="38"/>
      <c r="K21" s="32"/>
      <c r="L21" s="8"/>
      <c r="M21" s="38"/>
      <c r="N21" s="52">
        <f t="shared" si="4"/>
        <v>743.35</v>
      </c>
      <c r="O21" s="16"/>
    </row>
    <row r="22" spans="1:15" s="6" customFormat="1" ht="15">
      <c r="A22" s="5" t="s">
        <v>80</v>
      </c>
      <c r="B22" s="199" t="s">
        <v>153</v>
      </c>
      <c r="C22" s="200">
        <v>41418</v>
      </c>
      <c r="D22" s="70">
        <v>3314.05</v>
      </c>
      <c r="E22" s="48"/>
      <c r="F22" s="8"/>
      <c r="G22" s="18"/>
      <c r="H22" s="32"/>
      <c r="I22" s="8"/>
      <c r="J22" s="38"/>
      <c r="K22" s="32"/>
      <c r="L22" s="8"/>
      <c r="M22" s="38"/>
      <c r="N22" s="52">
        <f t="shared" si="4"/>
        <v>3314.05</v>
      </c>
      <c r="O22" s="16"/>
    </row>
    <row r="23" spans="1:15" s="6" customFormat="1" ht="15">
      <c r="A23" s="5" t="s">
        <v>81</v>
      </c>
      <c r="B23" s="199" t="s">
        <v>153</v>
      </c>
      <c r="C23" s="200">
        <v>41418</v>
      </c>
      <c r="D23" s="70">
        <v>780.14</v>
      </c>
      <c r="E23" s="48"/>
      <c r="F23" s="8"/>
      <c r="G23" s="18"/>
      <c r="H23" s="32"/>
      <c r="I23" s="8"/>
      <c r="J23" s="38"/>
      <c r="K23" s="32"/>
      <c r="L23" s="8"/>
      <c r="M23" s="38"/>
      <c r="N23" s="52">
        <f t="shared" si="4"/>
        <v>780.14</v>
      </c>
      <c r="O23" s="16"/>
    </row>
    <row r="24" spans="1:15" s="7" customFormat="1" ht="15">
      <c r="A24" s="5" t="s">
        <v>82</v>
      </c>
      <c r="B24" s="199"/>
      <c r="C24" s="200"/>
      <c r="D24" s="70"/>
      <c r="E24" s="199" t="s">
        <v>166</v>
      </c>
      <c r="F24" s="200">
        <v>41502</v>
      </c>
      <c r="G24" s="70">
        <v>371.66</v>
      </c>
      <c r="H24" s="34"/>
      <c r="I24" s="10"/>
      <c r="J24" s="39"/>
      <c r="K24" s="34"/>
      <c r="L24" s="10"/>
      <c r="M24" s="39"/>
      <c r="N24" s="52">
        <f t="shared" si="4"/>
        <v>371.66</v>
      </c>
      <c r="O24" s="16"/>
    </row>
    <row r="25" spans="1:15" s="7" customFormat="1" ht="15">
      <c r="A25" s="5" t="s">
        <v>83</v>
      </c>
      <c r="B25" s="34"/>
      <c r="C25" s="10"/>
      <c r="D25" s="58"/>
      <c r="E25" s="50"/>
      <c r="F25" s="10"/>
      <c r="G25" s="19"/>
      <c r="H25" s="34"/>
      <c r="I25" s="10"/>
      <c r="J25" s="39"/>
      <c r="K25" s="34"/>
      <c r="L25" s="10"/>
      <c r="M25" s="39"/>
      <c r="N25" s="52">
        <f t="shared" si="4"/>
        <v>0</v>
      </c>
      <c r="O25" s="16"/>
    </row>
    <row r="26" spans="1:15" s="7" customFormat="1" ht="25.5">
      <c r="A26" s="5" t="s">
        <v>84</v>
      </c>
      <c r="B26" s="199" t="s">
        <v>153</v>
      </c>
      <c r="C26" s="200">
        <v>41418</v>
      </c>
      <c r="D26" s="70">
        <v>2781.25</v>
      </c>
      <c r="E26" s="50"/>
      <c r="F26" s="10"/>
      <c r="G26" s="58"/>
      <c r="H26" s="34"/>
      <c r="I26" s="10"/>
      <c r="J26" s="58"/>
      <c r="K26" s="34"/>
      <c r="L26" s="10"/>
      <c r="M26" s="58"/>
      <c r="N26" s="52">
        <f t="shared" si="4"/>
        <v>2781.25</v>
      </c>
      <c r="O26" s="16"/>
    </row>
    <row r="27" spans="1:15" s="6" customFormat="1" ht="15">
      <c r="A27" s="5" t="s">
        <v>85</v>
      </c>
      <c r="B27" s="32"/>
      <c r="C27" s="8"/>
      <c r="D27" s="58"/>
      <c r="E27" s="199" t="s">
        <v>172</v>
      </c>
      <c r="F27" s="200">
        <v>41544</v>
      </c>
      <c r="G27" s="70">
        <v>2617.3</v>
      </c>
      <c r="H27" s="32"/>
      <c r="I27" s="8"/>
      <c r="J27" s="38"/>
      <c r="K27" s="32"/>
      <c r="L27" s="8"/>
      <c r="M27" s="38"/>
      <c r="N27" s="52">
        <f t="shared" si="4"/>
        <v>2617.3</v>
      </c>
      <c r="O27" s="16"/>
    </row>
    <row r="28" spans="1:15" s="7" customFormat="1" ht="30">
      <c r="A28" s="105" t="s">
        <v>86</v>
      </c>
      <c r="B28" s="34"/>
      <c r="C28" s="10"/>
      <c r="D28" s="58"/>
      <c r="E28" s="50"/>
      <c r="F28" s="10"/>
      <c r="G28" s="19"/>
      <c r="H28" s="34"/>
      <c r="I28" s="10"/>
      <c r="J28" s="39"/>
      <c r="K28" s="34"/>
      <c r="L28" s="10"/>
      <c r="M28" s="39"/>
      <c r="N28" s="52">
        <f t="shared" si="4"/>
        <v>0</v>
      </c>
      <c r="O28" s="16"/>
    </row>
    <row r="29" spans="1:15" s="7" customFormat="1" ht="25.5">
      <c r="A29" s="5" t="s">
        <v>87</v>
      </c>
      <c r="B29" s="199" t="s">
        <v>154</v>
      </c>
      <c r="C29" s="200">
        <v>41425</v>
      </c>
      <c r="D29" s="70">
        <v>743.35</v>
      </c>
      <c r="E29" s="199" t="s">
        <v>174</v>
      </c>
      <c r="F29" s="200">
        <v>41547</v>
      </c>
      <c r="G29" s="70">
        <v>743.35</v>
      </c>
      <c r="H29" s="199" t="s">
        <v>191</v>
      </c>
      <c r="I29" s="200" t="s">
        <v>192</v>
      </c>
      <c r="J29" s="70">
        <v>743.35</v>
      </c>
      <c r="K29" s="199" t="s">
        <v>216</v>
      </c>
      <c r="L29" s="200">
        <v>41733</v>
      </c>
      <c r="M29" s="70">
        <v>743.35</v>
      </c>
      <c r="N29" s="52">
        <f t="shared" si="4"/>
        <v>2973.4</v>
      </c>
      <c r="O29" s="16"/>
    </row>
    <row r="30" spans="1:15" s="7" customFormat="1" ht="25.5">
      <c r="A30" s="5" t="s">
        <v>89</v>
      </c>
      <c r="B30" s="34"/>
      <c r="C30" s="10"/>
      <c r="D30" s="58"/>
      <c r="E30" s="50"/>
      <c r="F30" s="10"/>
      <c r="G30" s="19"/>
      <c r="H30" s="199" t="s">
        <v>191</v>
      </c>
      <c r="I30" s="200" t="s">
        <v>193</v>
      </c>
      <c r="J30" s="70">
        <v>1486.7</v>
      </c>
      <c r="K30" s="34"/>
      <c r="L30" s="10"/>
      <c r="M30" s="39"/>
      <c r="N30" s="52">
        <f t="shared" si="4"/>
        <v>1486.7</v>
      </c>
      <c r="O30" s="16"/>
    </row>
    <row r="31" spans="1:15" s="7" customFormat="1" ht="15">
      <c r="A31" s="5" t="s">
        <v>91</v>
      </c>
      <c r="B31" s="199" t="s">
        <v>161</v>
      </c>
      <c r="C31" s="200">
        <v>41481</v>
      </c>
      <c r="D31" s="70">
        <v>1560.23</v>
      </c>
      <c r="E31" s="50"/>
      <c r="F31" s="10"/>
      <c r="G31" s="19"/>
      <c r="H31" s="60"/>
      <c r="I31" s="69"/>
      <c r="J31" s="53"/>
      <c r="K31" s="34"/>
      <c r="L31" s="10"/>
      <c r="M31" s="39"/>
      <c r="N31" s="52">
        <f t="shared" si="4"/>
        <v>1560.23</v>
      </c>
      <c r="O31" s="16"/>
    </row>
    <row r="32" spans="1:15" s="7" customFormat="1" ht="25.5">
      <c r="A32" s="268" t="s">
        <v>93</v>
      </c>
      <c r="B32" s="34"/>
      <c r="C32" s="10"/>
      <c r="D32" s="58"/>
      <c r="E32" s="199" t="s">
        <v>169</v>
      </c>
      <c r="F32" s="200">
        <v>41516</v>
      </c>
      <c r="G32" s="70">
        <v>371.67</v>
      </c>
      <c r="H32" s="199" t="s">
        <v>191</v>
      </c>
      <c r="I32" s="200" t="s">
        <v>192</v>
      </c>
      <c r="J32" s="70">
        <v>371.67</v>
      </c>
      <c r="K32" s="34"/>
      <c r="L32" s="10"/>
      <c r="M32" s="39"/>
      <c r="N32" s="52">
        <f t="shared" si="4"/>
        <v>743.34</v>
      </c>
      <c r="O32" s="16"/>
    </row>
    <row r="33" spans="1:15" s="7" customFormat="1" ht="25.5">
      <c r="A33" s="269"/>
      <c r="B33" s="34"/>
      <c r="C33" s="10"/>
      <c r="D33" s="58"/>
      <c r="E33" s="217"/>
      <c r="F33" s="200"/>
      <c r="G33" s="215"/>
      <c r="H33" s="199" t="s">
        <v>191</v>
      </c>
      <c r="I33" s="200" t="s">
        <v>193</v>
      </c>
      <c r="J33" s="70">
        <v>371.67</v>
      </c>
      <c r="K33" s="34"/>
      <c r="L33" s="10"/>
      <c r="M33" s="39"/>
      <c r="N33" s="52">
        <f t="shared" si="4"/>
        <v>371.67</v>
      </c>
      <c r="O33" s="216"/>
    </row>
    <row r="34" spans="1:15" s="7" customFormat="1" ht="15">
      <c r="A34" s="5" t="s">
        <v>98</v>
      </c>
      <c r="B34" s="34"/>
      <c r="C34" s="10"/>
      <c r="D34" s="58"/>
      <c r="E34" s="50"/>
      <c r="F34" s="10"/>
      <c r="G34" s="19"/>
      <c r="H34" s="34"/>
      <c r="I34" s="10"/>
      <c r="J34" s="39"/>
      <c r="K34" s="34"/>
      <c r="L34" s="10"/>
      <c r="M34" s="39"/>
      <c r="N34" s="52">
        <f t="shared" si="4"/>
        <v>0</v>
      </c>
      <c r="O34" s="16"/>
    </row>
    <row r="35" spans="1:15" s="7" customFormat="1" ht="15">
      <c r="A35" s="148" t="s">
        <v>134</v>
      </c>
      <c r="B35" s="199"/>
      <c r="C35" s="200"/>
      <c r="D35" s="70"/>
      <c r="E35" s="199" t="s">
        <v>166</v>
      </c>
      <c r="F35" s="200">
        <v>41502</v>
      </c>
      <c r="G35" s="70">
        <v>1771.92</v>
      </c>
      <c r="H35" s="34"/>
      <c r="I35" s="10"/>
      <c r="J35" s="39"/>
      <c r="K35" s="34"/>
      <c r="L35" s="10"/>
      <c r="M35" s="39"/>
      <c r="N35" s="52">
        <f t="shared" si="4"/>
        <v>1771.92</v>
      </c>
      <c r="O35" s="16"/>
    </row>
    <row r="36" spans="1:15" s="7" customFormat="1" ht="15">
      <c r="A36" s="5" t="s">
        <v>99</v>
      </c>
      <c r="B36" s="34"/>
      <c r="C36" s="10"/>
      <c r="D36" s="58">
        <f>O36/4</f>
        <v>1321.92</v>
      </c>
      <c r="E36" s="50"/>
      <c r="F36" s="10"/>
      <c r="G36" s="58">
        <f>O36/4</f>
        <v>1321.92</v>
      </c>
      <c r="H36" s="34"/>
      <c r="I36" s="10"/>
      <c r="J36" s="58">
        <f>O36/4</f>
        <v>1321.92</v>
      </c>
      <c r="K36" s="34"/>
      <c r="L36" s="10"/>
      <c r="M36" s="58">
        <f>O36/4</f>
        <v>1321.92</v>
      </c>
      <c r="N36" s="52">
        <f t="shared" si="4"/>
        <v>5287.68</v>
      </c>
      <c r="O36" s="16">
        <v>5287.68</v>
      </c>
    </row>
    <row r="37" spans="1:15" s="7" customFormat="1" ht="30">
      <c r="A37" s="105" t="s">
        <v>101</v>
      </c>
      <c r="B37" s="60"/>
      <c r="C37" s="69"/>
      <c r="D37" s="70"/>
      <c r="E37" s="61"/>
      <c r="F37" s="69"/>
      <c r="G37" s="70"/>
      <c r="H37" s="60"/>
      <c r="I37" s="69"/>
      <c r="J37" s="70"/>
      <c r="K37" s="60"/>
      <c r="L37" s="69"/>
      <c r="M37" s="70"/>
      <c r="N37" s="52">
        <f t="shared" si="4"/>
        <v>0</v>
      </c>
      <c r="O37" s="16"/>
    </row>
    <row r="38" spans="1:15" s="7" customFormat="1" ht="15">
      <c r="A38" s="148" t="s">
        <v>136</v>
      </c>
      <c r="B38" s="199"/>
      <c r="C38" s="200"/>
      <c r="D38" s="70"/>
      <c r="E38" s="199" t="s">
        <v>166</v>
      </c>
      <c r="F38" s="200">
        <v>41502</v>
      </c>
      <c r="G38" s="70">
        <v>1586.25</v>
      </c>
      <c r="H38" s="60"/>
      <c r="I38" s="69"/>
      <c r="J38" s="70"/>
      <c r="K38" s="60"/>
      <c r="L38" s="69"/>
      <c r="M38" s="70"/>
      <c r="N38" s="52">
        <f t="shared" si="4"/>
        <v>1586.25</v>
      </c>
      <c r="O38" s="16"/>
    </row>
    <row r="39" spans="1:15" s="7" customFormat="1" ht="15">
      <c r="A39" s="105" t="s">
        <v>103</v>
      </c>
      <c r="B39" s="60"/>
      <c r="C39" s="69"/>
      <c r="D39" s="70"/>
      <c r="E39" s="61"/>
      <c r="F39" s="69"/>
      <c r="G39" s="70"/>
      <c r="H39" s="60"/>
      <c r="I39" s="69"/>
      <c r="J39" s="70"/>
      <c r="K39" s="60"/>
      <c r="L39" s="69"/>
      <c r="M39" s="70"/>
      <c r="N39" s="52">
        <f t="shared" si="4"/>
        <v>0</v>
      </c>
      <c r="O39" s="16"/>
    </row>
    <row r="40" spans="1:15" s="7" customFormat="1" ht="15">
      <c r="A40" s="5" t="s">
        <v>105</v>
      </c>
      <c r="B40" s="199" t="s">
        <v>159</v>
      </c>
      <c r="C40" s="200">
        <v>41460</v>
      </c>
      <c r="D40" s="70">
        <v>4662.2</v>
      </c>
      <c r="E40" s="61"/>
      <c r="F40" s="69"/>
      <c r="G40" s="70"/>
      <c r="H40" s="60"/>
      <c r="I40" s="69"/>
      <c r="J40" s="70"/>
      <c r="K40" s="60"/>
      <c r="L40" s="69"/>
      <c r="M40" s="70"/>
      <c r="N40" s="52">
        <f t="shared" si="4"/>
        <v>4662.2</v>
      </c>
      <c r="O40" s="16"/>
    </row>
    <row r="41" spans="1:15" s="7" customFormat="1" ht="15">
      <c r="A41" s="5" t="s">
        <v>106</v>
      </c>
      <c r="B41" s="60"/>
      <c r="C41" s="69"/>
      <c r="D41" s="70"/>
      <c r="E41" s="61"/>
      <c r="F41" s="69"/>
      <c r="G41" s="70"/>
      <c r="H41" s="60"/>
      <c r="I41" s="69"/>
      <c r="J41" s="70"/>
      <c r="K41" s="60">
        <v>50</v>
      </c>
      <c r="L41" s="222">
        <v>41759</v>
      </c>
      <c r="M41" s="70">
        <v>777.03</v>
      </c>
      <c r="N41" s="52">
        <f t="shared" si="4"/>
        <v>777.03</v>
      </c>
      <c r="O41" s="16"/>
    </row>
    <row r="42" spans="1:15" s="7" customFormat="1" ht="15">
      <c r="A42" s="5" t="s">
        <v>110</v>
      </c>
      <c r="B42" s="60"/>
      <c r="C42" s="69"/>
      <c r="D42" s="70"/>
      <c r="E42" s="199" t="s">
        <v>175</v>
      </c>
      <c r="F42" s="200">
        <v>41544</v>
      </c>
      <c r="G42" s="70">
        <v>11172.22</v>
      </c>
      <c r="H42" s="60"/>
      <c r="I42" s="69"/>
      <c r="J42" s="70"/>
      <c r="K42" s="60"/>
      <c r="L42" s="69"/>
      <c r="M42" s="70"/>
      <c r="N42" s="52">
        <f t="shared" si="4"/>
        <v>11172.22</v>
      </c>
      <c r="O42" s="16"/>
    </row>
    <row r="43" spans="1:15" s="7" customFormat="1" ht="15">
      <c r="A43" s="105" t="s">
        <v>111</v>
      </c>
      <c r="B43" s="60"/>
      <c r="C43" s="69"/>
      <c r="D43" s="70"/>
      <c r="E43" s="61"/>
      <c r="F43" s="69"/>
      <c r="G43" s="70"/>
      <c r="H43" s="60"/>
      <c r="I43" s="69"/>
      <c r="J43" s="70"/>
      <c r="K43" s="60"/>
      <c r="L43" s="69"/>
      <c r="M43" s="70"/>
      <c r="N43" s="52">
        <f t="shared" si="4"/>
        <v>0</v>
      </c>
      <c r="O43" s="16"/>
    </row>
    <row r="44" spans="1:15" s="7" customFormat="1" ht="25.5">
      <c r="A44" s="5" t="s">
        <v>112</v>
      </c>
      <c r="B44" s="60"/>
      <c r="C44" s="69"/>
      <c r="D44" s="70"/>
      <c r="E44" s="61"/>
      <c r="F44" s="69"/>
      <c r="G44" s="70"/>
      <c r="H44" s="199" t="s">
        <v>191</v>
      </c>
      <c r="I44" s="200" t="s">
        <v>197</v>
      </c>
      <c r="J44" s="70">
        <v>932.26</v>
      </c>
      <c r="K44" s="60"/>
      <c r="L44" s="69"/>
      <c r="M44" s="70"/>
      <c r="N44" s="52">
        <f t="shared" si="4"/>
        <v>932.26</v>
      </c>
      <c r="O44" s="16"/>
    </row>
    <row r="45" spans="1:15" s="7" customFormat="1" ht="15">
      <c r="A45" s="148" t="s">
        <v>113</v>
      </c>
      <c r="B45" s="60"/>
      <c r="C45" s="69"/>
      <c r="D45" s="70"/>
      <c r="E45" s="61"/>
      <c r="F45" s="69"/>
      <c r="G45" s="70"/>
      <c r="H45" s="60"/>
      <c r="I45" s="69"/>
      <c r="J45" s="70"/>
      <c r="K45" s="60"/>
      <c r="L45" s="69"/>
      <c r="M45" s="70"/>
      <c r="N45" s="52">
        <f t="shared" si="4"/>
        <v>0</v>
      </c>
      <c r="O45" s="16"/>
    </row>
    <row r="46" spans="1:15" s="7" customFormat="1" ht="15">
      <c r="A46" s="105" t="s">
        <v>114</v>
      </c>
      <c r="B46" s="60"/>
      <c r="C46" s="69"/>
      <c r="D46" s="70"/>
      <c r="E46" s="61"/>
      <c r="F46" s="69"/>
      <c r="G46" s="70"/>
      <c r="H46" s="60"/>
      <c r="I46" s="69"/>
      <c r="J46" s="70"/>
      <c r="K46" s="60"/>
      <c r="L46" s="69"/>
      <c r="M46" s="70"/>
      <c r="N46" s="52">
        <f t="shared" si="4"/>
        <v>0</v>
      </c>
      <c r="O46" s="16"/>
    </row>
    <row r="47" spans="1:15" s="7" customFormat="1" ht="15">
      <c r="A47" s="5" t="s">
        <v>115</v>
      </c>
      <c r="B47" s="60"/>
      <c r="C47" s="69"/>
      <c r="D47" s="70"/>
      <c r="E47" s="61"/>
      <c r="F47" s="69"/>
      <c r="G47" s="70"/>
      <c r="H47" s="60"/>
      <c r="I47" s="69"/>
      <c r="J47" s="70"/>
      <c r="K47" s="60"/>
      <c r="L47" s="69"/>
      <c r="M47" s="70"/>
      <c r="N47" s="52">
        <f t="shared" si="4"/>
        <v>0</v>
      </c>
      <c r="O47" s="16"/>
    </row>
    <row r="48" spans="1:15" s="7" customFormat="1" ht="15">
      <c r="A48" s="148" t="s">
        <v>116</v>
      </c>
      <c r="B48" s="60"/>
      <c r="C48" s="69"/>
      <c r="D48" s="70"/>
      <c r="E48" s="61"/>
      <c r="F48" s="69"/>
      <c r="G48" s="70"/>
      <c r="H48" s="60"/>
      <c r="I48" s="69"/>
      <c r="J48" s="70"/>
      <c r="K48" s="60"/>
      <c r="L48" s="69"/>
      <c r="M48" s="70"/>
      <c r="N48" s="52">
        <f t="shared" si="4"/>
        <v>0</v>
      </c>
      <c r="O48" s="16"/>
    </row>
    <row r="49" spans="1:15" s="7" customFormat="1" ht="15">
      <c r="A49" s="105" t="s">
        <v>117</v>
      </c>
      <c r="B49" s="60"/>
      <c r="C49" s="69"/>
      <c r="D49" s="70"/>
      <c r="E49" s="61"/>
      <c r="F49" s="69"/>
      <c r="G49" s="70"/>
      <c r="H49" s="60"/>
      <c r="I49" s="69"/>
      <c r="J49" s="70"/>
      <c r="K49" s="60"/>
      <c r="L49" s="69"/>
      <c r="M49" s="70"/>
      <c r="N49" s="52">
        <f t="shared" si="4"/>
        <v>0</v>
      </c>
      <c r="O49" s="16"/>
    </row>
    <row r="50" spans="1:15" s="7" customFormat="1" ht="15">
      <c r="A50" s="148" t="s">
        <v>137</v>
      </c>
      <c r="B50" s="60"/>
      <c r="C50" s="69"/>
      <c r="D50" s="70"/>
      <c r="E50" s="61"/>
      <c r="F50" s="69"/>
      <c r="G50" s="70"/>
      <c r="H50" s="60"/>
      <c r="I50" s="69"/>
      <c r="J50" s="70"/>
      <c r="K50" s="60"/>
      <c r="L50" s="69"/>
      <c r="M50" s="70"/>
      <c r="N50" s="52">
        <f t="shared" si="4"/>
        <v>0</v>
      </c>
      <c r="O50" s="16"/>
    </row>
    <row r="51" spans="1:15" s="7" customFormat="1" ht="15">
      <c r="A51" s="260" t="s">
        <v>118</v>
      </c>
      <c r="B51" s="60"/>
      <c r="C51" s="69"/>
      <c r="D51" s="70"/>
      <c r="E51" s="61"/>
      <c r="F51" s="69"/>
      <c r="G51" s="70"/>
      <c r="H51" s="199" t="s">
        <v>190</v>
      </c>
      <c r="I51" s="200">
        <v>41622</v>
      </c>
      <c r="J51" s="70">
        <v>690.7</v>
      </c>
      <c r="K51" s="60"/>
      <c r="L51" s="69"/>
      <c r="M51" s="70"/>
      <c r="N51" s="52">
        <f t="shared" si="4"/>
        <v>690.7</v>
      </c>
      <c r="O51" s="16"/>
    </row>
    <row r="52" spans="1:15" s="7" customFormat="1" ht="15">
      <c r="A52" s="261"/>
      <c r="B52" s="60"/>
      <c r="C52" s="69"/>
      <c r="D52" s="70"/>
      <c r="E52" s="61"/>
      <c r="F52" s="69"/>
      <c r="G52" s="70"/>
      <c r="H52" s="199" t="s">
        <v>202</v>
      </c>
      <c r="I52" s="200">
        <v>41628</v>
      </c>
      <c r="J52" s="70">
        <v>690.7</v>
      </c>
      <c r="K52" s="60"/>
      <c r="L52" s="69"/>
      <c r="M52" s="70"/>
      <c r="N52" s="52">
        <f t="shared" si="4"/>
        <v>690.7</v>
      </c>
      <c r="O52" s="218"/>
    </row>
    <row r="53" spans="1:15" s="7" customFormat="1" ht="17.25" customHeight="1" thickBot="1">
      <c r="A53" s="148" t="s">
        <v>209</v>
      </c>
      <c r="B53" s="60"/>
      <c r="C53" s="69"/>
      <c r="D53" s="70"/>
      <c r="E53" s="61"/>
      <c r="F53" s="69"/>
      <c r="G53" s="70"/>
      <c r="H53" s="60"/>
      <c r="I53" s="69"/>
      <c r="J53" s="70"/>
      <c r="K53" s="60"/>
      <c r="L53" s="69"/>
      <c r="M53" s="70"/>
      <c r="N53" s="52">
        <f t="shared" si="4"/>
        <v>0</v>
      </c>
      <c r="O53" s="16"/>
    </row>
    <row r="54" spans="1:15" s="7" customFormat="1" ht="19.5" thickBot="1">
      <c r="A54" s="114" t="s">
        <v>121</v>
      </c>
      <c r="B54" s="60"/>
      <c r="C54" s="69"/>
      <c r="D54" s="58">
        <f>O54/4</f>
        <v>11638</v>
      </c>
      <c r="E54" s="61"/>
      <c r="F54" s="69"/>
      <c r="G54" s="58">
        <f>O54/4</f>
        <v>11638</v>
      </c>
      <c r="H54" s="60"/>
      <c r="I54" s="69"/>
      <c r="J54" s="58">
        <f>O54/4</f>
        <v>11638</v>
      </c>
      <c r="K54" s="60"/>
      <c r="L54" s="69"/>
      <c r="M54" s="58">
        <f>O54/4</f>
        <v>11638</v>
      </c>
      <c r="N54" s="52">
        <f t="shared" si="4"/>
        <v>46552</v>
      </c>
      <c r="O54" s="16">
        <v>46552</v>
      </c>
    </row>
    <row r="55" spans="1:15" s="6" customFormat="1" ht="20.25" thickBot="1">
      <c r="A55" s="44" t="s">
        <v>4</v>
      </c>
      <c r="B55" s="76"/>
      <c r="C55" s="77"/>
      <c r="D55" s="78">
        <f>SUM(D5:D54)</f>
        <v>102499.7</v>
      </c>
      <c r="E55" s="22"/>
      <c r="F55" s="77"/>
      <c r="G55" s="78">
        <f>SUM(G5:G54)</f>
        <v>116219.19</v>
      </c>
      <c r="H55" s="79"/>
      <c r="I55" s="77"/>
      <c r="J55" s="78">
        <f>SUM(J5:J54)</f>
        <v>93176.11</v>
      </c>
      <c r="K55" s="79"/>
      <c r="L55" s="77"/>
      <c r="M55" s="80">
        <f>SUM(M5:M54)</f>
        <v>89593.77</v>
      </c>
      <c r="N55" s="52">
        <f t="shared" si="4"/>
        <v>401488.77</v>
      </c>
      <c r="O55" s="25">
        <f>SUM(O5:O54)</f>
        <v>351556.22</v>
      </c>
    </row>
    <row r="56" spans="1:15" s="11" customFormat="1" ht="20.25" hidden="1" thickBot="1">
      <c r="A56" s="45" t="s">
        <v>2</v>
      </c>
      <c r="B56" s="71"/>
      <c r="C56" s="72"/>
      <c r="D56" s="73"/>
      <c r="E56" s="74"/>
      <c r="F56" s="72"/>
      <c r="G56" s="75"/>
      <c r="H56" s="71"/>
      <c r="I56" s="72"/>
      <c r="J56" s="73"/>
      <c r="K56" s="71"/>
      <c r="L56" s="72"/>
      <c r="M56" s="73"/>
      <c r="N56" s="51"/>
      <c r="O56" s="26"/>
    </row>
    <row r="57" spans="1:15" s="13" customFormat="1" ht="39.75" customHeight="1" thickBot="1">
      <c r="A57" s="265" t="s">
        <v>3</v>
      </c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7"/>
      <c r="O57" s="27"/>
    </row>
    <row r="58" spans="1:15" s="7" customFormat="1" ht="25.5">
      <c r="A58" s="219" t="s">
        <v>194</v>
      </c>
      <c r="B58" s="34"/>
      <c r="C58" s="10"/>
      <c r="D58" s="39"/>
      <c r="E58" s="199" t="s">
        <v>174</v>
      </c>
      <c r="F58" s="200">
        <v>41547</v>
      </c>
      <c r="G58" s="215">
        <v>107606.7</v>
      </c>
      <c r="H58" s="199" t="s">
        <v>191</v>
      </c>
      <c r="I58" s="200" t="s">
        <v>192</v>
      </c>
      <c r="J58" s="70">
        <v>20368.41</v>
      </c>
      <c r="K58" s="34"/>
      <c r="L58" s="10"/>
      <c r="M58" s="39"/>
      <c r="N58" s="50"/>
      <c r="O58" s="59"/>
    </row>
    <row r="59" spans="1:15" s="7" customFormat="1" ht="14.25">
      <c r="A59" s="184" t="s">
        <v>145</v>
      </c>
      <c r="B59" s="61"/>
      <c r="C59" s="69"/>
      <c r="D59" s="39"/>
      <c r="E59" s="61"/>
      <c r="F59" s="69"/>
      <c r="G59" s="19"/>
      <c r="H59" s="10"/>
      <c r="I59" s="69"/>
      <c r="J59" s="21"/>
      <c r="K59" s="50"/>
      <c r="L59" s="69"/>
      <c r="M59" s="21"/>
      <c r="N59" s="50"/>
      <c r="O59" s="59"/>
    </row>
    <row r="60" spans="1:15" s="7" customFormat="1" ht="17.25" customHeight="1">
      <c r="A60" s="219" t="s">
        <v>146</v>
      </c>
      <c r="B60" s="61"/>
      <c r="C60" s="69"/>
      <c r="D60" s="39"/>
      <c r="E60" s="61"/>
      <c r="F60" s="69"/>
      <c r="G60" s="19"/>
      <c r="H60" s="10"/>
      <c r="I60" s="69"/>
      <c r="J60" s="21"/>
      <c r="K60" s="199" t="s">
        <v>210</v>
      </c>
      <c r="L60" s="200">
        <v>41698</v>
      </c>
      <c r="M60" s="70">
        <v>6087.44</v>
      </c>
      <c r="N60" s="50"/>
      <c r="O60" s="59"/>
    </row>
    <row r="61" spans="1:15" s="7" customFormat="1" ht="16.5" customHeight="1">
      <c r="A61" s="219" t="s">
        <v>147</v>
      </c>
      <c r="B61" s="34"/>
      <c r="C61" s="10"/>
      <c r="D61" s="39"/>
      <c r="E61" s="262" t="s">
        <v>170</v>
      </c>
      <c r="F61" s="270">
        <v>41523</v>
      </c>
      <c r="G61" s="273">
        <v>42233</v>
      </c>
      <c r="H61" s="10"/>
      <c r="I61" s="10"/>
      <c r="J61" s="39"/>
      <c r="K61" s="34"/>
      <c r="L61" s="10"/>
      <c r="M61" s="39"/>
      <c r="N61" s="50"/>
      <c r="O61" s="59"/>
    </row>
    <row r="62" spans="1:15" s="7" customFormat="1" ht="14.25">
      <c r="A62" s="219" t="s">
        <v>148</v>
      </c>
      <c r="B62" s="61"/>
      <c r="C62" s="69"/>
      <c r="D62" s="39"/>
      <c r="E62" s="263"/>
      <c r="F62" s="271"/>
      <c r="G62" s="274"/>
      <c r="H62" s="10"/>
      <c r="I62" s="69"/>
      <c r="J62" s="39"/>
      <c r="K62" s="50"/>
      <c r="L62" s="69"/>
      <c r="M62" s="39"/>
      <c r="N62" s="50"/>
      <c r="O62" s="59"/>
    </row>
    <row r="63" spans="1:15" s="7" customFormat="1" ht="14.25">
      <c r="A63" s="219" t="s">
        <v>149</v>
      </c>
      <c r="B63" s="61"/>
      <c r="C63" s="69"/>
      <c r="D63" s="39"/>
      <c r="E63" s="264"/>
      <c r="F63" s="272"/>
      <c r="G63" s="275"/>
      <c r="H63" s="10"/>
      <c r="I63" s="69"/>
      <c r="J63" s="39"/>
      <c r="K63" s="50"/>
      <c r="L63" s="69"/>
      <c r="M63" s="39"/>
      <c r="N63" s="50"/>
      <c r="O63" s="59"/>
    </row>
    <row r="64" spans="1:15" s="7" customFormat="1" ht="15">
      <c r="A64" s="219" t="s">
        <v>150</v>
      </c>
      <c r="B64" s="199" t="s">
        <v>160</v>
      </c>
      <c r="C64" s="200">
        <v>41486</v>
      </c>
      <c r="D64" s="70">
        <v>10299.77</v>
      </c>
      <c r="E64" s="61"/>
      <c r="F64" s="69"/>
      <c r="G64" s="19"/>
      <c r="H64" s="10"/>
      <c r="I64" s="69"/>
      <c r="J64" s="39"/>
      <c r="K64" s="50"/>
      <c r="L64" s="69"/>
      <c r="M64" s="39"/>
      <c r="N64" s="50"/>
      <c r="O64" s="59"/>
    </row>
    <row r="65" spans="1:15" s="7" customFormat="1" ht="15">
      <c r="A65" s="219" t="s">
        <v>151</v>
      </c>
      <c r="B65" s="61"/>
      <c r="C65" s="69"/>
      <c r="D65" s="39"/>
      <c r="E65" s="61"/>
      <c r="F65" s="69"/>
      <c r="G65" s="19"/>
      <c r="H65" s="199" t="s">
        <v>206</v>
      </c>
      <c r="I65" s="200">
        <v>41663</v>
      </c>
      <c r="J65" s="70">
        <v>9341.7</v>
      </c>
      <c r="K65" s="10"/>
      <c r="L65" s="69"/>
      <c r="M65" s="39"/>
      <c r="N65" s="10"/>
      <c r="O65" s="59"/>
    </row>
    <row r="66" spans="1:15" s="7" customFormat="1" ht="21.75" customHeight="1" thickBot="1">
      <c r="A66" s="219" t="s">
        <v>203</v>
      </c>
      <c r="B66" s="61"/>
      <c r="C66" s="69"/>
      <c r="D66" s="39"/>
      <c r="E66" s="61"/>
      <c r="F66" s="69"/>
      <c r="G66" s="19"/>
      <c r="H66" s="199" t="s">
        <v>204</v>
      </c>
      <c r="I66" s="200">
        <v>41639</v>
      </c>
      <c r="J66" s="70">
        <v>42547.76</v>
      </c>
      <c r="K66" s="10"/>
      <c r="L66" s="69"/>
      <c r="M66" s="39"/>
      <c r="N66" s="10"/>
      <c r="O66" s="59"/>
    </row>
    <row r="67" spans="1:15" s="86" customFormat="1" ht="20.25" thickBot="1">
      <c r="A67" s="81" t="s">
        <v>4</v>
      </c>
      <c r="B67" s="82"/>
      <c r="C67" s="93"/>
      <c r="D67" s="93">
        <f>SUM(D58:D66)</f>
        <v>10299.77</v>
      </c>
      <c r="E67" s="93"/>
      <c r="F67" s="93"/>
      <c r="G67" s="93">
        <f>SUM(G58:G66)</f>
        <v>149839.7</v>
      </c>
      <c r="H67" s="93"/>
      <c r="I67" s="93"/>
      <c r="J67" s="93">
        <f>SUM(J58:J66)</f>
        <v>72257.87</v>
      </c>
      <c r="K67" s="93"/>
      <c r="L67" s="93"/>
      <c r="M67" s="93">
        <f>SUM(M58:M66)</f>
        <v>6087.44</v>
      </c>
      <c r="N67" s="52">
        <f>M67+J67+G67+D67</f>
        <v>238484.78</v>
      </c>
      <c r="O67" s="85"/>
    </row>
    <row r="68" spans="1:15" s="7" customFormat="1" ht="42" customHeight="1">
      <c r="A68" s="265" t="s">
        <v>29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7"/>
      <c r="O68" s="17"/>
    </row>
    <row r="69" spans="1:15" s="7" customFormat="1" ht="15">
      <c r="A69" s="42" t="s">
        <v>157</v>
      </c>
      <c r="B69" s="199" t="s">
        <v>156</v>
      </c>
      <c r="C69" s="200">
        <v>41402</v>
      </c>
      <c r="D69" s="70">
        <v>715.77</v>
      </c>
      <c r="E69" s="24"/>
      <c r="F69" s="1"/>
      <c r="G69" s="17"/>
      <c r="H69" s="35"/>
      <c r="I69" s="1"/>
      <c r="J69" s="40"/>
      <c r="K69" s="35"/>
      <c r="L69" s="1"/>
      <c r="M69" s="40"/>
      <c r="N69" s="50"/>
      <c r="O69" s="24"/>
    </row>
    <row r="70" spans="1:15" s="7" customFormat="1" ht="15">
      <c r="A70" s="42" t="s">
        <v>168</v>
      </c>
      <c r="B70" s="34"/>
      <c r="C70" s="10"/>
      <c r="D70" s="39"/>
      <c r="E70" s="199" t="s">
        <v>167</v>
      </c>
      <c r="F70" s="200">
        <v>41509</v>
      </c>
      <c r="G70" s="70">
        <v>184.33</v>
      </c>
      <c r="H70" s="34"/>
      <c r="I70" s="10"/>
      <c r="J70" s="39"/>
      <c r="K70" s="34"/>
      <c r="L70" s="10"/>
      <c r="M70" s="39"/>
      <c r="N70" s="50"/>
      <c r="O70" s="24"/>
    </row>
    <row r="71" spans="1:15" s="7" customFormat="1" ht="15">
      <c r="A71" s="42" t="s">
        <v>173</v>
      </c>
      <c r="B71" s="34"/>
      <c r="C71" s="10"/>
      <c r="D71" s="39"/>
      <c r="E71" s="199" t="s">
        <v>172</v>
      </c>
      <c r="F71" s="200">
        <v>41544</v>
      </c>
      <c r="G71" s="70">
        <v>688.69</v>
      </c>
      <c r="H71" s="34"/>
      <c r="I71" s="10"/>
      <c r="J71" s="39"/>
      <c r="K71" s="34"/>
      <c r="L71" s="10"/>
      <c r="M71" s="39"/>
      <c r="N71" s="50"/>
      <c r="O71" s="24"/>
    </row>
    <row r="72" spans="1:15" s="7" customFormat="1" ht="25.5">
      <c r="A72" s="42" t="s">
        <v>195</v>
      </c>
      <c r="B72" s="34"/>
      <c r="C72" s="10"/>
      <c r="D72" s="39"/>
      <c r="E72" s="199" t="s">
        <v>191</v>
      </c>
      <c r="F72" s="200" t="s">
        <v>196</v>
      </c>
      <c r="G72" s="70">
        <v>219.75</v>
      </c>
      <c r="H72" s="199"/>
      <c r="I72" s="200"/>
      <c r="J72" s="70"/>
      <c r="K72" s="34"/>
      <c r="L72" s="10"/>
      <c r="M72" s="39"/>
      <c r="N72" s="50"/>
      <c r="O72" s="24"/>
    </row>
    <row r="73" spans="1:15" s="7" customFormat="1" ht="15">
      <c r="A73" s="42" t="s">
        <v>220</v>
      </c>
      <c r="B73" s="34"/>
      <c r="C73" s="10"/>
      <c r="D73" s="39"/>
      <c r="E73" s="217"/>
      <c r="F73" s="200"/>
      <c r="G73" s="215"/>
      <c r="H73" s="199"/>
      <c r="I73" s="200"/>
      <c r="J73" s="70"/>
      <c r="K73" s="34">
        <v>371</v>
      </c>
      <c r="L73" s="223">
        <v>41484</v>
      </c>
      <c r="M73" s="38">
        <v>300</v>
      </c>
      <c r="N73" s="50"/>
      <c r="O73" s="24"/>
    </row>
    <row r="74" spans="1:15" s="7" customFormat="1" ht="25.5">
      <c r="A74" s="42" t="s">
        <v>198</v>
      </c>
      <c r="B74" s="34"/>
      <c r="C74" s="10"/>
      <c r="D74" s="39"/>
      <c r="E74" s="50"/>
      <c r="F74" s="10"/>
      <c r="G74" s="19"/>
      <c r="H74" s="199" t="s">
        <v>191</v>
      </c>
      <c r="I74" s="200" t="s">
        <v>199</v>
      </c>
      <c r="J74" s="70">
        <v>641.84</v>
      </c>
      <c r="K74" s="34"/>
      <c r="L74" s="10"/>
      <c r="M74" s="39"/>
      <c r="N74" s="50"/>
      <c r="O74" s="24"/>
    </row>
    <row r="75" spans="1:15" s="7" customFormat="1" ht="25.5">
      <c r="A75" s="42" t="s">
        <v>200</v>
      </c>
      <c r="B75" s="34"/>
      <c r="C75" s="10"/>
      <c r="D75" s="39"/>
      <c r="E75" s="50"/>
      <c r="F75" s="10"/>
      <c r="G75" s="19"/>
      <c r="H75" s="199" t="s">
        <v>191</v>
      </c>
      <c r="I75" s="200" t="s">
        <v>201</v>
      </c>
      <c r="J75" s="70">
        <v>1157.95</v>
      </c>
      <c r="K75" s="34"/>
      <c r="L75" s="10"/>
      <c r="M75" s="39"/>
      <c r="N75" s="50"/>
      <c r="O75" s="24"/>
    </row>
    <row r="76" spans="1:15" s="7" customFormat="1" ht="15">
      <c r="A76" s="42" t="s">
        <v>205</v>
      </c>
      <c r="B76" s="34"/>
      <c r="C76" s="10"/>
      <c r="D76" s="39"/>
      <c r="E76" s="50"/>
      <c r="F76" s="10"/>
      <c r="G76" s="19"/>
      <c r="H76" s="199" t="s">
        <v>204</v>
      </c>
      <c r="I76" s="200">
        <v>41639</v>
      </c>
      <c r="J76" s="70">
        <v>833.38</v>
      </c>
      <c r="K76" s="34"/>
      <c r="L76" s="10"/>
      <c r="M76" s="39"/>
      <c r="N76" s="50"/>
      <c r="O76" s="24"/>
    </row>
    <row r="77" spans="1:15" s="7" customFormat="1" ht="15">
      <c r="A77" s="42" t="s">
        <v>207</v>
      </c>
      <c r="B77" s="34"/>
      <c r="C77" s="10"/>
      <c r="D77" s="39"/>
      <c r="E77" s="50"/>
      <c r="F77" s="10"/>
      <c r="G77" s="19"/>
      <c r="H77" s="199" t="s">
        <v>208</v>
      </c>
      <c r="I77" s="200">
        <v>41670</v>
      </c>
      <c r="J77" s="70">
        <v>237.28</v>
      </c>
      <c r="K77" s="34"/>
      <c r="L77" s="10"/>
      <c r="M77" s="39"/>
      <c r="N77" s="50"/>
      <c r="O77" s="24"/>
    </row>
    <row r="78" spans="1:15" s="7" customFormat="1" ht="15">
      <c r="A78" s="42" t="s">
        <v>214</v>
      </c>
      <c r="B78" s="34"/>
      <c r="C78" s="10"/>
      <c r="D78" s="39"/>
      <c r="E78" s="50"/>
      <c r="F78" s="10"/>
      <c r="G78" s="19"/>
      <c r="H78" s="34"/>
      <c r="I78" s="10"/>
      <c r="J78" s="39"/>
      <c r="K78" s="199" t="s">
        <v>215</v>
      </c>
      <c r="L78" s="200">
        <v>41696</v>
      </c>
      <c r="M78" s="70">
        <v>631.37</v>
      </c>
      <c r="N78" s="50"/>
      <c r="O78" s="24"/>
    </row>
    <row r="79" spans="1:15" s="7" customFormat="1" ht="15">
      <c r="A79" s="43" t="s">
        <v>217</v>
      </c>
      <c r="B79" s="34"/>
      <c r="C79" s="10"/>
      <c r="D79" s="39"/>
      <c r="E79" s="50"/>
      <c r="F79" s="10"/>
      <c r="G79" s="19"/>
      <c r="H79" s="34"/>
      <c r="I79" s="10"/>
      <c r="J79" s="39"/>
      <c r="K79" s="199" t="s">
        <v>216</v>
      </c>
      <c r="L79" s="200">
        <v>41733</v>
      </c>
      <c r="M79" s="70">
        <v>1118.5</v>
      </c>
      <c r="N79" s="50"/>
      <c r="O79" s="24"/>
    </row>
    <row r="80" spans="1:15" s="7" customFormat="1" ht="15">
      <c r="A80" s="42" t="s">
        <v>157</v>
      </c>
      <c r="B80" s="60"/>
      <c r="C80" s="69"/>
      <c r="D80" s="53"/>
      <c r="E80" s="61"/>
      <c r="F80" s="69"/>
      <c r="G80" s="21"/>
      <c r="H80" s="60"/>
      <c r="I80" s="69"/>
      <c r="J80" s="53"/>
      <c r="K80" s="199" t="s">
        <v>218</v>
      </c>
      <c r="L80" s="200">
        <v>41759</v>
      </c>
      <c r="M80" s="70">
        <v>688.69</v>
      </c>
      <c r="N80" s="50"/>
      <c r="O80" s="24"/>
    </row>
    <row r="81" spans="1:15" s="7" customFormat="1" ht="13.5" thickBot="1">
      <c r="A81" s="43"/>
      <c r="B81" s="60"/>
      <c r="C81" s="69"/>
      <c r="D81" s="53"/>
      <c r="E81" s="61"/>
      <c r="F81" s="69"/>
      <c r="G81" s="21"/>
      <c r="H81" s="60"/>
      <c r="I81" s="69"/>
      <c r="J81" s="53"/>
      <c r="K81" s="60"/>
      <c r="L81" s="69"/>
      <c r="M81" s="53"/>
      <c r="N81" s="50"/>
      <c r="O81" s="24"/>
    </row>
    <row r="82" spans="1:15" s="86" customFormat="1" ht="20.25" thickBot="1">
      <c r="A82" s="81" t="s">
        <v>4</v>
      </c>
      <c r="B82" s="82"/>
      <c r="C82" s="83"/>
      <c r="D82" s="87">
        <f>SUM(D69:D81)</f>
        <v>715.77</v>
      </c>
      <c r="E82" s="88"/>
      <c r="F82" s="83"/>
      <c r="G82" s="87">
        <f>SUM(G69:G81)</f>
        <v>1092.77</v>
      </c>
      <c r="H82" s="89"/>
      <c r="I82" s="83"/>
      <c r="J82" s="87">
        <f>SUM(J69:J81)</f>
        <v>2870.45</v>
      </c>
      <c r="K82" s="89"/>
      <c r="L82" s="83"/>
      <c r="M82" s="87">
        <f>SUM(M69:M81)</f>
        <v>2738.56</v>
      </c>
      <c r="N82" s="52">
        <f>M82+J82+G82+D82</f>
        <v>7417.55</v>
      </c>
      <c r="O82" s="90"/>
    </row>
    <row r="83" spans="1:15" s="7" customFormat="1" ht="40.5" customHeight="1" hidden="1" thickBot="1">
      <c r="A83" s="281" t="s">
        <v>30</v>
      </c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3"/>
      <c r="O83" s="62"/>
    </row>
    <row r="84" spans="1:15" s="7" customFormat="1" ht="12.75" hidden="1">
      <c r="A84" s="42"/>
      <c r="B84" s="34"/>
      <c r="C84" s="10"/>
      <c r="D84" s="39"/>
      <c r="E84" s="50"/>
      <c r="F84" s="10"/>
      <c r="G84" s="19"/>
      <c r="H84" s="34"/>
      <c r="I84" s="10"/>
      <c r="J84" s="39"/>
      <c r="K84" s="34"/>
      <c r="L84" s="10"/>
      <c r="M84" s="39"/>
      <c r="N84" s="50"/>
      <c r="O84" s="24"/>
    </row>
    <row r="85" spans="1:15" s="7" customFormat="1" ht="12.75" hidden="1">
      <c r="A85" s="42"/>
      <c r="B85" s="34"/>
      <c r="C85" s="10"/>
      <c r="D85" s="39"/>
      <c r="E85" s="50"/>
      <c r="F85" s="10"/>
      <c r="G85" s="19"/>
      <c r="H85" s="34"/>
      <c r="I85" s="10"/>
      <c r="J85" s="39"/>
      <c r="K85" s="34"/>
      <c r="L85" s="10"/>
      <c r="M85" s="39"/>
      <c r="N85" s="50"/>
      <c r="O85" s="24"/>
    </row>
    <row r="86" spans="1:15" s="7" customFormat="1" ht="12.75" hidden="1">
      <c r="A86" s="42"/>
      <c r="B86" s="34"/>
      <c r="C86" s="10"/>
      <c r="D86" s="39"/>
      <c r="E86" s="50"/>
      <c r="F86" s="10"/>
      <c r="G86" s="19"/>
      <c r="H86" s="34"/>
      <c r="I86" s="10"/>
      <c r="J86" s="39"/>
      <c r="K86" s="34"/>
      <c r="L86" s="10"/>
      <c r="M86" s="39"/>
      <c r="N86" s="50"/>
      <c r="O86" s="24"/>
    </row>
    <row r="87" spans="1:15" s="7" customFormat="1" ht="12.75" hidden="1">
      <c r="A87" s="42"/>
      <c r="B87" s="34"/>
      <c r="C87" s="10"/>
      <c r="D87" s="39"/>
      <c r="E87" s="50"/>
      <c r="F87" s="10"/>
      <c r="G87" s="19"/>
      <c r="H87" s="34"/>
      <c r="I87" s="10"/>
      <c r="J87" s="39"/>
      <c r="K87" s="34"/>
      <c r="L87" s="10"/>
      <c r="M87" s="39"/>
      <c r="N87" s="50"/>
      <c r="O87" s="24"/>
    </row>
    <row r="88" spans="1:15" s="7" customFormat="1" ht="13.5" hidden="1" thickBot="1">
      <c r="A88" s="42"/>
      <c r="B88" s="34"/>
      <c r="C88" s="10"/>
      <c r="D88" s="39"/>
      <c r="E88" s="50"/>
      <c r="F88" s="10"/>
      <c r="G88" s="19"/>
      <c r="H88" s="34"/>
      <c r="I88" s="10"/>
      <c r="J88" s="39"/>
      <c r="K88" s="34"/>
      <c r="L88" s="10"/>
      <c r="M88" s="39"/>
      <c r="N88" s="50"/>
      <c r="O88" s="24"/>
    </row>
    <row r="89" spans="1:15" s="86" customFormat="1" ht="20.25" hidden="1" thickBot="1">
      <c r="A89" s="81" t="s">
        <v>4</v>
      </c>
      <c r="B89" s="89"/>
      <c r="C89" s="91"/>
      <c r="D89" s="93">
        <f>SUM(D84:D88)</f>
        <v>0</v>
      </c>
      <c r="E89" s="94"/>
      <c r="F89" s="93"/>
      <c r="G89" s="93">
        <f>SUM(G84:G88)</f>
        <v>0</v>
      </c>
      <c r="H89" s="93"/>
      <c r="I89" s="93"/>
      <c r="J89" s="93">
        <f>SUM(J84:J88)</f>
        <v>0</v>
      </c>
      <c r="K89" s="93"/>
      <c r="L89" s="93"/>
      <c r="M89" s="93">
        <f>SUM(M84:M88)</f>
        <v>0</v>
      </c>
      <c r="N89" s="84"/>
      <c r="O89" s="92"/>
    </row>
    <row r="90" spans="1:15" s="7" customFormat="1" ht="20.25" thickBot="1">
      <c r="A90" s="65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2"/>
    </row>
    <row r="91" spans="1:15" s="2" customFormat="1" ht="20.25" thickBot="1">
      <c r="A91" s="46" t="s">
        <v>6</v>
      </c>
      <c r="B91" s="66"/>
      <c r="C91" s="63"/>
      <c r="D91" s="67">
        <f>D89+D82+D67+D55</f>
        <v>113515.24</v>
      </c>
      <c r="E91" s="64"/>
      <c r="F91" s="63"/>
      <c r="G91" s="67">
        <f>G89+G82+G67+G55</f>
        <v>267151.66</v>
      </c>
      <c r="H91" s="64"/>
      <c r="I91" s="63"/>
      <c r="J91" s="67">
        <f>J89+J82+J67+J55</f>
        <v>168304.43</v>
      </c>
      <c r="K91" s="64"/>
      <c r="L91" s="63"/>
      <c r="M91" s="67">
        <f>M89+M82+M67+M55</f>
        <v>98419.77</v>
      </c>
      <c r="N91" s="52">
        <f>M91+J91+G91+D91</f>
        <v>647391.1</v>
      </c>
      <c r="O91" s="28">
        <f>M91+J91+G91+D91</f>
        <v>647391.1</v>
      </c>
    </row>
    <row r="92" spans="1:13" s="2" customFormat="1" ht="13.5" thickBot="1">
      <c r="A92" s="56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</row>
    <row r="93" spans="1:14" s="2" customFormat="1" ht="13.5" thickBot="1">
      <c r="A93" s="54"/>
      <c r="B93" s="57" t="s">
        <v>18</v>
      </c>
      <c r="C93" s="57" t="s">
        <v>19</v>
      </c>
      <c r="D93" s="57" t="s">
        <v>20</v>
      </c>
      <c r="E93" s="57" t="s">
        <v>21</v>
      </c>
      <c r="F93" s="57" t="s">
        <v>22</v>
      </c>
      <c r="G93" s="57" t="s">
        <v>23</v>
      </c>
      <c r="H93" s="57" t="s">
        <v>24</v>
      </c>
      <c r="I93" s="57" t="s">
        <v>25</v>
      </c>
      <c r="J93" s="57" t="s">
        <v>14</v>
      </c>
      <c r="K93" s="57" t="s">
        <v>15</v>
      </c>
      <c r="L93" s="57" t="s">
        <v>16</v>
      </c>
      <c r="M93" s="57" t="s">
        <v>17</v>
      </c>
      <c r="N93" s="57" t="s">
        <v>27</v>
      </c>
    </row>
    <row r="94" spans="1:14" s="2" customFormat="1" ht="13.5" thickBot="1">
      <c r="A94" s="56" t="s">
        <v>13</v>
      </c>
      <c r="B94" s="205">
        <f>'[1]Лист1'!$FZ$65</f>
        <v>-64678.77</v>
      </c>
      <c r="C94" s="54">
        <f>B98</f>
        <v>-17891.73</v>
      </c>
      <c r="D94" s="54">
        <f aca="true" t="shared" si="5" ref="D94:M94">C98</f>
        <v>28258.8</v>
      </c>
      <c r="E94" s="55">
        <f>D98</f>
        <v>-21819.77</v>
      </c>
      <c r="F94" s="54">
        <f t="shared" si="5"/>
        <v>32521.3</v>
      </c>
      <c r="G94" s="54">
        <f t="shared" si="5"/>
        <v>85011.36</v>
      </c>
      <c r="H94" s="55">
        <f t="shared" si="5"/>
        <v>-127805.89</v>
      </c>
      <c r="I94" s="54">
        <f t="shared" si="5"/>
        <v>-67726.63</v>
      </c>
      <c r="J94" s="54">
        <f t="shared" si="5"/>
        <v>-12437.64</v>
      </c>
      <c r="K94" s="55">
        <f t="shared" si="5"/>
        <v>-124780.47</v>
      </c>
      <c r="L94" s="54">
        <f t="shared" si="5"/>
        <v>-70898.94</v>
      </c>
      <c r="M94" s="54">
        <f t="shared" si="5"/>
        <v>-15974.82</v>
      </c>
      <c r="N94" s="54"/>
    </row>
    <row r="95" spans="1:14" s="204" customFormat="1" ht="13.5" thickBot="1">
      <c r="A95" s="202" t="s">
        <v>11</v>
      </c>
      <c r="B95" s="203">
        <v>48312.94</v>
      </c>
      <c r="C95" s="203">
        <v>63169.96</v>
      </c>
      <c r="D95" s="203">
        <v>55741.45</v>
      </c>
      <c r="E95" s="203">
        <v>55741.45</v>
      </c>
      <c r="F95" s="203">
        <v>55741.45</v>
      </c>
      <c r="G95" s="203">
        <v>55741.45</v>
      </c>
      <c r="H95" s="203">
        <v>55741.45</v>
      </c>
      <c r="I95" s="203">
        <v>55741.45</v>
      </c>
      <c r="J95" s="203">
        <v>55741.45</v>
      </c>
      <c r="K95" s="203">
        <v>55741.45</v>
      </c>
      <c r="L95" s="203">
        <v>55741.45</v>
      </c>
      <c r="M95" s="203">
        <v>55741.45</v>
      </c>
      <c r="N95" s="203">
        <f>SUM(B95:M95)</f>
        <v>668897.4</v>
      </c>
    </row>
    <row r="96" spans="1:14" s="204" customFormat="1" ht="13.5" thickBot="1">
      <c r="A96" s="202" t="s">
        <v>12</v>
      </c>
      <c r="B96" s="203">
        <v>46787.04</v>
      </c>
      <c r="C96" s="203">
        <v>46150.53</v>
      </c>
      <c r="D96" s="203">
        <v>63436.67</v>
      </c>
      <c r="E96" s="203">
        <v>54341.07</v>
      </c>
      <c r="F96" s="203">
        <v>52490.06</v>
      </c>
      <c r="G96" s="203">
        <v>54334.41</v>
      </c>
      <c r="H96" s="203">
        <v>60079.26</v>
      </c>
      <c r="I96" s="203">
        <v>55288.99</v>
      </c>
      <c r="J96" s="203">
        <v>55961.6</v>
      </c>
      <c r="K96" s="203">
        <v>53881.53</v>
      </c>
      <c r="L96" s="203">
        <v>54924.12</v>
      </c>
      <c r="M96" s="203">
        <v>58247.21</v>
      </c>
      <c r="N96" s="203">
        <f>SUM(B96:M96)</f>
        <v>655922.49</v>
      </c>
    </row>
    <row r="97" spans="1:14" s="2" customFormat="1" ht="13.5" thickBot="1">
      <c r="A97" s="56" t="s">
        <v>28</v>
      </c>
      <c r="B97" s="54">
        <f aca="true" t="shared" si="6" ref="B97:M97">B96-B95</f>
        <v>-1525.9</v>
      </c>
      <c r="C97" s="54">
        <f t="shared" si="6"/>
        <v>-17019.43</v>
      </c>
      <c r="D97" s="54">
        <f t="shared" si="6"/>
        <v>7695.22</v>
      </c>
      <c r="E97" s="54">
        <f t="shared" si="6"/>
        <v>-1400.38</v>
      </c>
      <c r="F97" s="54">
        <f t="shared" si="6"/>
        <v>-3251.39</v>
      </c>
      <c r="G97" s="54">
        <f t="shared" si="6"/>
        <v>-1407.03999999999</v>
      </c>
      <c r="H97" s="54">
        <f t="shared" si="6"/>
        <v>4337.81</v>
      </c>
      <c r="I97" s="54">
        <f t="shared" si="6"/>
        <v>-452.459999999999</v>
      </c>
      <c r="J97" s="54">
        <f t="shared" si="6"/>
        <v>220.150000000001</v>
      </c>
      <c r="K97" s="54">
        <f t="shared" si="6"/>
        <v>-1859.92</v>
      </c>
      <c r="L97" s="54">
        <f t="shared" si="6"/>
        <v>-817.329999999994</v>
      </c>
      <c r="M97" s="54">
        <f t="shared" si="6"/>
        <v>2505.76</v>
      </c>
      <c r="N97" s="54">
        <f>B97+C97+D97+E97+F97+G97+H97+I97+J97+K97+L97+M97</f>
        <v>-12974.91</v>
      </c>
    </row>
    <row r="98" spans="1:14" s="2" customFormat="1" ht="13.5" thickBot="1">
      <c r="A98" s="56" t="s">
        <v>26</v>
      </c>
      <c r="B98" s="54">
        <f>B94+B96</f>
        <v>-17891.73</v>
      </c>
      <c r="C98" s="54">
        <f>C94+C96</f>
        <v>28258.8</v>
      </c>
      <c r="D98" s="206">
        <f>D94+D96-D91</f>
        <v>-21819.77</v>
      </c>
      <c r="E98" s="54">
        <f>E94+E96</f>
        <v>32521.3</v>
      </c>
      <c r="F98" s="54">
        <f>F94+F96</f>
        <v>85011.36</v>
      </c>
      <c r="G98" s="206">
        <f>G94+G96-G91</f>
        <v>-127805.89</v>
      </c>
      <c r="H98" s="54">
        <f>H94+H96</f>
        <v>-67726.63</v>
      </c>
      <c r="I98" s="54">
        <f>I94+I96</f>
        <v>-12437.64</v>
      </c>
      <c r="J98" s="206">
        <f>J94+J96-J91</f>
        <v>-124780.47</v>
      </c>
      <c r="K98" s="54">
        <f>K94+K96</f>
        <v>-70898.94</v>
      </c>
      <c r="L98" s="54">
        <f>L94+L96</f>
        <v>-15974.82</v>
      </c>
      <c r="M98" s="206">
        <f>M94+M96-M91</f>
        <v>-56147.38</v>
      </c>
      <c r="N98" s="54"/>
    </row>
    <row r="99" spans="7:14" s="2" customFormat="1" ht="57" customHeight="1">
      <c r="G99" s="36"/>
      <c r="H99" s="276" t="s">
        <v>211</v>
      </c>
      <c r="I99" s="276"/>
      <c r="J99" s="276"/>
      <c r="K99" s="276"/>
      <c r="L99" s="277" t="s">
        <v>212</v>
      </c>
      <c r="M99" s="277"/>
      <c r="N99" s="277"/>
    </row>
    <row r="100" spans="8:14" s="2" customFormat="1" ht="72" customHeight="1">
      <c r="H100" s="278" t="s">
        <v>213</v>
      </c>
      <c r="I100" s="278"/>
      <c r="J100" s="278"/>
      <c r="K100" s="278"/>
      <c r="L100" s="279" t="s">
        <v>219</v>
      </c>
      <c r="M100" s="279"/>
      <c r="N100" s="279"/>
    </row>
    <row r="101" s="2" customFormat="1" ht="12.75"/>
    <row r="102" spans="8:13" s="2" customFormat="1" ht="15">
      <c r="H102" s="253" t="s">
        <v>176</v>
      </c>
      <c r="I102" s="253"/>
      <c r="J102" s="253"/>
      <c r="K102" s="207">
        <f>O91</f>
        <v>647391.1</v>
      </c>
      <c r="L102" s="208"/>
      <c r="M102"/>
    </row>
    <row r="103" spans="8:13" s="2" customFormat="1" ht="15">
      <c r="H103" s="253" t="s">
        <v>177</v>
      </c>
      <c r="I103" s="253"/>
      <c r="J103" s="253"/>
      <c r="K103" s="207">
        <f>N95</f>
        <v>668897.4</v>
      </c>
      <c r="L103" s="208"/>
      <c r="M103"/>
    </row>
    <row r="104" spans="8:13" s="2" customFormat="1" ht="15">
      <c r="H104" s="253" t="s">
        <v>178</v>
      </c>
      <c r="I104" s="253"/>
      <c r="J104" s="253"/>
      <c r="K104" s="207">
        <f>N96</f>
        <v>655922.49</v>
      </c>
      <c r="L104" s="208"/>
      <c r="M104"/>
    </row>
    <row r="105" spans="8:13" s="2" customFormat="1" ht="15">
      <c r="H105" s="253" t="s">
        <v>179</v>
      </c>
      <c r="I105" s="253"/>
      <c r="J105" s="253"/>
      <c r="K105" s="207">
        <f>K104-K103</f>
        <v>-12974.91</v>
      </c>
      <c r="L105" s="208"/>
      <c r="M105"/>
    </row>
    <row r="106" spans="8:13" s="2" customFormat="1" ht="15">
      <c r="H106" s="243" t="s">
        <v>180</v>
      </c>
      <c r="I106" s="243"/>
      <c r="J106" s="243"/>
      <c r="K106" s="207">
        <f>K103-K102</f>
        <v>21506.3</v>
      </c>
      <c r="L106" s="208"/>
      <c r="M106"/>
    </row>
    <row r="107" spans="8:13" s="2" customFormat="1" ht="15">
      <c r="H107" s="246" t="s">
        <v>181</v>
      </c>
      <c r="I107" s="247"/>
      <c r="J107" s="248"/>
      <c r="K107" s="207">
        <f>B94</f>
        <v>-64678.77</v>
      </c>
      <c r="L107" s="208"/>
      <c r="M107"/>
    </row>
    <row r="108" spans="8:13" s="2" customFormat="1" ht="15.75">
      <c r="H108" s="249" t="s">
        <v>182</v>
      </c>
      <c r="I108" s="249"/>
      <c r="J108" s="249"/>
      <c r="K108" s="209">
        <f>K107+K106+K105+K109</f>
        <v>-56147.38</v>
      </c>
      <c r="L108" s="208"/>
      <c r="M108"/>
    </row>
    <row r="109" spans="8:13" s="2" customFormat="1" ht="15">
      <c r="H109" s="250"/>
      <c r="I109" s="251"/>
      <c r="J109" s="252"/>
      <c r="K109" s="210"/>
      <c r="L109" s="208"/>
      <c r="M109"/>
    </row>
    <row r="110" spans="8:13" s="2" customFormat="1" ht="15">
      <c r="H110" s="243" t="s">
        <v>183</v>
      </c>
      <c r="I110" s="243"/>
      <c r="J110" s="243"/>
      <c r="K110" s="207">
        <f>D82+G82+J82+M82</f>
        <v>7417.55</v>
      </c>
      <c r="L110" s="244" t="s">
        <v>189</v>
      </c>
      <c r="M110" s="245"/>
    </row>
    <row r="111" spans="8:13" s="2" customFormat="1" ht="15">
      <c r="H111" s="242" t="s">
        <v>184</v>
      </c>
      <c r="I111" s="242"/>
      <c r="J111" s="242"/>
      <c r="K111" s="211">
        <v>42136.55</v>
      </c>
      <c r="L111" s="212"/>
      <c r="M111" s="3"/>
    </row>
    <row r="112" spans="8:13" s="2" customFormat="1" ht="15">
      <c r="H112" s="242" t="s">
        <v>185</v>
      </c>
      <c r="I112" s="242"/>
      <c r="J112" s="242"/>
      <c r="K112" s="211">
        <v>-13394.37</v>
      </c>
      <c r="L112" s="212"/>
      <c r="M112" s="3"/>
    </row>
    <row r="113" spans="8:12" ht="15">
      <c r="H113" s="242" t="s">
        <v>186</v>
      </c>
      <c r="I113" s="242"/>
      <c r="J113" s="242"/>
      <c r="K113" s="211">
        <f>K111+K112</f>
        <v>28742.18</v>
      </c>
      <c r="L113" s="212"/>
    </row>
    <row r="114" spans="8:12" ht="15">
      <c r="H114" s="242" t="s">
        <v>187</v>
      </c>
      <c r="I114" s="242"/>
      <c r="J114" s="242"/>
      <c r="K114" s="211">
        <f>K113-K110</f>
        <v>21324.63</v>
      </c>
      <c r="L114" s="212"/>
    </row>
    <row r="115" spans="8:12" ht="15.75">
      <c r="H115" s="242" t="s">
        <v>188</v>
      </c>
      <c r="I115" s="242"/>
      <c r="J115" s="242"/>
      <c r="K115" s="213">
        <f>K106-K114</f>
        <v>181.67</v>
      </c>
      <c r="L115" s="214"/>
    </row>
  </sheetData>
  <sheetProtection/>
  <mergeCells count="34">
    <mergeCell ref="H99:K99"/>
    <mergeCell ref="L99:N99"/>
    <mergeCell ref="H100:K100"/>
    <mergeCell ref="L100:N100"/>
    <mergeCell ref="A1:N1"/>
    <mergeCell ref="A83:N83"/>
    <mergeCell ref="A68:N68"/>
    <mergeCell ref="B2:D2"/>
    <mergeCell ref="E2:G2"/>
    <mergeCell ref="H2:J2"/>
    <mergeCell ref="K2:M2"/>
    <mergeCell ref="A4:O4"/>
    <mergeCell ref="A51:A52"/>
    <mergeCell ref="E61:E63"/>
    <mergeCell ref="A57:N57"/>
    <mergeCell ref="H105:J105"/>
    <mergeCell ref="A18:A19"/>
    <mergeCell ref="A32:A33"/>
    <mergeCell ref="F61:F63"/>
    <mergeCell ref="G61:G63"/>
    <mergeCell ref="H106:J106"/>
    <mergeCell ref="H107:J107"/>
    <mergeCell ref="H108:J108"/>
    <mergeCell ref="H109:J109"/>
    <mergeCell ref="H102:J102"/>
    <mergeCell ref="H103:J103"/>
    <mergeCell ref="H104:J104"/>
    <mergeCell ref="H115:J115"/>
    <mergeCell ref="H110:J110"/>
    <mergeCell ref="L110:M110"/>
    <mergeCell ref="H111:J111"/>
    <mergeCell ref="H112:J112"/>
    <mergeCell ref="H113:J113"/>
    <mergeCell ref="H114:J114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2014-06-25T10:52:54Z</cp:lastPrinted>
  <dcterms:created xsi:type="dcterms:W3CDTF">2010-04-02T14:46:04Z</dcterms:created>
  <dcterms:modified xsi:type="dcterms:W3CDTF">2014-06-25T11:00:47Z</dcterms:modified>
  <cp:category/>
  <cp:version/>
  <cp:contentType/>
  <cp:contentStatus/>
</cp:coreProperties>
</file>