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1640"/>
  </bookViews>
  <sheets>
    <sheet name="проект 1" sheetId="1" r:id="rId1"/>
    <sheet name="по заявлению" sheetId="8" r:id="rId2"/>
    <sheet name="по голосованию" sheetId="9" r:id="rId3"/>
  </sheets>
  <definedNames>
    <definedName name="_xlnm.Print_Area" localSheetId="2">'по голосованию'!$A$1:$H$124</definedName>
    <definedName name="_xlnm.Print_Area" localSheetId="1">'по заявлению'!$A$1:$H$132</definedName>
    <definedName name="_xlnm.Print_Area" localSheetId="0">'проект 1'!$A$1:$H$136</definedName>
  </definedNames>
  <calcPr calcId="145621" fullPrecision="0"/>
</workbook>
</file>

<file path=xl/calcChain.xml><?xml version="1.0" encoding="utf-8"?>
<calcChain xmlns="http://schemas.openxmlformats.org/spreadsheetml/2006/main">
  <c r="E100" i="9" l="1"/>
  <c r="F100" i="9"/>
  <c r="G100" i="9"/>
  <c r="H100" i="9"/>
  <c r="D100" i="9"/>
  <c r="H21" i="9"/>
  <c r="H86" i="9"/>
  <c r="G106" i="9" l="1"/>
  <c r="H106" i="9" s="1"/>
  <c r="G105" i="9"/>
  <c r="H105" i="9" s="1"/>
  <c r="G104" i="9"/>
  <c r="H104" i="9" s="1"/>
  <c r="G103" i="9"/>
  <c r="H103" i="9" s="1"/>
  <c r="G102" i="9"/>
  <c r="H102" i="9" s="1"/>
  <c r="M100" i="9" s="1"/>
  <c r="G101" i="9"/>
  <c r="D101" i="9" s="1"/>
  <c r="F101" i="9"/>
  <c r="E101" i="9"/>
  <c r="C100" i="9"/>
  <c r="N95" i="9"/>
  <c r="F95" i="9"/>
  <c r="F109" i="9" s="1"/>
  <c r="G94" i="9"/>
  <c r="G93" i="9"/>
  <c r="D93" i="9" s="1"/>
  <c r="F93" i="9"/>
  <c r="E93" i="9"/>
  <c r="G92" i="9"/>
  <c r="F92" i="9"/>
  <c r="E92" i="9"/>
  <c r="G91" i="9"/>
  <c r="D91" i="9" s="1"/>
  <c r="F91" i="9"/>
  <c r="E91" i="9"/>
  <c r="G90" i="9"/>
  <c r="D90" i="9" s="1"/>
  <c r="F90" i="9"/>
  <c r="E90" i="9"/>
  <c r="G89" i="9"/>
  <c r="D89" i="9" s="1"/>
  <c r="F89" i="9"/>
  <c r="E89" i="9"/>
  <c r="G88" i="9"/>
  <c r="D88" i="9" s="1"/>
  <c r="F88" i="9"/>
  <c r="E88" i="9"/>
  <c r="G87" i="9"/>
  <c r="D87" i="9" s="1"/>
  <c r="F87" i="9"/>
  <c r="C87" i="9" s="1"/>
  <c r="E87" i="9"/>
  <c r="G86" i="9"/>
  <c r="E86" i="9"/>
  <c r="D86" i="9"/>
  <c r="C86" i="9"/>
  <c r="D82" i="9"/>
  <c r="H82" i="9" s="1"/>
  <c r="D80" i="9"/>
  <c r="H80" i="9" s="1"/>
  <c r="G80" i="9" s="1"/>
  <c r="D77" i="9"/>
  <c r="H77" i="9" s="1"/>
  <c r="D74" i="9"/>
  <c r="D73" i="9"/>
  <c r="D72" i="9"/>
  <c r="D69" i="9"/>
  <c r="G69" i="9" s="1"/>
  <c r="H69" i="9" s="1"/>
  <c r="G68" i="9"/>
  <c r="H68" i="9" s="1"/>
  <c r="G67" i="9"/>
  <c r="D67" i="9" s="1"/>
  <c r="D65" i="9"/>
  <c r="D56" i="9"/>
  <c r="G56" i="9" s="1"/>
  <c r="H56" i="9" s="1"/>
  <c r="E54" i="9"/>
  <c r="C54" i="9"/>
  <c r="E51" i="9"/>
  <c r="C51" i="9"/>
  <c r="E50" i="9"/>
  <c r="C50" i="9"/>
  <c r="E49" i="9"/>
  <c r="C49" i="9"/>
  <c r="E47" i="9"/>
  <c r="C47" i="9"/>
  <c r="D44" i="9"/>
  <c r="G44" i="9" s="1"/>
  <c r="H44" i="9" s="1"/>
  <c r="G43" i="9"/>
  <c r="E43" i="9"/>
  <c r="D43" i="9"/>
  <c r="C43" i="9"/>
  <c r="G42" i="9"/>
  <c r="E42" i="9"/>
  <c r="D42" i="9"/>
  <c r="C42" i="9"/>
  <c r="G41" i="9"/>
  <c r="E41" i="9"/>
  <c r="D41" i="9"/>
  <c r="C41" i="9"/>
  <c r="G40" i="9"/>
  <c r="E40" i="9"/>
  <c r="D40" i="9"/>
  <c r="C40" i="9"/>
  <c r="G39" i="9"/>
  <c r="H39" i="9" s="1"/>
  <c r="G38" i="9"/>
  <c r="H38" i="9" s="1"/>
  <c r="G34" i="9"/>
  <c r="H34" i="9" s="1"/>
  <c r="G33" i="9"/>
  <c r="H33" i="9" s="1"/>
  <c r="G32" i="9"/>
  <c r="H32" i="9" s="1"/>
  <c r="E32" i="9" s="1"/>
  <c r="H31" i="9"/>
  <c r="G31" i="9" s="1"/>
  <c r="D31" i="9" s="1"/>
  <c r="C31" i="9"/>
  <c r="H30" i="9"/>
  <c r="G30" i="9" s="1"/>
  <c r="D30" i="9" s="1"/>
  <c r="C30" i="9"/>
  <c r="H22" i="9"/>
  <c r="E22" i="9" s="1"/>
  <c r="C22" i="9"/>
  <c r="H14" i="9"/>
  <c r="E14" i="9" s="1"/>
  <c r="C14" i="9"/>
  <c r="E30" i="9" l="1"/>
  <c r="C95" i="9"/>
  <c r="H95" i="9"/>
  <c r="H109" i="9" s="1"/>
  <c r="E31" i="9"/>
  <c r="G14" i="9"/>
  <c r="D14" i="9" s="1"/>
  <c r="G22" i="9"/>
  <c r="D22" i="9" s="1"/>
  <c r="G77" i="9"/>
  <c r="G82" i="9"/>
  <c r="D94" i="9"/>
  <c r="H79" i="8"/>
  <c r="D84" i="8"/>
  <c r="D82" i="8"/>
  <c r="D58" i="8"/>
  <c r="E95" i="9" l="1"/>
  <c r="E109" i="9" s="1"/>
  <c r="D95" i="9"/>
  <c r="M95" i="9" s="1"/>
  <c r="G95" i="9"/>
  <c r="G109" i="9" s="1"/>
  <c r="D109" i="9"/>
  <c r="N94" i="9"/>
  <c r="E102" i="8"/>
  <c r="F102" i="8"/>
  <c r="D102" i="8"/>
  <c r="G114" i="8"/>
  <c r="H114" i="8" s="1"/>
  <c r="G113" i="8"/>
  <c r="H113" i="8" s="1"/>
  <c r="G112" i="8" l="1"/>
  <c r="H112" i="8" s="1"/>
  <c r="G111" i="8"/>
  <c r="H111" i="8" s="1"/>
  <c r="G110" i="8"/>
  <c r="H110" i="8" s="1"/>
  <c r="G109" i="8"/>
  <c r="H109" i="8" s="1"/>
  <c r="G108" i="8"/>
  <c r="H108" i="8" s="1"/>
  <c r="G107" i="8"/>
  <c r="H107" i="8" s="1"/>
  <c r="G106" i="8"/>
  <c r="H106" i="8" s="1"/>
  <c r="G105" i="8"/>
  <c r="G104" i="8"/>
  <c r="G103" i="8"/>
  <c r="D103" i="8" s="1"/>
  <c r="F103" i="8"/>
  <c r="E103" i="8"/>
  <c r="C102" i="8"/>
  <c r="N97" i="8"/>
  <c r="F97" i="8"/>
  <c r="C97" i="8" s="1"/>
  <c r="G96" i="8"/>
  <c r="D96" i="8" s="1"/>
  <c r="G95" i="8"/>
  <c r="D95" i="8" s="1"/>
  <c r="F95" i="8"/>
  <c r="E95" i="8"/>
  <c r="G94" i="8"/>
  <c r="F94" i="8"/>
  <c r="E94" i="8"/>
  <c r="G93" i="8"/>
  <c r="D93" i="8" s="1"/>
  <c r="F93" i="8"/>
  <c r="E93" i="8"/>
  <c r="G92" i="8"/>
  <c r="D92" i="8" s="1"/>
  <c r="F92" i="8"/>
  <c r="E92" i="8"/>
  <c r="G91" i="8"/>
  <c r="D91" i="8" s="1"/>
  <c r="F91" i="8"/>
  <c r="E91" i="8"/>
  <c r="G90" i="8"/>
  <c r="D90" i="8" s="1"/>
  <c r="F90" i="8"/>
  <c r="E90" i="8"/>
  <c r="G89" i="8"/>
  <c r="D89" i="8" s="1"/>
  <c r="F89" i="8"/>
  <c r="C89" i="8" s="1"/>
  <c r="E89" i="8"/>
  <c r="G88" i="8"/>
  <c r="E88" i="8"/>
  <c r="D88" i="8"/>
  <c r="C88" i="8"/>
  <c r="G84" i="8"/>
  <c r="H82" i="8"/>
  <c r="G82" i="8" s="1"/>
  <c r="D79" i="8"/>
  <c r="G79" i="8" s="1"/>
  <c r="D76" i="8"/>
  <c r="D75" i="8"/>
  <c r="D74" i="8"/>
  <c r="D71" i="8"/>
  <c r="G71" i="8" s="1"/>
  <c r="H71" i="8" s="1"/>
  <c r="G70" i="8"/>
  <c r="H70" i="8" s="1"/>
  <c r="G69" i="8"/>
  <c r="D69" i="8" s="1"/>
  <c r="D67" i="8"/>
  <c r="G58" i="8"/>
  <c r="H58" i="8" s="1"/>
  <c r="E56" i="8"/>
  <c r="C56" i="8"/>
  <c r="E53" i="8"/>
  <c r="C53" i="8"/>
  <c r="E52" i="8"/>
  <c r="C52" i="8"/>
  <c r="E51" i="8"/>
  <c r="C51" i="8"/>
  <c r="E49" i="8"/>
  <c r="C49" i="8"/>
  <c r="D46" i="8"/>
  <c r="G46" i="8" s="1"/>
  <c r="H46" i="8" s="1"/>
  <c r="G45" i="8"/>
  <c r="D45" i="8" s="1"/>
  <c r="E45" i="8"/>
  <c r="C45" i="8"/>
  <c r="G44" i="8"/>
  <c r="D44" i="8" s="1"/>
  <c r="E44" i="8"/>
  <c r="C44" i="8"/>
  <c r="G43" i="8"/>
  <c r="D43" i="8" s="1"/>
  <c r="E43" i="8"/>
  <c r="C43" i="8"/>
  <c r="G42" i="8"/>
  <c r="D42" i="8" s="1"/>
  <c r="E42" i="8"/>
  <c r="C42" i="8"/>
  <c r="G41" i="8"/>
  <c r="H41" i="8" s="1"/>
  <c r="G40" i="8"/>
  <c r="H40" i="8" s="1"/>
  <c r="G36" i="8"/>
  <c r="H36" i="8" s="1"/>
  <c r="G35" i="8"/>
  <c r="H35" i="8" s="1"/>
  <c r="G34" i="8"/>
  <c r="H34" i="8" s="1"/>
  <c r="E34" i="8" s="1"/>
  <c r="H33" i="8"/>
  <c r="G33" i="8" s="1"/>
  <c r="D33" i="8" s="1"/>
  <c r="C33" i="8"/>
  <c r="H32" i="8"/>
  <c r="G32" i="8" s="1"/>
  <c r="D32" i="8" s="1"/>
  <c r="C32" i="8"/>
  <c r="H24" i="8"/>
  <c r="G24" i="8" s="1"/>
  <c r="D24" i="8" s="1"/>
  <c r="C24" i="8"/>
  <c r="H23" i="8"/>
  <c r="H14" i="8" s="1"/>
  <c r="C14" i="8"/>
  <c r="E24" i="8" l="1"/>
  <c r="G102" i="8"/>
  <c r="E33" i="8"/>
  <c r="H104" i="8"/>
  <c r="H102" i="8" s="1"/>
  <c r="F117" i="8"/>
  <c r="E14" i="8"/>
  <c r="G14" i="8"/>
  <c r="D14" i="8" s="1"/>
  <c r="M102" i="8"/>
  <c r="D97" i="8"/>
  <c r="E32" i="8"/>
  <c r="H84" i="8"/>
  <c r="G97" i="8"/>
  <c r="E108" i="1"/>
  <c r="F108" i="1"/>
  <c r="D108" i="1"/>
  <c r="F103" i="1"/>
  <c r="D71" i="1"/>
  <c r="D75" i="1"/>
  <c r="G41" i="1"/>
  <c r="H41" i="1" s="1"/>
  <c r="D58" i="1"/>
  <c r="G117" i="8" l="1"/>
  <c r="E97" i="8"/>
  <c r="E117" i="8" s="1"/>
  <c r="N96" i="8"/>
  <c r="D117" i="8"/>
  <c r="M97" i="8"/>
  <c r="H97" i="8"/>
  <c r="H117" i="8" s="1"/>
  <c r="G117" i="1"/>
  <c r="H117" i="1" s="1"/>
  <c r="G118" i="1"/>
  <c r="H118" i="1" s="1"/>
  <c r="H33" i="1" l="1"/>
  <c r="H32" i="1"/>
  <c r="H24" i="1"/>
  <c r="H23" i="1"/>
  <c r="G116" i="1" l="1"/>
  <c r="H116" i="1" s="1"/>
  <c r="G113" i="1"/>
  <c r="H113" i="1" s="1"/>
  <c r="G111" i="1" l="1"/>
  <c r="G112" i="1"/>
  <c r="H112" i="1" s="1"/>
  <c r="G114" i="1"/>
  <c r="H114" i="1" s="1"/>
  <c r="G115" i="1"/>
  <c r="H115" i="1" s="1"/>
  <c r="N103" i="1" l="1"/>
  <c r="H14" i="1"/>
  <c r="G34" i="1" l="1"/>
  <c r="G14" i="1"/>
  <c r="G95" i="1"/>
  <c r="G96" i="1"/>
  <c r="G97" i="1"/>
  <c r="G98" i="1"/>
  <c r="G99" i="1"/>
  <c r="G100" i="1"/>
  <c r="D46" i="1"/>
  <c r="G45" i="1"/>
  <c r="D45" i="1" s="1"/>
  <c r="G44" i="1"/>
  <c r="D44" i="1" s="1"/>
  <c r="G40" i="1" l="1"/>
  <c r="H40" i="1" s="1"/>
  <c r="G110" i="1"/>
  <c r="G109" i="1"/>
  <c r="D109" i="1" s="1"/>
  <c r="F109" i="1"/>
  <c r="E109" i="1"/>
  <c r="C108" i="1"/>
  <c r="F121" i="1"/>
  <c r="C103" i="1"/>
  <c r="G102" i="1"/>
  <c r="G101" i="1"/>
  <c r="D101" i="1" s="1"/>
  <c r="F101" i="1"/>
  <c r="E101" i="1"/>
  <c r="F100" i="1"/>
  <c r="E100" i="1"/>
  <c r="F99" i="1"/>
  <c r="E99" i="1"/>
  <c r="D99" i="1"/>
  <c r="F98" i="1"/>
  <c r="E98" i="1"/>
  <c r="D98" i="1"/>
  <c r="F97" i="1"/>
  <c r="E97" i="1"/>
  <c r="D97" i="1"/>
  <c r="F96" i="1"/>
  <c r="E96" i="1"/>
  <c r="D96" i="1"/>
  <c r="F95" i="1"/>
  <c r="C95" i="1" s="1"/>
  <c r="E95" i="1"/>
  <c r="D95" i="1"/>
  <c r="G94" i="1"/>
  <c r="D94" i="1" s="1"/>
  <c r="E94" i="1"/>
  <c r="C94" i="1"/>
  <c r="D89" i="1"/>
  <c r="E88" i="1"/>
  <c r="C88" i="1"/>
  <c r="D86" i="1"/>
  <c r="H86" i="1" s="1"/>
  <c r="G86" i="1" s="1"/>
  <c r="D83" i="1"/>
  <c r="D80" i="1"/>
  <c r="D79" i="1"/>
  <c r="D78" i="1"/>
  <c r="G73" i="1"/>
  <c r="D73" i="1" s="1"/>
  <c r="G70" i="1"/>
  <c r="D70" i="1" s="1"/>
  <c r="D68" i="1"/>
  <c r="G58" i="1"/>
  <c r="H58" i="1" s="1"/>
  <c r="E56" i="1"/>
  <c r="C56" i="1"/>
  <c r="E53" i="1"/>
  <c r="C53" i="1"/>
  <c r="E52" i="1"/>
  <c r="C52" i="1"/>
  <c r="E51" i="1"/>
  <c r="C51" i="1"/>
  <c r="E49" i="1"/>
  <c r="C49" i="1"/>
  <c r="G46" i="1"/>
  <c r="H46" i="1" s="1"/>
  <c r="E45" i="1"/>
  <c r="C45" i="1"/>
  <c r="C44" i="1"/>
  <c r="G43" i="1"/>
  <c r="D43" i="1" s="1"/>
  <c r="E43" i="1"/>
  <c r="C43" i="1"/>
  <c r="G42" i="1"/>
  <c r="E42" i="1"/>
  <c r="C42" i="1"/>
  <c r="G36" i="1"/>
  <c r="H36" i="1" s="1"/>
  <c r="G35" i="1"/>
  <c r="H35" i="1" s="1"/>
  <c r="H34" i="1"/>
  <c r="G33" i="1"/>
  <c r="E33" i="1"/>
  <c r="D33" i="1"/>
  <c r="C33" i="1"/>
  <c r="G32" i="1"/>
  <c r="E32" i="1"/>
  <c r="D32" i="1"/>
  <c r="C32" i="1"/>
  <c r="E24" i="1"/>
  <c r="C24" i="1"/>
  <c r="E14" i="1"/>
  <c r="D14" i="1"/>
  <c r="C14" i="1"/>
  <c r="H110" i="1" l="1"/>
  <c r="H108" i="1" s="1"/>
  <c r="G108" i="1"/>
  <c r="D102" i="1"/>
  <c r="G75" i="1"/>
  <c r="H75" i="1" s="1"/>
  <c r="G89" i="1"/>
  <c r="H89" i="1"/>
  <c r="G83" i="1"/>
  <c r="H83" i="1"/>
  <c r="D42" i="1"/>
  <c r="E34" i="1"/>
  <c r="M108" i="1"/>
  <c r="G24" i="1"/>
  <c r="G71" i="1"/>
  <c r="E44" i="1"/>
  <c r="E103" i="1" s="1"/>
  <c r="G103" i="1" l="1"/>
  <c r="E121" i="1"/>
  <c r="D24" i="1"/>
  <c r="D103" i="1" s="1"/>
  <c r="H71" i="1"/>
  <c r="H103" i="1" s="1"/>
  <c r="M103" i="1" l="1"/>
  <c r="N102" i="1"/>
  <c r="H121" i="1"/>
  <c r="D121" i="1"/>
  <c r="L121" i="1" s="1"/>
  <c r="G121" i="1"/>
  <c r="H35" i="9"/>
  <c r="H36" i="9"/>
  <c r="H39" i="8"/>
  <c r="H38" i="8"/>
  <c r="H38" i="1"/>
  <c r="H39" i="1"/>
  <c r="H37" i="1"/>
  <c r="D36" i="9"/>
  <c r="G36" i="9"/>
  <c r="D39" i="8"/>
  <c r="G39" i="8"/>
  <c r="D35" i="9"/>
  <c r="G35" i="9"/>
  <c r="D38" i="8"/>
  <c r="G38" i="8"/>
  <c r="H37" i="9"/>
  <c r="G37" i="9"/>
  <c r="D37" i="9"/>
  <c r="D38" i="1"/>
  <c r="G38" i="1"/>
  <c r="H37" i="8"/>
  <c r="G37" i="8"/>
  <c r="D37" i="8"/>
  <c r="D39" i="1"/>
  <c r="G39" i="1"/>
  <c r="D37" i="1"/>
  <c r="G37" i="1"/>
</calcChain>
</file>

<file path=xl/sharedStrings.xml><?xml version="1.0" encoding="utf-8"?>
<sst xmlns="http://schemas.openxmlformats.org/spreadsheetml/2006/main" count="557" uniqueCount="140">
  <si>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</si>
  <si>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</si>
  <si>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</si>
  <si>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</si>
  <si>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</si>
  <si>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ул.Ленинского Комсомола, д.9а (S общ.=2751,3м2;S зем.уч.=2927,5м2)</t>
  </si>
  <si>
    <t>(многоквартирный дом с газовыми плитами )</t>
  </si>
  <si>
    <t>Расчет размера платы за содержание и ремонт 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</si>
  <si>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</si>
  <si>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</si>
  <si>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</si>
  <si>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</si>
  <si>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</si>
  <si>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</si>
  <si>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</si>
  <si>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</si>
  <si>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</si>
  <si>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</si>
  <si>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</si>
  <si>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</si>
  <si>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</si>
  <si>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</si>
  <si>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</si>
  <si>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</si>
  <si>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</si>
  <si>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</si>
  <si>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</si>
  <si>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</si>
  <si>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</si>
  <si>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</si>
  <si>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</si>
  <si>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</si>
  <si>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</si>
  <si>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</si>
  <si>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</si>
  <si>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</si>
  <si>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</si>
  <si>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</si>
  <si>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</si>
  <si>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</si>
  <si>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</si>
  <si>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</si>
  <si>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</si>
  <si>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</si>
  <si>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</si>
  <si>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</si>
  <si>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</si>
  <si>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</si>
  <si>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</si>
  <si>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</si>
  <si>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</si>
  <si>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</si>
  <si>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</si>
  <si>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</si>
  <si>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</si>
  <si>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</si>
  <si>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</si>
  <si>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</si>
  <si>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</si>
  <si>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</si>
  <si>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</si>
  <si>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</si>
  <si>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</si>
  <si>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</si>
  <si>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</si>
  <si>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</si>
  <si>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</si>
  <si>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</si>
  <si>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</si>
  <si>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</si>
  <si>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</si>
  <si>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</si>
  <si>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заадвижек ГВС (диам.50 мм-1 шт. д.80 мм 1 шт)</t>
  </si>
  <si>
    <t>обслуживание насосов горячего водоснабжения</t>
  </si>
  <si>
    <t>проверка работы регулятора температуры на бойлере</t>
  </si>
  <si>
    <t>замена ( поверка ) КИП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</si>
  <si>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</si>
  <si>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</si>
  <si>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</si>
  <si>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ревизия ШР, ЩЭ</t>
  </si>
  <si>
    <t>ревизия ВРУ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</si>
  <si>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</si>
  <si>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</si>
  <si>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</si>
  <si>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</si>
  <si>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</si>
  <si>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</si>
  <si>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</si>
  <si>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</si>
  <si>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Регламентные работы по содержанию кровли в т.числе:</t>
  </si>
  <si>
    <t>очистка от снега и льда водостоков</t>
  </si>
  <si>
    <t>восстановление водостоков ( мелкий ремонт после очистки от снега и льда )</t>
  </si>
  <si>
    <t>очистка козырьков подъездов от снега и наледи</t>
  </si>
  <si>
    <t>Работы по текущему ремонту, в т.ч.:</t>
  </si>
  <si>
    <t>ремонт кровли</t>
  </si>
  <si>
    <t>ремонт крыльца</t>
  </si>
  <si>
    <t>ремонт цоколя</t>
  </si>
  <si>
    <t>смена запорной арматуры на водоснабжении</t>
  </si>
  <si>
    <t>ремонт секций бойлера диам.89 мм, диам.168 мм</t>
  </si>
  <si>
    <t>электроосвещение</t>
  </si>
  <si>
    <t>Сбор, вывоз и утилизация ТБО, руб/м2</t>
  </si>
  <si>
    <t>ИТОГО:</t>
  </si>
  <si>
    <t>Сбор, вывоз и утилизация ТБО*</t>
  </si>
  <si>
    <t>руб./чел.</t>
  </si>
  <si>
    <t>установка электронного регулятора температуры на ВВП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</si>
  <si>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</si>
  <si>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</si>
  <si>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</si>
  <si>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заполнение электронных паспортов</t>
  </si>
  <si>
    <t>пылеудаление и дезинфекция вент.каналов без пробивки</t>
  </si>
  <si>
    <t>1 раз в 3 года</t>
  </si>
  <si>
    <t>демонтаж приямка 4 шт.</t>
  </si>
  <si>
    <t>переврезка РТДО на ВВП</t>
  </si>
  <si>
    <t>замена насоса (резерв)</t>
  </si>
  <si>
    <t>проверка вентканалов</t>
  </si>
  <si>
    <t>очистка водоприемных воронок</t>
  </si>
  <si>
    <t>Управление многоквартирным домомвсего, в т.ч.:</t>
  </si>
  <si>
    <t>гидравлическое испытание элеватор.узлов и запорной арматуры</t>
  </si>
  <si>
    <t>ремонт кровли 320 м2</t>
  </si>
  <si>
    <t>2015 -2016 гг.</t>
  </si>
  <si>
    <t>(стоимость услуг увеличена на 10,5 % в соответствии с уровнем инфляции 2014г.)</t>
  </si>
  <si>
    <t>ремонт площадок у входа в мусоропровод 2 шт.</t>
  </si>
  <si>
    <t>установка бордюрного камня 10 м.п.</t>
  </si>
  <si>
    <t>смена задвижек на бойпасах общая ХВС, ввод ХВС на ВВП д.50 мм - 2 шт.</t>
  </si>
  <si>
    <t>установка шарового крана на выход ГВС на ВВП</t>
  </si>
  <si>
    <t>установка обратного клапана на общую ХВС</t>
  </si>
  <si>
    <t>выполнение работ экологом</t>
  </si>
  <si>
    <t>Поверка общедомовых  приборов  холодного  водоснабжения</t>
  </si>
  <si>
    <t>ревизия задвижек  ХВС (диам.50 мм- 2 шт.)</t>
  </si>
  <si>
    <t xml:space="preserve">замена трансформатора тока </t>
  </si>
  <si>
    <t>1 раз в 4 года</t>
  </si>
  <si>
    <t>Работы заявочного характера, в т.ч. работы по предписанию надзорных органов</t>
  </si>
  <si>
    <t>Поверка общедомовых  приборов  учета теплоэнергии</t>
  </si>
  <si>
    <t>Проект 1 ( с учетом поверки общедомового прибора учета ХВС и теплоэнергии)</t>
  </si>
  <si>
    <t>учет  работ по кап.ремонту</t>
  </si>
  <si>
    <t>отключение системы отопления с переводом системы ГВС на летнюю схему</t>
  </si>
  <si>
    <t>подключение системы отопления с регулировкой с переводом системы ГВС на зимнюю схему</t>
  </si>
  <si>
    <t>окраска газопровода 102 м.п.</t>
  </si>
  <si>
    <t>установка бордюрного камня 15 м.п.</t>
  </si>
  <si>
    <t>по адресу: ул.Ленинского Комсомола, д.9а (S жилые + нежилые = 2752,9 м2;S зем.уч.=2927,5м2)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</si>
</sst>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Cyr"/>
      <charset val="204"/>
    </font>
    <font>
      <b/>
      <sz val="14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1"/>
      <name val="Arial"/>
      <family val="2"/>
      <charset val="204"/>
    </font>
    <font>
      <sz val="12"/>
      <name val="Arial Black"/>
      <family val="2"/>
      <charset val="204"/>
    </font>
    <font>
      <b/>
      <sz val="10"/>
      <name val="Arial Black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0" borderId="0" xfId="0" applyFont="1" applyFill="1"/>
    <xf numFmtId="2" fontId="3" fillId="0" borderId="0" xfId="0" applyNumberFormat="1" applyFont="1" applyFill="1"/>
    <xf numFmtId="2" fontId="0" fillId="0" borderId="0" xfId="0" applyNumberForma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8" fillId="2" borderId="17" xfId="0" applyNumberFormat="1" applyFont="1" applyFill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 vertical="center" wrapText="1"/>
    </xf>
    <xf numFmtId="2" fontId="8" fillId="2" borderId="18" xfId="0" applyNumberFormat="1" applyFont="1" applyFill="1" applyBorder="1" applyAlignment="1">
      <alignment horizontal="center" vertical="center" wrapText="1"/>
    </xf>
    <xf numFmtId="2" fontId="10" fillId="2" borderId="17" xfId="0" applyNumberFormat="1" applyFont="1" applyFill="1" applyBorder="1" applyAlignment="1">
      <alignment horizontal="center" vertical="center" wrapText="1"/>
    </xf>
    <xf numFmtId="2" fontId="10" fillId="2" borderId="16" xfId="0" applyNumberFormat="1" applyFont="1" applyFill="1" applyBorder="1" applyAlignment="1">
      <alignment horizontal="center" vertical="center" wrapText="1"/>
    </xf>
    <xf numFmtId="2" fontId="10" fillId="2" borderId="18" xfId="0" applyNumberFormat="1" applyFont="1" applyFill="1" applyBorder="1" applyAlignment="1">
      <alignment horizontal="center" vertical="center" wrapText="1"/>
    </xf>
    <xf numFmtId="2" fontId="8" fillId="2" borderId="2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2" fontId="8" fillId="2" borderId="23" xfId="0" applyNumberFormat="1" applyFont="1" applyFill="1" applyBorder="1" applyAlignment="1">
      <alignment horizontal="center" vertical="center" wrapText="1"/>
    </xf>
    <xf numFmtId="2" fontId="8" fillId="2" borderId="24" xfId="0" applyNumberFormat="1" applyFont="1" applyFill="1" applyBorder="1" applyAlignment="1">
      <alignment horizontal="center" vertical="center" wrapText="1"/>
    </xf>
    <xf numFmtId="2" fontId="1" fillId="2" borderId="25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2" fontId="1" fillId="2" borderId="22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2" fontId="1" fillId="2" borderId="26" xfId="0" applyNumberFormat="1" applyFont="1" applyFill="1" applyBorder="1" applyAlignment="1">
      <alignment horizontal="center" vertical="center" wrapText="1"/>
    </xf>
    <xf numFmtId="2" fontId="1" fillId="2" borderId="23" xfId="0" applyNumberFormat="1" applyFont="1" applyFill="1" applyBorder="1" applyAlignment="1">
      <alignment horizontal="center" vertical="center" wrapText="1"/>
    </xf>
    <xf numFmtId="2" fontId="1" fillId="2" borderId="24" xfId="0" applyNumberFormat="1" applyFont="1" applyFill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2" fontId="13" fillId="2" borderId="15" xfId="0" applyNumberFormat="1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2" fontId="13" fillId="2" borderId="6" xfId="0" applyNumberFormat="1" applyFont="1" applyFill="1" applyBorder="1" applyAlignment="1">
      <alignment horizontal="center" vertical="center" wrapText="1"/>
    </xf>
    <xf numFmtId="2" fontId="10" fillId="2" borderId="22" xfId="0" applyNumberFormat="1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2" fontId="8" fillId="2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 wrapText="1"/>
    </xf>
    <xf numFmtId="2" fontId="14" fillId="2" borderId="15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2" fontId="10" fillId="2" borderId="28" xfId="0" applyNumberFormat="1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left" vertical="center" wrapText="1"/>
    </xf>
    <xf numFmtId="0" fontId="13" fillId="2" borderId="30" xfId="0" applyFont="1" applyFill="1" applyBorder="1" applyAlignment="1">
      <alignment horizontal="center" vertical="center" wrapText="1"/>
    </xf>
    <xf numFmtId="2" fontId="13" fillId="2" borderId="30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/>
    </xf>
    <xf numFmtId="2" fontId="13" fillId="2" borderId="3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2" fontId="13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4" fillId="2" borderId="14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center" vertical="center" wrapText="1"/>
    </xf>
    <xf numFmtId="2" fontId="10" fillId="2" borderId="23" xfId="0" applyNumberFormat="1" applyFont="1" applyFill="1" applyBorder="1" applyAlignment="1">
      <alignment horizontal="center" vertical="center" wrapText="1"/>
    </xf>
    <xf numFmtId="2" fontId="15" fillId="2" borderId="16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/>
    <xf numFmtId="2" fontId="6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tabSelected="1" topLeftCell="A24" zoomScale="75" zoomScaleNormal="75" workbookViewId="0">
      <selection sqref="A1:H128"/>
    </sheetView>
  </sheetViews>
  <sheetFormatPr defaultRowHeight="12.75" x14ac:dyDescent="0.2"/>
  <cols>
    <col min="1" max="1" width="72.7109375" style="50" customWidth="1"/>
    <col min="2" max="2" width="19.140625" style="50" customWidth="1"/>
    <col min="3" max="3" width="13.85546875" style="50" hidden="1" customWidth="1"/>
    <col min="4" max="4" width="16.42578125" style="50" customWidth="1"/>
    <col min="5" max="5" width="13.85546875" style="50" hidden="1" customWidth="1"/>
    <col min="6" max="6" width="20.85546875" style="50" hidden="1" customWidth="1"/>
    <col min="7" max="7" width="13.85546875" style="50" customWidth="1"/>
    <col min="8" max="8" width="20.85546875" style="50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09" t="s">
        <v>0</v>
      </c>
      <c r="B1" s="110"/>
      <c r="C1" s="110"/>
      <c r="D1" s="110"/>
      <c r="E1" s="110"/>
      <c r="F1" s="110"/>
      <c r="G1" s="110"/>
      <c r="H1" s="110"/>
    </row>
    <row r="2" spans="1:11" ht="12.75" customHeight="1" x14ac:dyDescent="0.3">
      <c r="B2" s="111" t="s">
        <v>1</v>
      </c>
      <c r="C2" s="111"/>
      <c r="D2" s="111"/>
      <c r="E2" s="111"/>
      <c r="F2" s="111"/>
      <c r="G2" s="110"/>
      <c r="H2" s="110"/>
    </row>
    <row r="3" spans="1:11" ht="17.25" customHeight="1" x14ac:dyDescent="0.3">
      <c r="A3" s="51" t="s">
        <v>119</v>
      </c>
      <c r="B3" s="111" t="s">
        <v>2</v>
      </c>
      <c r="C3" s="111"/>
      <c r="D3" s="111"/>
      <c r="E3" s="111"/>
      <c r="F3" s="111"/>
      <c r="G3" s="110"/>
      <c r="H3" s="110"/>
    </row>
    <row r="4" spans="1:11" ht="14.25" customHeight="1" x14ac:dyDescent="0.3">
      <c r="B4" s="111" t="s">
        <v>3</v>
      </c>
      <c r="C4" s="111"/>
      <c r="D4" s="111"/>
      <c r="E4" s="111"/>
      <c r="F4" s="111"/>
      <c r="G4" s="110"/>
      <c r="H4" s="110"/>
    </row>
    <row r="5" spans="1:11" ht="39.75" customHeight="1" x14ac:dyDescent="0.25">
      <c r="A5" s="112" t="s">
        <v>133</v>
      </c>
      <c r="B5" s="112"/>
      <c r="C5" s="112"/>
      <c r="D5" s="112"/>
      <c r="E5" s="112"/>
      <c r="F5" s="112"/>
      <c r="G5" s="112"/>
      <c r="H5" s="112"/>
      <c r="K5" s="1"/>
    </row>
    <row r="6" spans="1:11" ht="33" customHeight="1" x14ac:dyDescent="0.2">
      <c r="A6" s="113" t="s">
        <v>120</v>
      </c>
      <c r="B6" s="113"/>
      <c r="C6" s="113"/>
      <c r="D6" s="113"/>
      <c r="E6" s="113"/>
      <c r="F6" s="113"/>
      <c r="G6" s="113"/>
      <c r="H6" s="113"/>
      <c r="K6" s="1"/>
    </row>
    <row r="7" spans="1:11" s="3" customFormat="1" ht="22.5" customHeight="1" x14ac:dyDescent="0.4">
      <c r="A7" s="114" t="s">
        <v>4</v>
      </c>
      <c r="B7" s="114"/>
      <c r="C7" s="114"/>
      <c r="D7" s="114"/>
      <c r="E7" s="115"/>
      <c r="F7" s="115"/>
      <c r="G7" s="115"/>
      <c r="H7" s="115"/>
      <c r="K7" s="4"/>
    </row>
    <row r="8" spans="1:11" s="5" customFormat="1" ht="18.75" customHeight="1" x14ac:dyDescent="0.4">
      <c r="A8" s="114" t="s">
        <v>5</v>
      </c>
      <c r="B8" s="114"/>
      <c r="C8" s="114"/>
      <c r="D8" s="114"/>
      <c r="E8" s="115"/>
      <c r="F8" s="115"/>
      <c r="G8" s="115"/>
      <c r="H8" s="115"/>
    </row>
    <row r="9" spans="1:11" s="6" customFormat="1" ht="17.25" customHeight="1" x14ac:dyDescent="0.2">
      <c r="A9" s="116" t="s">
        <v>6</v>
      </c>
      <c r="B9" s="116"/>
      <c r="C9" s="116"/>
      <c r="D9" s="116"/>
      <c r="E9" s="117"/>
      <c r="F9" s="117"/>
      <c r="G9" s="117"/>
      <c r="H9" s="117"/>
    </row>
    <row r="10" spans="1:11" s="5" customFormat="1" ht="30" customHeight="1" thickBot="1" x14ac:dyDescent="0.25">
      <c r="A10" s="118" t="s">
        <v>7</v>
      </c>
      <c r="B10" s="118"/>
      <c r="C10" s="118"/>
      <c r="D10" s="118"/>
      <c r="E10" s="119"/>
      <c r="F10" s="119"/>
      <c r="G10" s="119"/>
      <c r="H10" s="119"/>
    </row>
    <row r="11" spans="1:11" s="7" customFormat="1" ht="139.5" customHeight="1" thickBot="1" x14ac:dyDescent="0.25">
      <c r="A11" s="52" t="s">
        <v>8</v>
      </c>
      <c r="B11" s="53" t="s">
        <v>9</v>
      </c>
      <c r="C11" s="54" t="s">
        <v>10</v>
      </c>
      <c r="D11" s="54" t="s">
        <v>11</v>
      </c>
      <c r="E11" s="54" t="s">
        <v>10</v>
      </c>
      <c r="F11" s="55" t="s">
        <v>12</v>
      </c>
      <c r="G11" s="54" t="s">
        <v>10</v>
      </c>
      <c r="H11" s="55" t="s">
        <v>12</v>
      </c>
      <c r="K11" s="8"/>
    </row>
    <row r="12" spans="1:11" s="9" customFormat="1" x14ac:dyDescent="0.2">
      <c r="A12" s="56">
        <v>1</v>
      </c>
      <c r="B12" s="57">
        <v>2</v>
      </c>
      <c r="C12" s="57">
        <v>3</v>
      </c>
      <c r="D12" s="58"/>
      <c r="E12" s="57">
        <v>3</v>
      </c>
      <c r="F12" s="59">
        <v>4</v>
      </c>
      <c r="G12" s="60">
        <v>3</v>
      </c>
      <c r="H12" s="61">
        <v>4</v>
      </c>
      <c r="K12" s="10"/>
    </row>
    <row r="13" spans="1:11" s="9" customFormat="1" ht="49.5" customHeight="1" x14ac:dyDescent="0.2">
      <c r="A13" s="120" t="s">
        <v>13</v>
      </c>
      <c r="B13" s="121"/>
      <c r="C13" s="121"/>
      <c r="D13" s="121"/>
      <c r="E13" s="121"/>
      <c r="F13" s="121"/>
      <c r="G13" s="122"/>
      <c r="H13" s="123"/>
      <c r="K13" s="10"/>
    </row>
    <row r="14" spans="1:11" s="7" customFormat="1" ht="15" x14ac:dyDescent="0.2">
      <c r="A14" s="62" t="s">
        <v>116</v>
      </c>
      <c r="B14" s="63"/>
      <c r="C14" s="12">
        <f>F14*12</f>
        <v>0</v>
      </c>
      <c r="D14" s="11">
        <f>G14*I14</f>
        <v>104989.61</v>
      </c>
      <c r="E14" s="12">
        <f>H14*12</f>
        <v>38.159999999999997</v>
      </c>
      <c r="F14" s="13"/>
      <c r="G14" s="12">
        <f>H14*12</f>
        <v>38.159999999999997</v>
      </c>
      <c r="H14" s="12">
        <f>H19+H23</f>
        <v>3.18</v>
      </c>
      <c r="I14" s="7">
        <v>2751.3</v>
      </c>
      <c r="J14" s="7">
        <v>1.07</v>
      </c>
      <c r="K14" s="8">
        <v>2.2400000000000002</v>
      </c>
    </row>
    <row r="15" spans="1:11" s="7" customFormat="1" ht="29.25" customHeight="1" x14ac:dyDescent="0.2">
      <c r="A15" s="64" t="s">
        <v>14</v>
      </c>
      <c r="B15" s="65" t="s">
        <v>15</v>
      </c>
      <c r="C15" s="15"/>
      <c r="D15" s="14"/>
      <c r="E15" s="15"/>
      <c r="F15" s="16"/>
      <c r="G15" s="15"/>
      <c r="H15" s="15"/>
      <c r="K15" s="8"/>
    </row>
    <row r="16" spans="1:11" s="7" customFormat="1" ht="15" x14ac:dyDescent="0.2">
      <c r="A16" s="64" t="s">
        <v>16</v>
      </c>
      <c r="B16" s="65" t="s">
        <v>15</v>
      </c>
      <c r="C16" s="15"/>
      <c r="D16" s="14"/>
      <c r="E16" s="15"/>
      <c r="F16" s="16"/>
      <c r="G16" s="15"/>
      <c r="H16" s="15"/>
      <c r="K16" s="8"/>
    </row>
    <row r="17" spans="1:11" s="7" customFormat="1" ht="15" x14ac:dyDescent="0.2">
      <c r="A17" s="64" t="s">
        <v>17</v>
      </c>
      <c r="B17" s="65" t="s">
        <v>18</v>
      </c>
      <c r="C17" s="15"/>
      <c r="D17" s="14"/>
      <c r="E17" s="15"/>
      <c r="F17" s="16"/>
      <c r="G17" s="15"/>
      <c r="H17" s="15"/>
      <c r="K17" s="8"/>
    </row>
    <row r="18" spans="1:11" s="7" customFormat="1" ht="15" x14ac:dyDescent="0.2">
      <c r="A18" s="64" t="s">
        <v>19</v>
      </c>
      <c r="B18" s="65" t="s">
        <v>15</v>
      </c>
      <c r="C18" s="15"/>
      <c r="D18" s="14"/>
      <c r="E18" s="15"/>
      <c r="F18" s="16"/>
      <c r="G18" s="15"/>
      <c r="H18" s="12"/>
      <c r="K18" s="8"/>
    </row>
    <row r="19" spans="1:11" s="7" customFormat="1" ht="15" x14ac:dyDescent="0.2">
      <c r="A19" s="97" t="s">
        <v>101</v>
      </c>
      <c r="B19" s="65"/>
      <c r="C19" s="15"/>
      <c r="D19" s="14"/>
      <c r="E19" s="15"/>
      <c r="F19" s="16"/>
      <c r="G19" s="15"/>
      <c r="H19" s="12">
        <v>2.83</v>
      </c>
      <c r="K19" s="8"/>
    </row>
    <row r="20" spans="1:11" s="7" customFormat="1" ht="15" x14ac:dyDescent="0.2">
      <c r="A20" s="64" t="s">
        <v>108</v>
      </c>
      <c r="B20" s="65" t="s">
        <v>15</v>
      </c>
      <c r="C20" s="15"/>
      <c r="D20" s="14"/>
      <c r="E20" s="15"/>
      <c r="F20" s="16"/>
      <c r="G20" s="15"/>
      <c r="H20" s="15">
        <v>0.12</v>
      </c>
      <c r="K20" s="8"/>
    </row>
    <row r="21" spans="1:11" s="7" customFormat="1" ht="15" x14ac:dyDescent="0.2">
      <c r="A21" s="64" t="s">
        <v>134</v>
      </c>
      <c r="B21" s="65" t="s">
        <v>15</v>
      </c>
      <c r="C21" s="15"/>
      <c r="D21" s="14"/>
      <c r="E21" s="15"/>
      <c r="F21" s="16"/>
      <c r="G21" s="15"/>
      <c r="H21" s="105">
        <v>0.11</v>
      </c>
      <c r="K21" s="8"/>
    </row>
    <row r="22" spans="1:11" s="7" customFormat="1" ht="15" x14ac:dyDescent="0.2">
      <c r="A22" s="64" t="s">
        <v>126</v>
      </c>
      <c r="B22" s="65" t="s">
        <v>15</v>
      </c>
      <c r="C22" s="15"/>
      <c r="D22" s="14"/>
      <c r="E22" s="15"/>
      <c r="F22" s="16"/>
      <c r="G22" s="15"/>
      <c r="H22" s="105">
        <v>0.12</v>
      </c>
      <c r="K22" s="8"/>
    </row>
    <row r="23" spans="1:11" s="7" customFormat="1" ht="15" x14ac:dyDescent="0.2">
      <c r="A23" s="97" t="s">
        <v>101</v>
      </c>
      <c r="B23" s="65"/>
      <c r="C23" s="15"/>
      <c r="D23" s="14"/>
      <c r="E23" s="15"/>
      <c r="F23" s="16"/>
      <c r="G23" s="15"/>
      <c r="H23" s="12">
        <f>H20+H21+H22</f>
        <v>0.35</v>
      </c>
      <c r="K23" s="8"/>
    </row>
    <row r="24" spans="1:11" s="7" customFormat="1" ht="30" x14ac:dyDescent="0.2">
      <c r="A24" s="62" t="s">
        <v>20</v>
      </c>
      <c r="B24" s="66"/>
      <c r="C24" s="12">
        <f>F24*12</f>
        <v>0</v>
      </c>
      <c r="D24" s="11">
        <f>G24*I24</f>
        <v>127440.22</v>
      </c>
      <c r="E24" s="12">
        <f>H24*12</f>
        <v>46.32</v>
      </c>
      <c r="F24" s="13"/>
      <c r="G24" s="12">
        <f>H24*12</f>
        <v>46.32</v>
      </c>
      <c r="H24" s="12">
        <f>3.28*1.066*1.105</f>
        <v>3.86</v>
      </c>
      <c r="I24" s="7">
        <v>2751.3</v>
      </c>
      <c r="J24" s="7">
        <v>1.07</v>
      </c>
      <c r="K24" s="8">
        <v>3.07</v>
      </c>
    </row>
    <row r="25" spans="1:11" s="7" customFormat="1" ht="15" x14ac:dyDescent="0.2">
      <c r="A25" s="67" t="s">
        <v>21</v>
      </c>
      <c r="B25" s="68" t="s">
        <v>22</v>
      </c>
      <c r="C25" s="12"/>
      <c r="D25" s="11"/>
      <c r="E25" s="12"/>
      <c r="F25" s="13"/>
      <c r="G25" s="12"/>
      <c r="H25" s="12"/>
      <c r="I25" s="7">
        <v>2751.3</v>
      </c>
      <c r="K25" s="8"/>
    </row>
    <row r="26" spans="1:11" s="7" customFormat="1" ht="15" x14ac:dyDescent="0.2">
      <c r="A26" s="67" t="s">
        <v>23</v>
      </c>
      <c r="B26" s="68" t="s">
        <v>22</v>
      </c>
      <c r="C26" s="12"/>
      <c r="D26" s="11"/>
      <c r="E26" s="12"/>
      <c r="F26" s="13"/>
      <c r="G26" s="12"/>
      <c r="H26" s="12"/>
      <c r="I26" s="7">
        <v>2751.3</v>
      </c>
      <c r="K26" s="8"/>
    </row>
    <row r="27" spans="1:11" s="7" customFormat="1" ht="15" x14ac:dyDescent="0.2">
      <c r="A27" s="69" t="s">
        <v>24</v>
      </c>
      <c r="B27" s="70" t="s">
        <v>25</v>
      </c>
      <c r="C27" s="12"/>
      <c r="D27" s="11"/>
      <c r="E27" s="12"/>
      <c r="F27" s="13"/>
      <c r="G27" s="12"/>
      <c r="H27" s="12"/>
      <c r="I27" s="7">
        <v>2751.3</v>
      </c>
      <c r="K27" s="8"/>
    </row>
    <row r="28" spans="1:11" s="7" customFormat="1" ht="15" x14ac:dyDescent="0.2">
      <c r="A28" s="67" t="s">
        <v>26</v>
      </c>
      <c r="B28" s="68" t="s">
        <v>22</v>
      </c>
      <c r="C28" s="12"/>
      <c r="D28" s="11"/>
      <c r="E28" s="12"/>
      <c r="F28" s="13"/>
      <c r="G28" s="12"/>
      <c r="H28" s="12"/>
      <c r="I28" s="7">
        <v>2751.3</v>
      </c>
      <c r="K28" s="8"/>
    </row>
    <row r="29" spans="1:11" s="7" customFormat="1" ht="25.5" x14ac:dyDescent="0.2">
      <c r="A29" s="67" t="s">
        <v>27</v>
      </c>
      <c r="B29" s="68" t="s">
        <v>28</v>
      </c>
      <c r="C29" s="12"/>
      <c r="D29" s="11"/>
      <c r="E29" s="12"/>
      <c r="F29" s="13"/>
      <c r="G29" s="12"/>
      <c r="H29" s="12"/>
      <c r="I29" s="7">
        <v>2751.3</v>
      </c>
      <c r="K29" s="8"/>
    </row>
    <row r="30" spans="1:11" s="7" customFormat="1" ht="15" x14ac:dyDescent="0.2">
      <c r="A30" s="67" t="s">
        <v>29</v>
      </c>
      <c r="B30" s="68" t="s">
        <v>22</v>
      </c>
      <c r="C30" s="12"/>
      <c r="D30" s="11"/>
      <c r="E30" s="12"/>
      <c r="F30" s="13"/>
      <c r="G30" s="12"/>
      <c r="H30" s="12"/>
      <c r="I30" s="7">
        <v>2751.3</v>
      </c>
      <c r="K30" s="8"/>
    </row>
    <row r="31" spans="1:11" s="7" customFormat="1" ht="28.5" customHeight="1" thickBot="1" x14ac:dyDescent="0.25">
      <c r="A31" s="71" t="s">
        <v>30</v>
      </c>
      <c r="B31" s="72" t="s">
        <v>31</v>
      </c>
      <c r="C31" s="12"/>
      <c r="D31" s="11"/>
      <c r="E31" s="12"/>
      <c r="F31" s="13"/>
      <c r="G31" s="12"/>
      <c r="H31" s="12"/>
      <c r="I31" s="7">
        <v>2751.3</v>
      </c>
      <c r="K31" s="8"/>
    </row>
    <row r="32" spans="1:11" s="18" customFormat="1" ht="15" x14ac:dyDescent="0.2">
      <c r="A32" s="73" t="s">
        <v>32</v>
      </c>
      <c r="B32" s="63" t="s">
        <v>33</v>
      </c>
      <c r="C32" s="12">
        <f>F32*12</f>
        <v>0</v>
      </c>
      <c r="D32" s="11">
        <f>G32*I32</f>
        <v>24761.7</v>
      </c>
      <c r="E32" s="12">
        <f>H32*12</f>
        <v>9</v>
      </c>
      <c r="F32" s="17"/>
      <c r="G32" s="12">
        <f>H32*12</f>
        <v>9</v>
      </c>
      <c r="H32" s="12">
        <f>0.68*1.105</f>
        <v>0.75</v>
      </c>
      <c r="I32" s="7">
        <v>2751.3</v>
      </c>
      <c r="J32" s="7">
        <v>1.07</v>
      </c>
      <c r="K32" s="8">
        <v>0.6</v>
      </c>
    </row>
    <row r="33" spans="1:13" s="7" customFormat="1" ht="15" x14ac:dyDescent="0.2">
      <c r="A33" s="73" t="s">
        <v>34</v>
      </c>
      <c r="B33" s="63" t="s">
        <v>35</v>
      </c>
      <c r="C33" s="12">
        <f>F33*12</f>
        <v>0</v>
      </c>
      <c r="D33" s="11">
        <f>G33*I33</f>
        <v>80888.22</v>
      </c>
      <c r="E33" s="12">
        <f>H33*12</f>
        <v>29.4</v>
      </c>
      <c r="F33" s="17"/>
      <c r="G33" s="12">
        <f>H33*12</f>
        <v>29.4</v>
      </c>
      <c r="H33" s="12">
        <f>2.22*1.105</f>
        <v>2.4500000000000002</v>
      </c>
      <c r="I33" s="7">
        <v>2751.3</v>
      </c>
      <c r="J33" s="7">
        <v>1.07</v>
      </c>
      <c r="K33" s="8">
        <v>1.94</v>
      </c>
    </row>
    <row r="34" spans="1:13" s="9" customFormat="1" ht="30" x14ac:dyDescent="0.2">
      <c r="A34" s="73" t="s">
        <v>36</v>
      </c>
      <c r="B34" s="63" t="s">
        <v>37</v>
      </c>
      <c r="C34" s="19"/>
      <c r="D34" s="11">
        <v>2042.21</v>
      </c>
      <c r="E34" s="19">
        <f>H34*12</f>
        <v>0.72</v>
      </c>
      <c r="F34" s="17"/>
      <c r="G34" s="12">
        <f>D34/I34</f>
        <v>0.74</v>
      </c>
      <c r="H34" s="12">
        <f>G34/12</f>
        <v>0.06</v>
      </c>
      <c r="I34" s="7">
        <v>2751.3</v>
      </c>
      <c r="J34" s="7">
        <v>1.07</v>
      </c>
      <c r="K34" s="8">
        <v>0.05</v>
      </c>
    </row>
    <row r="35" spans="1:13" s="9" customFormat="1" ht="30" x14ac:dyDescent="0.2">
      <c r="A35" s="73" t="s">
        <v>38</v>
      </c>
      <c r="B35" s="63" t="s">
        <v>37</v>
      </c>
      <c r="C35" s="19"/>
      <c r="D35" s="11">
        <v>2042.21</v>
      </c>
      <c r="E35" s="19"/>
      <c r="F35" s="17"/>
      <c r="G35" s="12">
        <f>D35/I35</f>
        <v>0.74</v>
      </c>
      <c r="H35" s="12">
        <f>G35/12</f>
        <v>0.06</v>
      </c>
      <c r="I35" s="7">
        <v>2751.3</v>
      </c>
      <c r="J35" s="7">
        <v>1.07</v>
      </c>
      <c r="K35" s="8">
        <v>0.05</v>
      </c>
    </row>
    <row r="36" spans="1:13" s="9" customFormat="1" ht="21" customHeight="1" x14ac:dyDescent="0.2">
      <c r="A36" s="73" t="s">
        <v>39</v>
      </c>
      <c r="B36" s="63" t="s">
        <v>37</v>
      </c>
      <c r="C36" s="19"/>
      <c r="D36" s="11">
        <v>12896.1</v>
      </c>
      <c r="E36" s="19"/>
      <c r="F36" s="17"/>
      <c r="G36" s="12">
        <f>D36/I36</f>
        <v>4.6900000000000004</v>
      </c>
      <c r="H36" s="12">
        <f>G36/12</f>
        <v>0.39</v>
      </c>
      <c r="I36" s="7">
        <v>2751.3</v>
      </c>
      <c r="J36" s="7">
        <v>1.07</v>
      </c>
      <c r="K36" s="8">
        <v>0.22</v>
      </c>
    </row>
    <row r="37" spans="1:13" s="9" customFormat="1" ht="30" hidden="1" x14ac:dyDescent="0.2">
      <c r="A37" s="73" t="s">
        <v>40</v>
      </c>
      <c r="B37" s="63" t="s">
        <v>28</v>
      </c>
      <c r="C37" s="19"/>
      <c r="D37" s="11">
        <f ca="1">G37*I37</f>
        <v>0</v>
      </c>
      <c r="E37" s="19"/>
      <c r="F37" s="17"/>
      <c r="G37" s="12">
        <f t="shared" ref="G37:G39" ca="1" si="0">D37/I37</f>
        <v>4.24</v>
      </c>
      <c r="H37" s="12">
        <f t="shared" ref="H37:H41" ca="1" si="1">G37/12</f>
        <v>0.35</v>
      </c>
      <c r="I37" s="7">
        <v>2751.3</v>
      </c>
      <c r="J37" s="7">
        <v>1.07</v>
      </c>
      <c r="K37" s="8">
        <v>0</v>
      </c>
    </row>
    <row r="38" spans="1:13" s="9" customFormat="1" ht="30" hidden="1" x14ac:dyDescent="0.2">
      <c r="A38" s="73" t="s">
        <v>41</v>
      </c>
      <c r="B38" s="63" t="s">
        <v>28</v>
      </c>
      <c r="C38" s="19"/>
      <c r="D38" s="11">
        <f ca="1">G38*I38</f>
        <v>0</v>
      </c>
      <c r="E38" s="19"/>
      <c r="F38" s="17"/>
      <c r="G38" s="12">
        <f t="shared" ca="1" si="0"/>
        <v>4.24</v>
      </c>
      <c r="H38" s="12">
        <f t="shared" ca="1" si="1"/>
        <v>0.35</v>
      </c>
      <c r="I38" s="7">
        <v>2751.3</v>
      </c>
      <c r="J38" s="7">
        <v>1.07</v>
      </c>
      <c r="K38" s="8">
        <v>0</v>
      </c>
    </row>
    <row r="39" spans="1:13" s="9" customFormat="1" ht="30" hidden="1" x14ac:dyDescent="0.2">
      <c r="A39" s="73" t="s">
        <v>42</v>
      </c>
      <c r="B39" s="63" t="s">
        <v>28</v>
      </c>
      <c r="C39" s="19"/>
      <c r="D39" s="11">
        <f ca="1">G39*I39</f>
        <v>0</v>
      </c>
      <c r="E39" s="19"/>
      <c r="F39" s="17"/>
      <c r="G39" s="12">
        <f t="shared" ca="1" si="0"/>
        <v>4.24</v>
      </c>
      <c r="H39" s="12">
        <f t="shared" ca="1" si="1"/>
        <v>0.35</v>
      </c>
      <c r="I39" s="7">
        <v>2751.3</v>
      </c>
      <c r="J39" s="7">
        <v>1.07</v>
      </c>
      <c r="K39" s="8">
        <v>0</v>
      </c>
    </row>
    <row r="40" spans="1:13" s="9" customFormat="1" ht="30" x14ac:dyDescent="0.2">
      <c r="A40" s="73" t="s">
        <v>127</v>
      </c>
      <c r="B40" s="63" t="s">
        <v>28</v>
      </c>
      <c r="C40" s="19"/>
      <c r="D40" s="11">
        <v>3652.28</v>
      </c>
      <c r="E40" s="19"/>
      <c r="F40" s="17"/>
      <c r="G40" s="12">
        <f>D40/I40</f>
        <v>1.33</v>
      </c>
      <c r="H40" s="12">
        <f t="shared" si="1"/>
        <v>0.11</v>
      </c>
      <c r="I40" s="7">
        <v>2751.3</v>
      </c>
      <c r="J40" s="7"/>
      <c r="K40" s="8"/>
    </row>
    <row r="41" spans="1:13" s="9" customFormat="1" ht="30" x14ac:dyDescent="0.2">
      <c r="A41" s="73" t="s">
        <v>132</v>
      </c>
      <c r="B41" s="63" t="s">
        <v>28</v>
      </c>
      <c r="C41" s="19"/>
      <c r="D41" s="11">
        <v>12896.11</v>
      </c>
      <c r="E41" s="19"/>
      <c r="F41" s="17"/>
      <c r="G41" s="12">
        <f>D41/I41</f>
        <v>4.6900000000000004</v>
      </c>
      <c r="H41" s="12">
        <f t="shared" si="1"/>
        <v>0.39</v>
      </c>
      <c r="I41" s="7">
        <v>2751.3</v>
      </c>
      <c r="J41" s="7"/>
      <c r="K41" s="8"/>
    </row>
    <row r="42" spans="1:13" s="9" customFormat="1" ht="30" x14ac:dyDescent="0.2">
      <c r="A42" s="73" t="s">
        <v>43</v>
      </c>
      <c r="B42" s="63"/>
      <c r="C42" s="19">
        <f>F42*12</f>
        <v>0</v>
      </c>
      <c r="D42" s="11">
        <f>G42*I42</f>
        <v>6933.28</v>
      </c>
      <c r="E42" s="19">
        <f>H42*12</f>
        <v>2.52</v>
      </c>
      <c r="F42" s="17"/>
      <c r="G42" s="12">
        <f>H42*12</f>
        <v>2.52</v>
      </c>
      <c r="H42" s="12">
        <v>0.21</v>
      </c>
      <c r="I42" s="7">
        <v>2751.3</v>
      </c>
      <c r="J42" s="7">
        <v>1.07</v>
      </c>
      <c r="K42" s="8">
        <v>0.14000000000000001</v>
      </c>
    </row>
    <row r="43" spans="1:13" s="7" customFormat="1" ht="15" x14ac:dyDescent="0.2">
      <c r="A43" s="73" t="s">
        <v>44</v>
      </c>
      <c r="B43" s="63" t="s">
        <v>45</v>
      </c>
      <c r="C43" s="19">
        <f>F43*12</f>
        <v>0</v>
      </c>
      <c r="D43" s="11">
        <f>G43*I43</f>
        <v>1980.94</v>
      </c>
      <c r="E43" s="19">
        <f>H43*12</f>
        <v>0.72</v>
      </c>
      <c r="F43" s="17"/>
      <c r="G43" s="12">
        <f>H43*12</f>
        <v>0.72</v>
      </c>
      <c r="H43" s="12">
        <v>0.06</v>
      </c>
      <c r="I43" s="7">
        <v>2751.3</v>
      </c>
      <c r="J43" s="7">
        <v>1.07</v>
      </c>
      <c r="K43" s="8">
        <v>0.03</v>
      </c>
    </row>
    <row r="44" spans="1:13" s="7" customFormat="1" ht="15" x14ac:dyDescent="0.2">
      <c r="A44" s="73" t="s">
        <v>46</v>
      </c>
      <c r="B44" s="74" t="s">
        <v>47</v>
      </c>
      <c r="C44" s="20">
        <f>F44*12</f>
        <v>0</v>
      </c>
      <c r="D44" s="11">
        <f>G44*I44</f>
        <v>1320.62</v>
      </c>
      <c r="E44" s="20">
        <f>H44*12</f>
        <v>0.48</v>
      </c>
      <c r="F44" s="21"/>
      <c r="G44" s="12">
        <f>H44*12</f>
        <v>0.48</v>
      </c>
      <c r="H44" s="12">
        <v>0.04</v>
      </c>
      <c r="I44" s="7">
        <v>2751.3</v>
      </c>
      <c r="J44" s="7">
        <v>1.07</v>
      </c>
      <c r="K44" s="8">
        <v>0.02</v>
      </c>
    </row>
    <row r="45" spans="1:13" s="18" customFormat="1" ht="30" x14ac:dyDescent="0.2">
      <c r="A45" s="73" t="s">
        <v>48</v>
      </c>
      <c r="B45" s="63" t="s">
        <v>49</v>
      </c>
      <c r="C45" s="19">
        <f>F45*12</f>
        <v>0</v>
      </c>
      <c r="D45" s="11">
        <f>G45*I45</f>
        <v>1650.78</v>
      </c>
      <c r="E45" s="19">
        <f>H45*12</f>
        <v>0.6</v>
      </c>
      <c r="F45" s="17"/>
      <c r="G45" s="12">
        <f>H45*12</f>
        <v>0.6</v>
      </c>
      <c r="H45" s="12">
        <v>0.05</v>
      </c>
      <c r="I45" s="7">
        <v>2751.3</v>
      </c>
      <c r="J45" s="7">
        <v>1.07</v>
      </c>
      <c r="K45" s="8">
        <v>0.03</v>
      </c>
      <c r="M45" s="7"/>
    </row>
    <row r="46" spans="1:13" s="18" customFormat="1" ht="15" x14ac:dyDescent="0.2">
      <c r="A46" s="73" t="s">
        <v>50</v>
      </c>
      <c r="B46" s="63"/>
      <c r="C46" s="12"/>
      <c r="D46" s="12">
        <f>SUM(D48:D57)</f>
        <v>16553.060000000001</v>
      </c>
      <c r="E46" s="12"/>
      <c r="F46" s="17"/>
      <c r="G46" s="12">
        <f>D46/I46</f>
        <v>6.02</v>
      </c>
      <c r="H46" s="12">
        <f>G46/12</f>
        <v>0.5</v>
      </c>
      <c r="I46" s="7">
        <v>2751.3</v>
      </c>
      <c r="J46" s="7">
        <v>1.07</v>
      </c>
      <c r="K46" s="8">
        <v>0.91</v>
      </c>
      <c r="M46" s="7"/>
    </row>
    <row r="47" spans="1:13" s="9" customFormat="1" ht="15" hidden="1" x14ac:dyDescent="0.2">
      <c r="A47" s="75"/>
      <c r="B47" s="68"/>
      <c r="C47" s="23"/>
      <c r="D47" s="22"/>
      <c r="E47" s="23"/>
      <c r="F47" s="24"/>
      <c r="G47" s="23"/>
      <c r="H47" s="23"/>
      <c r="I47" s="7">
        <v>2751.3</v>
      </c>
      <c r="J47" s="7"/>
      <c r="K47" s="8"/>
      <c r="M47" s="7"/>
    </row>
    <row r="48" spans="1:13" s="9" customFormat="1" ht="25.5" customHeight="1" x14ac:dyDescent="0.2">
      <c r="A48" s="75" t="s">
        <v>135</v>
      </c>
      <c r="B48" s="68" t="s">
        <v>51</v>
      </c>
      <c r="C48" s="23"/>
      <c r="D48" s="22">
        <v>622.74</v>
      </c>
      <c r="E48" s="23"/>
      <c r="F48" s="24"/>
      <c r="G48" s="23"/>
      <c r="H48" s="23"/>
      <c r="I48" s="7">
        <v>2751.3</v>
      </c>
      <c r="J48" s="7">
        <v>1.07</v>
      </c>
      <c r="K48" s="8">
        <v>0.01</v>
      </c>
      <c r="M48" s="7"/>
    </row>
    <row r="49" spans="1:13" s="9" customFormat="1" ht="15" x14ac:dyDescent="0.2">
      <c r="A49" s="75" t="s">
        <v>52</v>
      </c>
      <c r="B49" s="68" t="s">
        <v>53</v>
      </c>
      <c r="C49" s="23">
        <f>F49*12</f>
        <v>0</v>
      </c>
      <c r="D49" s="22">
        <v>459.48</v>
      </c>
      <c r="E49" s="23">
        <f>H49*12</f>
        <v>0</v>
      </c>
      <c r="F49" s="24"/>
      <c r="G49" s="23"/>
      <c r="H49" s="23"/>
      <c r="I49" s="7">
        <v>2751.3</v>
      </c>
      <c r="J49" s="7">
        <v>1.07</v>
      </c>
      <c r="K49" s="8">
        <v>0.01</v>
      </c>
      <c r="M49" s="7"/>
    </row>
    <row r="50" spans="1:13" s="9" customFormat="1" ht="15" x14ac:dyDescent="0.2">
      <c r="A50" s="75" t="s">
        <v>117</v>
      </c>
      <c r="B50" s="70" t="s">
        <v>51</v>
      </c>
      <c r="C50" s="23"/>
      <c r="D50" s="22">
        <v>818.74</v>
      </c>
      <c r="E50" s="23"/>
      <c r="F50" s="24"/>
      <c r="G50" s="23"/>
      <c r="H50" s="23"/>
      <c r="I50" s="7">
        <v>2751.3</v>
      </c>
      <c r="J50" s="7"/>
      <c r="K50" s="8"/>
      <c r="M50" s="7"/>
    </row>
    <row r="51" spans="1:13" s="9" customFormat="1" ht="15" x14ac:dyDescent="0.2">
      <c r="A51" s="75" t="s">
        <v>54</v>
      </c>
      <c r="B51" s="68" t="s">
        <v>51</v>
      </c>
      <c r="C51" s="23">
        <f>F51*12</f>
        <v>0</v>
      </c>
      <c r="D51" s="22">
        <v>875.61</v>
      </c>
      <c r="E51" s="23">
        <f>H51*12</f>
        <v>0</v>
      </c>
      <c r="F51" s="24"/>
      <c r="G51" s="23"/>
      <c r="H51" s="23"/>
      <c r="I51" s="7">
        <v>2751.3</v>
      </c>
      <c r="J51" s="7">
        <v>1.07</v>
      </c>
      <c r="K51" s="8">
        <v>0.02</v>
      </c>
      <c r="M51" s="7"/>
    </row>
    <row r="52" spans="1:13" s="9" customFormat="1" ht="15" x14ac:dyDescent="0.2">
      <c r="A52" s="75" t="s">
        <v>55</v>
      </c>
      <c r="B52" s="68" t="s">
        <v>51</v>
      </c>
      <c r="C52" s="23">
        <f>F52*12</f>
        <v>0</v>
      </c>
      <c r="D52" s="22">
        <v>3903.72</v>
      </c>
      <c r="E52" s="23">
        <f>H52*12</f>
        <v>0</v>
      </c>
      <c r="F52" s="24"/>
      <c r="G52" s="23"/>
      <c r="H52" s="23"/>
      <c r="I52" s="7">
        <v>2751.3</v>
      </c>
      <c r="J52" s="7">
        <v>1.07</v>
      </c>
      <c r="K52" s="8">
        <v>0.1</v>
      </c>
      <c r="M52" s="7"/>
    </row>
    <row r="53" spans="1:13" s="9" customFormat="1" ht="15" x14ac:dyDescent="0.2">
      <c r="A53" s="75" t="s">
        <v>56</v>
      </c>
      <c r="B53" s="68" t="s">
        <v>51</v>
      </c>
      <c r="C53" s="23">
        <f>F53*12</f>
        <v>0</v>
      </c>
      <c r="D53" s="22">
        <v>918.95</v>
      </c>
      <c r="E53" s="23">
        <f>H53*12</f>
        <v>0</v>
      </c>
      <c r="F53" s="24"/>
      <c r="G53" s="23"/>
      <c r="H53" s="23"/>
      <c r="I53" s="7">
        <v>2751.3</v>
      </c>
      <c r="J53" s="7">
        <v>1.07</v>
      </c>
      <c r="K53" s="8">
        <v>0.02</v>
      </c>
      <c r="M53" s="7"/>
    </row>
    <row r="54" spans="1:13" s="9" customFormat="1" ht="15" x14ac:dyDescent="0.2">
      <c r="A54" s="75" t="s">
        <v>57</v>
      </c>
      <c r="B54" s="68" t="s">
        <v>51</v>
      </c>
      <c r="C54" s="23"/>
      <c r="D54" s="22">
        <v>437.79</v>
      </c>
      <c r="E54" s="23"/>
      <c r="F54" s="24"/>
      <c r="G54" s="23"/>
      <c r="H54" s="23"/>
      <c r="I54" s="7">
        <v>2751.3</v>
      </c>
      <c r="J54" s="7">
        <v>1.07</v>
      </c>
      <c r="K54" s="8">
        <v>0.01</v>
      </c>
      <c r="M54" s="7"/>
    </row>
    <row r="55" spans="1:13" s="9" customFormat="1" ht="15" x14ac:dyDescent="0.2">
      <c r="A55" s="75" t="s">
        <v>58</v>
      </c>
      <c r="B55" s="68" t="s">
        <v>53</v>
      </c>
      <c r="C55" s="23"/>
      <c r="D55" s="22">
        <v>1751.23</v>
      </c>
      <c r="E55" s="23"/>
      <c r="F55" s="24"/>
      <c r="G55" s="23"/>
      <c r="H55" s="23"/>
      <c r="I55" s="7">
        <v>2751.3</v>
      </c>
      <c r="J55" s="7">
        <v>1.07</v>
      </c>
      <c r="K55" s="8">
        <v>0.04</v>
      </c>
      <c r="M55" s="7"/>
    </row>
    <row r="56" spans="1:13" s="9" customFormat="1" ht="25.5" x14ac:dyDescent="0.2">
      <c r="A56" s="75" t="s">
        <v>59</v>
      </c>
      <c r="B56" s="68" t="s">
        <v>51</v>
      </c>
      <c r="C56" s="23">
        <f>F56*12</f>
        <v>0</v>
      </c>
      <c r="D56" s="22">
        <v>3276.19</v>
      </c>
      <c r="E56" s="23">
        <f>H56*12</f>
        <v>0</v>
      </c>
      <c r="F56" s="24"/>
      <c r="G56" s="23"/>
      <c r="H56" s="23"/>
      <c r="I56" s="7">
        <v>2751.3</v>
      </c>
      <c r="J56" s="7">
        <v>1.07</v>
      </c>
      <c r="K56" s="8">
        <v>7.0000000000000007E-2</v>
      </c>
      <c r="M56" s="7"/>
    </row>
    <row r="57" spans="1:13" s="9" customFormat="1" ht="25.5" x14ac:dyDescent="0.2">
      <c r="A57" s="75" t="s">
        <v>136</v>
      </c>
      <c r="B57" s="68" t="s">
        <v>51</v>
      </c>
      <c r="C57" s="23"/>
      <c r="D57" s="22">
        <v>3488.61</v>
      </c>
      <c r="E57" s="23"/>
      <c r="F57" s="24"/>
      <c r="G57" s="23"/>
      <c r="H57" s="23"/>
      <c r="I57" s="7">
        <v>2751.3</v>
      </c>
      <c r="J57" s="7">
        <v>1.07</v>
      </c>
      <c r="K57" s="8">
        <v>0.01</v>
      </c>
    </row>
    <row r="58" spans="1:13" s="18" customFormat="1" ht="30" x14ac:dyDescent="0.2">
      <c r="A58" s="73" t="s">
        <v>60</v>
      </c>
      <c r="B58" s="63"/>
      <c r="C58" s="12"/>
      <c r="D58" s="12">
        <f>D59+D60+D61+D62+D63+D69</f>
        <v>26399.59</v>
      </c>
      <c r="E58" s="12"/>
      <c r="F58" s="17"/>
      <c r="G58" s="12">
        <f>D58/I58</f>
        <v>9.6</v>
      </c>
      <c r="H58" s="12">
        <f>G58/12</f>
        <v>0.8</v>
      </c>
      <c r="I58" s="7">
        <v>2751.3</v>
      </c>
      <c r="J58" s="7">
        <v>1.07</v>
      </c>
      <c r="K58" s="8">
        <v>0.9</v>
      </c>
      <c r="M58" s="9"/>
    </row>
    <row r="59" spans="1:13" s="9" customFormat="1" ht="15" x14ac:dyDescent="0.2">
      <c r="A59" s="75" t="s">
        <v>61</v>
      </c>
      <c r="B59" s="68" t="s">
        <v>62</v>
      </c>
      <c r="C59" s="23"/>
      <c r="D59" s="22">
        <v>2626.83</v>
      </c>
      <c r="E59" s="23"/>
      <c r="F59" s="24"/>
      <c r="G59" s="23"/>
      <c r="H59" s="23"/>
      <c r="I59" s="7">
        <v>2751.3</v>
      </c>
      <c r="J59" s="7">
        <v>1.07</v>
      </c>
      <c r="K59" s="8">
        <v>0.06</v>
      </c>
    </row>
    <row r="60" spans="1:13" s="9" customFormat="1" ht="25.5" x14ac:dyDescent="0.2">
      <c r="A60" s="75" t="s">
        <v>63</v>
      </c>
      <c r="B60" s="68" t="s">
        <v>64</v>
      </c>
      <c r="C60" s="23"/>
      <c r="D60" s="22">
        <v>1751.23</v>
      </c>
      <c r="E60" s="23"/>
      <c r="F60" s="24"/>
      <c r="G60" s="23"/>
      <c r="H60" s="23"/>
      <c r="I60" s="7">
        <v>2751.3</v>
      </c>
      <c r="J60" s="7">
        <v>1.07</v>
      </c>
      <c r="K60" s="8">
        <v>0.04</v>
      </c>
    </row>
    <row r="61" spans="1:13" s="9" customFormat="1" ht="20.25" customHeight="1" x14ac:dyDescent="0.2">
      <c r="A61" s="75" t="s">
        <v>65</v>
      </c>
      <c r="B61" s="68" t="s">
        <v>66</v>
      </c>
      <c r="C61" s="23"/>
      <c r="D61" s="22">
        <v>1837.85</v>
      </c>
      <c r="E61" s="23"/>
      <c r="F61" s="24"/>
      <c r="G61" s="23"/>
      <c r="H61" s="23"/>
      <c r="I61" s="7">
        <v>2751.3</v>
      </c>
      <c r="J61" s="7">
        <v>1.07</v>
      </c>
      <c r="K61" s="8">
        <v>0.04</v>
      </c>
    </row>
    <row r="62" spans="1:13" s="9" customFormat="1" ht="25.5" x14ac:dyDescent="0.2">
      <c r="A62" s="75" t="s">
        <v>67</v>
      </c>
      <c r="B62" s="68" t="s">
        <v>68</v>
      </c>
      <c r="C62" s="23"/>
      <c r="D62" s="22">
        <v>1751.2</v>
      </c>
      <c r="E62" s="23"/>
      <c r="F62" s="24"/>
      <c r="G62" s="23"/>
      <c r="H62" s="23"/>
      <c r="I62" s="7">
        <v>2751.3</v>
      </c>
      <c r="J62" s="7">
        <v>1.07</v>
      </c>
      <c r="K62" s="8">
        <v>0.04</v>
      </c>
    </row>
    <row r="63" spans="1:13" s="9" customFormat="1" ht="25.5" x14ac:dyDescent="0.2">
      <c r="A63" s="75" t="s">
        <v>113</v>
      </c>
      <c r="B63" s="70" t="s">
        <v>28</v>
      </c>
      <c r="C63" s="23"/>
      <c r="D63" s="22">
        <v>12204</v>
      </c>
      <c r="E63" s="23"/>
      <c r="F63" s="24"/>
      <c r="G63" s="23"/>
      <c r="H63" s="23"/>
      <c r="I63" s="7">
        <v>2751.3</v>
      </c>
      <c r="J63" s="7"/>
      <c r="K63" s="8"/>
    </row>
    <row r="64" spans="1:13" s="9" customFormat="1" ht="15" hidden="1" x14ac:dyDescent="0.2">
      <c r="A64" s="75" t="s">
        <v>69</v>
      </c>
      <c r="B64" s="68" t="s">
        <v>66</v>
      </c>
      <c r="C64" s="23"/>
      <c r="D64" s="22"/>
      <c r="E64" s="23"/>
      <c r="F64" s="24"/>
      <c r="G64" s="23"/>
      <c r="H64" s="23"/>
      <c r="I64" s="7">
        <v>2751.3</v>
      </c>
      <c r="J64" s="7">
        <v>1.07</v>
      </c>
      <c r="K64" s="8">
        <v>0</v>
      </c>
    </row>
    <row r="65" spans="1:11" s="9" customFormat="1" ht="15" hidden="1" x14ac:dyDescent="0.2">
      <c r="A65" s="75" t="s">
        <v>70</v>
      </c>
      <c r="B65" s="68" t="s">
        <v>51</v>
      </c>
      <c r="C65" s="23"/>
      <c r="D65" s="22"/>
      <c r="E65" s="23"/>
      <c r="F65" s="24"/>
      <c r="G65" s="23"/>
      <c r="H65" s="23"/>
      <c r="I65" s="7">
        <v>2751.3</v>
      </c>
      <c r="J65" s="7">
        <v>1.07</v>
      </c>
      <c r="K65" s="8">
        <v>0</v>
      </c>
    </row>
    <row r="66" spans="1:11" s="9" customFormat="1" ht="25.5" hidden="1" x14ac:dyDescent="0.2">
      <c r="A66" s="75" t="s">
        <v>71</v>
      </c>
      <c r="B66" s="68" t="s">
        <v>51</v>
      </c>
      <c r="C66" s="23"/>
      <c r="D66" s="22"/>
      <c r="E66" s="23"/>
      <c r="F66" s="24"/>
      <c r="G66" s="23"/>
      <c r="H66" s="23"/>
      <c r="I66" s="7">
        <v>2751.3</v>
      </c>
      <c r="J66" s="7">
        <v>1.07</v>
      </c>
      <c r="K66" s="8">
        <v>0</v>
      </c>
    </row>
    <row r="67" spans="1:11" s="9" customFormat="1" ht="15" hidden="1" x14ac:dyDescent="0.2">
      <c r="A67" s="75" t="s">
        <v>72</v>
      </c>
      <c r="B67" s="68" t="s">
        <v>51</v>
      </c>
      <c r="C67" s="23"/>
      <c r="D67" s="22"/>
      <c r="E67" s="23"/>
      <c r="F67" s="24"/>
      <c r="G67" s="23"/>
      <c r="H67" s="23"/>
      <c r="I67" s="7">
        <v>2751.3</v>
      </c>
      <c r="J67" s="7">
        <v>1.07</v>
      </c>
      <c r="K67" s="8">
        <v>0.03</v>
      </c>
    </row>
    <row r="68" spans="1:11" s="9" customFormat="1" ht="25.5" hidden="1" x14ac:dyDescent="0.2">
      <c r="A68" s="75" t="s">
        <v>73</v>
      </c>
      <c r="B68" s="68" t="s">
        <v>28</v>
      </c>
      <c r="C68" s="23"/>
      <c r="D68" s="22">
        <f t="shared" ref="D68:D70" si="2">G68*I68</f>
        <v>0</v>
      </c>
      <c r="E68" s="23"/>
      <c r="F68" s="24"/>
      <c r="G68" s="23"/>
      <c r="H68" s="23"/>
      <c r="I68" s="7">
        <v>2751.3</v>
      </c>
      <c r="J68" s="7">
        <v>1.07</v>
      </c>
      <c r="K68" s="8">
        <v>0</v>
      </c>
    </row>
    <row r="69" spans="1:11" s="9" customFormat="1" ht="18.75" customHeight="1" x14ac:dyDescent="0.2">
      <c r="A69" s="75" t="s">
        <v>74</v>
      </c>
      <c r="B69" s="68" t="s">
        <v>37</v>
      </c>
      <c r="C69" s="25"/>
      <c r="D69" s="22">
        <v>6228.48</v>
      </c>
      <c r="E69" s="25"/>
      <c r="F69" s="24"/>
      <c r="G69" s="23"/>
      <c r="H69" s="23"/>
      <c r="I69" s="7">
        <v>2751.3</v>
      </c>
      <c r="J69" s="7">
        <v>1.07</v>
      </c>
      <c r="K69" s="8">
        <v>0.15</v>
      </c>
    </row>
    <row r="70" spans="1:11" s="9" customFormat="1" ht="15" hidden="1" x14ac:dyDescent="0.2">
      <c r="A70" s="75" t="s">
        <v>75</v>
      </c>
      <c r="B70" s="68" t="s">
        <v>51</v>
      </c>
      <c r="C70" s="23"/>
      <c r="D70" s="22">
        <f t="shared" si="2"/>
        <v>0</v>
      </c>
      <c r="E70" s="23"/>
      <c r="F70" s="24"/>
      <c r="G70" s="23">
        <f>H70*12</f>
        <v>0</v>
      </c>
      <c r="H70" s="23">
        <v>0</v>
      </c>
      <c r="I70" s="7">
        <v>2751.3</v>
      </c>
      <c r="J70" s="7">
        <v>1.07</v>
      </c>
      <c r="K70" s="8">
        <v>0</v>
      </c>
    </row>
    <row r="71" spans="1:11" s="9" customFormat="1" ht="30" x14ac:dyDescent="0.2">
      <c r="A71" s="73" t="s">
        <v>76</v>
      </c>
      <c r="B71" s="68"/>
      <c r="C71" s="23"/>
      <c r="D71" s="12">
        <f>D72+D74</f>
        <v>14234.14</v>
      </c>
      <c r="E71" s="23"/>
      <c r="F71" s="24"/>
      <c r="G71" s="12">
        <f>D71/I71</f>
        <v>5.17</v>
      </c>
      <c r="H71" s="12">
        <f>G71/12</f>
        <v>0.43</v>
      </c>
      <c r="I71" s="7">
        <v>2751.3</v>
      </c>
      <c r="J71" s="7">
        <v>1.07</v>
      </c>
      <c r="K71" s="8">
        <v>0.09</v>
      </c>
    </row>
    <row r="72" spans="1:11" s="9" customFormat="1" ht="15" x14ac:dyDescent="0.2">
      <c r="A72" s="75" t="s">
        <v>128</v>
      </c>
      <c r="B72" s="68" t="s">
        <v>51</v>
      </c>
      <c r="C72" s="23"/>
      <c r="D72" s="22">
        <v>1245.6600000000001</v>
      </c>
      <c r="E72" s="23"/>
      <c r="F72" s="24"/>
      <c r="G72" s="23"/>
      <c r="H72" s="23"/>
      <c r="I72" s="7">
        <v>2751.3</v>
      </c>
      <c r="J72" s="7">
        <v>1.07</v>
      </c>
      <c r="K72" s="8">
        <v>0.04</v>
      </c>
    </row>
    <row r="73" spans="1:11" s="9" customFormat="1" ht="15" hidden="1" x14ac:dyDescent="0.2">
      <c r="A73" s="75" t="s">
        <v>77</v>
      </c>
      <c r="B73" s="68" t="s">
        <v>37</v>
      </c>
      <c r="C73" s="23"/>
      <c r="D73" s="22">
        <f>G73*I73</f>
        <v>0</v>
      </c>
      <c r="E73" s="23"/>
      <c r="F73" s="24"/>
      <c r="G73" s="23">
        <f>H73*12</f>
        <v>0</v>
      </c>
      <c r="H73" s="23">
        <v>0</v>
      </c>
      <c r="I73" s="7">
        <v>2751.3</v>
      </c>
      <c r="J73" s="7">
        <v>1.07</v>
      </c>
      <c r="K73" s="8">
        <v>0</v>
      </c>
    </row>
    <row r="74" spans="1:11" s="9" customFormat="1" ht="28.5" x14ac:dyDescent="0.2">
      <c r="A74" s="41" t="s">
        <v>123</v>
      </c>
      <c r="B74" s="42" t="s">
        <v>28</v>
      </c>
      <c r="C74" s="30"/>
      <c r="D74" s="23">
        <v>12988.48</v>
      </c>
      <c r="E74" s="23"/>
      <c r="F74" s="24"/>
      <c r="G74" s="25"/>
      <c r="H74" s="25"/>
      <c r="I74" s="7">
        <v>2751.3</v>
      </c>
      <c r="J74" s="7"/>
      <c r="K74" s="8"/>
    </row>
    <row r="75" spans="1:11" s="9" customFormat="1" ht="15" x14ac:dyDescent="0.2">
      <c r="A75" s="73" t="s">
        <v>78</v>
      </c>
      <c r="B75" s="68"/>
      <c r="C75" s="23"/>
      <c r="D75" s="12">
        <f>D76+D77+D81+D82</f>
        <v>15060.08</v>
      </c>
      <c r="E75" s="23"/>
      <c r="F75" s="24"/>
      <c r="G75" s="12">
        <f>D75/I75</f>
        <v>5.47</v>
      </c>
      <c r="H75" s="12">
        <f>G75/12</f>
        <v>0.46</v>
      </c>
      <c r="I75" s="7">
        <v>2751.3</v>
      </c>
      <c r="J75" s="7">
        <v>1.07</v>
      </c>
      <c r="K75" s="8">
        <v>0.35</v>
      </c>
    </row>
    <row r="76" spans="1:11" s="9" customFormat="1" ht="15" x14ac:dyDescent="0.2">
      <c r="A76" s="75" t="s">
        <v>79</v>
      </c>
      <c r="B76" s="68" t="s">
        <v>51</v>
      </c>
      <c r="C76" s="23"/>
      <c r="D76" s="22">
        <v>5491.71</v>
      </c>
      <c r="E76" s="23"/>
      <c r="F76" s="24"/>
      <c r="G76" s="23"/>
      <c r="H76" s="23"/>
      <c r="I76" s="7">
        <v>2751.3</v>
      </c>
      <c r="J76" s="7">
        <v>1.07</v>
      </c>
      <c r="K76" s="8">
        <v>0.13</v>
      </c>
    </row>
    <row r="77" spans="1:11" s="9" customFormat="1" ht="15" x14ac:dyDescent="0.2">
      <c r="A77" s="75" t="s">
        <v>80</v>
      </c>
      <c r="B77" s="68" t="s">
        <v>51</v>
      </c>
      <c r="C77" s="23"/>
      <c r="D77" s="22">
        <v>915.28</v>
      </c>
      <c r="E77" s="23"/>
      <c r="F77" s="24"/>
      <c r="G77" s="23"/>
      <c r="H77" s="23"/>
      <c r="I77" s="7">
        <v>2751.3</v>
      </c>
      <c r="J77" s="7">
        <v>1.07</v>
      </c>
      <c r="K77" s="8">
        <v>0.02</v>
      </c>
    </row>
    <row r="78" spans="1:11" s="9" customFormat="1" ht="25.5" hidden="1" x14ac:dyDescent="0.2">
      <c r="A78" s="75" t="s">
        <v>81</v>
      </c>
      <c r="B78" s="68" t="s">
        <v>28</v>
      </c>
      <c r="C78" s="23"/>
      <c r="D78" s="22">
        <f t="shared" ref="D78:D80" si="3">G78*I78</f>
        <v>0</v>
      </c>
      <c r="E78" s="23"/>
      <c r="F78" s="24"/>
      <c r="G78" s="23"/>
      <c r="H78" s="23"/>
      <c r="I78" s="7">
        <v>2751.3</v>
      </c>
      <c r="J78" s="7">
        <v>1.07</v>
      </c>
      <c r="K78" s="8">
        <v>0</v>
      </c>
    </row>
    <row r="79" spans="1:11" s="9" customFormat="1" ht="25.5" hidden="1" x14ac:dyDescent="0.2">
      <c r="A79" s="75" t="s">
        <v>82</v>
      </c>
      <c r="B79" s="68" t="s">
        <v>28</v>
      </c>
      <c r="C79" s="23"/>
      <c r="D79" s="22">
        <f t="shared" si="3"/>
        <v>0</v>
      </c>
      <c r="E79" s="23"/>
      <c r="F79" s="24"/>
      <c r="G79" s="23"/>
      <c r="H79" s="23"/>
      <c r="I79" s="7">
        <v>2751.3</v>
      </c>
      <c r="J79" s="7">
        <v>1.07</v>
      </c>
      <c r="K79" s="8">
        <v>0</v>
      </c>
    </row>
    <row r="80" spans="1:11" s="9" customFormat="1" ht="25.5" hidden="1" x14ac:dyDescent="0.2">
      <c r="A80" s="75" t="s">
        <v>83</v>
      </c>
      <c r="B80" s="68" t="s">
        <v>28</v>
      </c>
      <c r="C80" s="23"/>
      <c r="D80" s="22">
        <f t="shared" si="3"/>
        <v>0</v>
      </c>
      <c r="E80" s="23"/>
      <c r="F80" s="24"/>
      <c r="G80" s="23"/>
      <c r="H80" s="23"/>
      <c r="I80" s="7">
        <v>2751.3</v>
      </c>
      <c r="J80" s="7">
        <v>1.07</v>
      </c>
      <c r="K80" s="8">
        <v>0</v>
      </c>
    </row>
    <row r="81" spans="1:14" s="9" customFormat="1" ht="25.5" x14ac:dyDescent="0.2">
      <c r="A81" s="75" t="s">
        <v>84</v>
      </c>
      <c r="B81" s="68" t="s">
        <v>28</v>
      </c>
      <c r="C81" s="23"/>
      <c r="D81" s="22">
        <v>4607.25</v>
      </c>
      <c r="E81" s="23"/>
      <c r="F81" s="24"/>
      <c r="G81" s="23"/>
      <c r="H81" s="23"/>
      <c r="I81" s="7">
        <v>2751.3</v>
      </c>
      <c r="J81" s="7">
        <v>1.07</v>
      </c>
      <c r="K81" s="8">
        <v>0.11</v>
      </c>
    </row>
    <row r="82" spans="1:14" s="9" customFormat="1" ht="18" customHeight="1" x14ac:dyDescent="0.2">
      <c r="A82" s="75" t="s">
        <v>129</v>
      </c>
      <c r="B82" s="70" t="s">
        <v>130</v>
      </c>
      <c r="C82" s="23"/>
      <c r="D82" s="47">
        <v>4045.84</v>
      </c>
      <c r="E82" s="23"/>
      <c r="F82" s="24"/>
      <c r="G82" s="25"/>
      <c r="H82" s="25"/>
      <c r="I82" s="7">
        <v>2751.3</v>
      </c>
      <c r="J82" s="7"/>
      <c r="K82" s="8"/>
    </row>
    <row r="83" spans="1:14" s="9" customFormat="1" ht="15" x14ac:dyDescent="0.2">
      <c r="A83" s="73" t="s">
        <v>85</v>
      </c>
      <c r="B83" s="68"/>
      <c r="C83" s="23"/>
      <c r="D83" s="12">
        <f>D84+D85</f>
        <v>1098.1600000000001</v>
      </c>
      <c r="E83" s="23"/>
      <c r="F83" s="24"/>
      <c r="G83" s="12">
        <f>D83/I83</f>
        <v>0.4</v>
      </c>
      <c r="H83" s="12">
        <f>D83/12/I83</f>
        <v>0.03</v>
      </c>
      <c r="I83" s="7">
        <v>2751.3</v>
      </c>
      <c r="J83" s="7">
        <v>1.07</v>
      </c>
      <c r="K83" s="8">
        <v>0.11</v>
      </c>
    </row>
    <row r="84" spans="1:14" s="9" customFormat="1" ht="15" x14ac:dyDescent="0.2">
      <c r="A84" s="75" t="s">
        <v>86</v>
      </c>
      <c r="B84" s="68" t="s">
        <v>51</v>
      </c>
      <c r="C84" s="23"/>
      <c r="D84" s="22">
        <v>1098.1600000000001</v>
      </c>
      <c r="E84" s="23"/>
      <c r="F84" s="24"/>
      <c r="G84" s="23"/>
      <c r="H84" s="23"/>
      <c r="I84" s="7">
        <v>2751.3</v>
      </c>
      <c r="J84" s="7">
        <v>1.07</v>
      </c>
      <c r="K84" s="8">
        <v>0.02</v>
      </c>
    </row>
    <row r="85" spans="1:14" s="9" customFormat="1" ht="15" hidden="1" x14ac:dyDescent="0.2">
      <c r="A85" s="75" t="s">
        <v>87</v>
      </c>
      <c r="B85" s="68" t="s">
        <v>51</v>
      </c>
      <c r="C85" s="23"/>
      <c r="D85" s="22">
        <v>0</v>
      </c>
      <c r="E85" s="23"/>
      <c r="F85" s="24"/>
      <c r="G85" s="23"/>
      <c r="H85" s="23"/>
      <c r="I85" s="7">
        <v>2751.3</v>
      </c>
      <c r="J85" s="7">
        <v>1.07</v>
      </c>
      <c r="K85" s="8">
        <v>0.02</v>
      </c>
    </row>
    <row r="86" spans="1:14" s="7" customFormat="1" ht="15" x14ac:dyDescent="0.2">
      <c r="A86" s="73" t="s">
        <v>88</v>
      </c>
      <c r="B86" s="63"/>
      <c r="C86" s="12"/>
      <c r="D86" s="12">
        <f>D87+D88</f>
        <v>15717.13</v>
      </c>
      <c r="E86" s="12"/>
      <c r="F86" s="17"/>
      <c r="G86" s="12">
        <f>H86*12</f>
        <v>5.76</v>
      </c>
      <c r="H86" s="12">
        <f>D86/12/I86</f>
        <v>0.48</v>
      </c>
      <c r="I86" s="7">
        <v>2751.3</v>
      </c>
      <c r="J86" s="7">
        <v>1.07</v>
      </c>
      <c r="K86" s="8">
        <v>0.26</v>
      </c>
    </row>
    <row r="87" spans="1:14" s="9" customFormat="1" ht="15" x14ac:dyDescent="0.2">
      <c r="A87" s="75" t="s">
        <v>114</v>
      </c>
      <c r="B87" s="70" t="s">
        <v>53</v>
      </c>
      <c r="C87" s="23"/>
      <c r="D87" s="22">
        <v>9076.08</v>
      </c>
      <c r="E87" s="23"/>
      <c r="F87" s="24"/>
      <c r="G87" s="23"/>
      <c r="H87" s="23"/>
      <c r="I87" s="7">
        <v>2751.3</v>
      </c>
      <c r="J87" s="7">
        <v>1.07</v>
      </c>
      <c r="K87" s="8">
        <v>0.04</v>
      </c>
    </row>
    <row r="88" spans="1:14" s="9" customFormat="1" ht="15" x14ac:dyDescent="0.2">
      <c r="A88" s="75" t="s">
        <v>109</v>
      </c>
      <c r="B88" s="70" t="s">
        <v>110</v>
      </c>
      <c r="C88" s="23">
        <f>F88*12</f>
        <v>0</v>
      </c>
      <c r="D88" s="22">
        <v>6641.05</v>
      </c>
      <c r="E88" s="23">
        <f>H88*12</f>
        <v>0</v>
      </c>
      <c r="F88" s="24"/>
      <c r="G88" s="23"/>
      <c r="H88" s="23"/>
      <c r="I88" s="7">
        <v>2751.3</v>
      </c>
      <c r="J88" s="7">
        <v>1.07</v>
      </c>
      <c r="K88" s="8">
        <v>0.21</v>
      </c>
    </row>
    <row r="89" spans="1:14" s="7" customFormat="1" ht="15" x14ac:dyDescent="0.2">
      <c r="A89" s="73" t="s">
        <v>89</v>
      </c>
      <c r="B89" s="63"/>
      <c r="C89" s="12"/>
      <c r="D89" s="12">
        <f>D90+D91+D92+D93</f>
        <v>14552.15</v>
      </c>
      <c r="E89" s="12"/>
      <c r="F89" s="17"/>
      <c r="G89" s="12">
        <f>D89/I89</f>
        <v>5.29</v>
      </c>
      <c r="H89" s="12">
        <f>D89/12/I89</f>
        <v>0.44</v>
      </c>
      <c r="I89" s="7">
        <v>2751.3</v>
      </c>
      <c r="J89" s="7">
        <v>1.07</v>
      </c>
      <c r="K89" s="8">
        <v>0.34</v>
      </c>
    </row>
    <row r="90" spans="1:14" s="26" customFormat="1" ht="15" x14ac:dyDescent="0.2">
      <c r="A90" s="75" t="s">
        <v>115</v>
      </c>
      <c r="B90" s="68" t="s">
        <v>62</v>
      </c>
      <c r="C90" s="23"/>
      <c r="D90" s="22">
        <v>3661.02</v>
      </c>
      <c r="E90" s="23"/>
      <c r="F90" s="24"/>
      <c r="G90" s="23"/>
      <c r="H90" s="23"/>
      <c r="I90" s="7">
        <v>2751.3</v>
      </c>
      <c r="J90" s="7">
        <v>1.07</v>
      </c>
      <c r="K90" s="8">
        <v>0.09</v>
      </c>
      <c r="L90" s="9"/>
      <c r="M90" s="9"/>
      <c r="N90" s="9"/>
    </row>
    <row r="91" spans="1:14" s="26" customFormat="1" ht="15" x14ac:dyDescent="0.2">
      <c r="A91" s="75" t="s">
        <v>90</v>
      </c>
      <c r="B91" s="68" t="s">
        <v>62</v>
      </c>
      <c r="C91" s="23"/>
      <c r="D91" s="22">
        <v>2440.8000000000002</v>
      </c>
      <c r="E91" s="23"/>
      <c r="F91" s="24"/>
      <c r="G91" s="23"/>
      <c r="H91" s="23"/>
      <c r="I91" s="7">
        <v>2751.3</v>
      </c>
      <c r="J91" s="7">
        <v>1.07</v>
      </c>
      <c r="K91" s="8">
        <v>0.05</v>
      </c>
      <c r="L91" s="9"/>
      <c r="M91" s="9"/>
      <c r="N91" s="9"/>
    </row>
    <row r="92" spans="1:14" s="26" customFormat="1" ht="25.5" customHeight="1" x14ac:dyDescent="0.2">
      <c r="A92" s="75" t="s">
        <v>91</v>
      </c>
      <c r="B92" s="68" t="s">
        <v>51</v>
      </c>
      <c r="C92" s="23"/>
      <c r="D92" s="22">
        <v>2744.96</v>
      </c>
      <c r="E92" s="23"/>
      <c r="F92" s="24"/>
      <c r="G92" s="23"/>
      <c r="H92" s="23"/>
      <c r="I92" s="7">
        <v>2751.3</v>
      </c>
      <c r="J92" s="7">
        <v>1.07</v>
      </c>
      <c r="K92" s="8">
        <v>0.06</v>
      </c>
      <c r="L92" s="9"/>
      <c r="M92" s="9"/>
      <c r="N92" s="9"/>
    </row>
    <row r="93" spans="1:14" s="26" customFormat="1" ht="25.5" customHeight="1" x14ac:dyDescent="0.2">
      <c r="A93" s="75" t="s">
        <v>92</v>
      </c>
      <c r="B93" s="68" t="s">
        <v>62</v>
      </c>
      <c r="C93" s="28"/>
      <c r="D93" s="27">
        <v>5705.37</v>
      </c>
      <c r="E93" s="28"/>
      <c r="F93" s="29"/>
      <c r="G93" s="28"/>
      <c r="H93" s="28"/>
      <c r="I93" s="7">
        <v>2751.3</v>
      </c>
      <c r="J93" s="7">
        <v>1.07</v>
      </c>
      <c r="K93" s="8">
        <v>0.14000000000000001</v>
      </c>
      <c r="L93" s="9"/>
      <c r="M93" s="9"/>
      <c r="N93" s="9"/>
    </row>
    <row r="94" spans="1:14" s="7" customFormat="1" ht="38.25" thickBot="1" x14ac:dyDescent="0.25">
      <c r="A94" s="76" t="s">
        <v>131</v>
      </c>
      <c r="B94" s="63" t="s">
        <v>28</v>
      </c>
      <c r="C94" s="20">
        <f>F94*12</f>
        <v>0</v>
      </c>
      <c r="D94" s="20">
        <f>G94*I94</f>
        <v>12545.93</v>
      </c>
      <c r="E94" s="20">
        <f t="shared" ref="E94:E101" si="4">H94*12</f>
        <v>4.5599999999999996</v>
      </c>
      <c r="F94" s="21"/>
      <c r="G94" s="20">
        <f t="shared" ref="G94:G101" si="5">H94*12</f>
        <v>4.5599999999999996</v>
      </c>
      <c r="H94" s="20">
        <v>0.38</v>
      </c>
      <c r="I94" s="7">
        <v>2751.3</v>
      </c>
      <c r="J94" s="7">
        <v>1.07</v>
      </c>
      <c r="K94" s="8">
        <v>0.3</v>
      </c>
    </row>
    <row r="95" spans="1:14" s="7" customFormat="1" ht="19.5" hidden="1" thickBot="1" x14ac:dyDescent="0.25">
      <c r="A95" s="77" t="s">
        <v>93</v>
      </c>
      <c r="B95" s="74"/>
      <c r="C95" s="20" t="e">
        <f>F95*12</f>
        <v>#REF!</v>
      </c>
      <c r="D95" s="20">
        <f t="shared" ref="D95:D99" si="6">G95*I95</f>
        <v>0</v>
      </c>
      <c r="E95" s="20">
        <f t="shared" si="4"/>
        <v>0</v>
      </c>
      <c r="F95" s="21" t="e">
        <f>#REF!+#REF!+#REF!+#REF!+#REF!+#REF!+#REF!+#REF!+#REF!+#REF!</f>
        <v>#REF!</v>
      </c>
      <c r="G95" s="20">
        <f t="shared" si="5"/>
        <v>0</v>
      </c>
      <c r="H95" s="19"/>
      <c r="I95" s="7">
        <v>2751.3</v>
      </c>
      <c r="K95" s="8">
        <v>0</v>
      </c>
    </row>
    <row r="96" spans="1:14" s="31" customFormat="1" ht="15.75" hidden="1" thickBot="1" x14ac:dyDescent="0.25">
      <c r="A96" s="78" t="s">
        <v>94</v>
      </c>
      <c r="B96" s="42"/>
      <c r="C96" s="30"/>
      <c r="D96" s="20">
        <f t="shared" si="6"/>
        <v>0</v>
      </c>
      <c r="E96" s="20">
        <f t="shared" si="4"/>
        <v>0</v>
      </c>
      <c r="F96" s="21" t="e">
        <f>#REF!+#REF!+#REF!+#REF!+#REF!+#REF!+#REF!+#REF!+#REF!+#REF!</f>
        <v>#REF!</v>
      </c>
      <c r="G96" s="20">
        <f t="shared" si="5"/>
        <v>0</v>
      </c>
      <c r="H96" s="30"/>
      <c r="I96" s="7">
        <v>2751.3</v>
      </c>
      <c r="J96" s="7"/>
      <c r="K96" s="8">
        <v>0</v>
      </c>
      <c r="L96" s="7"/>
      <c r="M96" s="7"/>
      <c r="N96" s="7"/>
    </row>
    <row r="97" spans="1:14" s="7" customFormat="1" ht="15.75" hidden="1" thickBot="1" x14ac:dyDescent="0.25">
      <c r="A97" s="78" t="s">
        <v>95</v>
      </c>
      <c r="B97" s="42"/>
      <c r="C97" s="30"/>
      <c r="D97" s="20">
        <f t="shared" si="6"/>
        <v>0</v>
      </c>
      <c r="E97" s="20">
        <f t="shared" si="4"/>
        <v>0</v>
      </c>
      <c r="F97" s="21" t="e">
        <f>#REF!+#REF!+#REF!+#REF!+#REF!+#REF!+#REF!+#REF!+#REF!+#REF!</f>
        <v>#REF!</v>
      </c>
      <c r="G97" s="20">
        <f t="shared" si="5"/>
        <v>0</v>
      </c>
      <c r="H97" s="30"/>
      <c r="I97" s="7">
        <v>2751.3</v>
      </c>
      <c r="K97" s="8">
        <v>0</v>
      </c>
    </row>
    <row r="98" spans="1:14" s="7" customFormat="1" ht="15.75" hidden="1" thickBot="1" x14ac:dyDescent="0.25">
      <c r="A98" s="78" t="s">
        <v>96</v>
      </c>
      <c r="B98" s="42"/>
      <c r="C98" s="30"/>
      <c r="D98" s="20">
        <f t="shared" si="6"/>
        <v>0</v>
      </c>
      <c r="E98" s="20">
        <f t="shared" si="4"/>
        <v>0</v>
      </c>
      <c r="F98" s="21" t="e">
        <f>#REF!+#REF!+#REF!+#REF!+#REF!+#REF!+#REF!+#REF!+#REF!+#REF!</f>
        <v>#REF!</v>
      </c>
      <c r="G98" s="20">
        <f t="shared" si="5"/>
        <v>0</v>
      </c>
      <c r="H98" s="30"/>
      <c r="I98" s="7">
        <v>2751.3</v>
      </c>
      <c r="K98" s="8">
        <v>0</v>
      </c>
    </row>
    <row r="99" spans="1:14" s="7" customFormat="1" ht="15.75" hidden="1" thickBot="1" x14ac:dyDescent="0.25">
      <c r="A99" s="78" t="s">
        <v>97</v>
      </c>
      <c r="B99" s="42"/>
      <c r="C99" s="30"/>
      <c r="D99" s="20">
        <f t="shared" si="6"/>
        <v>0</v>
      </c>
      <c r="E99" s="20">
        <f t="shared" si="4"/>
        <v>0</v>
      </c>
      <c r="F99" s="21" t="e">
        <f>#REF!+#REF!+#REF!+#REF!+#REF!+#REF!+#REF!+#REF!+#REF!+#REF!</f>
        <v>#REF!</v>
      </c>
      <c r="G99" s="20">
        <f t="shared" si="5"/>
        <v>0</v>
      </c>
      <c r="H99" s="30"/>
      <c r="I99" s="7">
        <v>2751.3</v>
      </c>
      <c r="K99" s="8">
        <v>0</v>
      </c>
    </row>
    <row r="100" spans="1:14" s="7" customFormat="1" ht="15.75" hidden="1" thickBot="1" x14ac:dyDescent="0.25">
      <c r="A100" s="78" t="s">
        <v>98</v>
      </c>
      <c r="B100" s="42"/>
      <c r="C100" s="30"/>
      <c r="D100" s="19"/>
      <c r="E100" s="19">
        <f t="shared" si="4"/>
        <v>0</v>
      </c>
      <c r="F100" s="19" t="e">
        <f>#REF!+#REF!+#REF!+#REF!+#REF!+#REF!+#REF!+#REF!+#REF!+#REF!</f>
        <v>#REF!</v>
      </c>
      <c r="G100" s="19">
        <f t="shared" si="5"/>
        <v>0</v>
      </c>
      <c r="H100" s="30"/>
      <c r="I100" s="7">
        <v>2751.3</v>
      </c>
      <c r="K100" s="8">
        <v>0</v>
      </c>
    </row>
    <row r="101" spans="1:14" s="7" customFormat="1" ht="15.75" hidden="1" thickBot="1" x14ac:dyDescent="0.25">
      <c r="A101" s="78" t="s">
        <v>99</v>
      </c>
      <c r="B101" s="42"/>
      <c r="C101" s="30"/>
      <c r="D101" s="19">
        <f>G101*I101</f>
        <v>0</v>
      </c>
      <c r="E101" s="19">
        <f t="shared" si="4"/>
        <v>0</v>
      </c>
      <c r="F101" s="19" t="e">
        <f>#REF!+#REF!+#REF!+#REF!+#REF!+#REF!+#REF!+#REF!+#REF!+#REF!</f>
        <v>#REF!</v>
      </c>
      <c r="G101" s="19">
        <f t="shared" si="5"/>
        <v>0</v>
      </c>
      <c r="H101" s="30"/>
      <c r="I101" s="7">
        <v>2751.3</v>
      </c>
      <c r="K101" s="8">
        <v>0</v>
      </c>
    </row>
    <row r="102" spans="1:14" s="7" customFormat="1" ht="19.5" thickBot="1" x14ac:dyDescent="0.25">
      <c r="A102" s="79" t="s">
        <v>100</v>
      </c>
      <c r="B102" s="80" t="s">
        <v>22</v>
      </c>
      <c r="C102" s="81"/>
      <c r="D102" s="48">
        <f>G102*I102</f>
        <v>57116.99</v>
      </c>
      <c r="E102" s="48"/>
      <c r="F102" s="48"/>
      <c r="G102" s="48">
        <f>12*H102</f>
        <v>20.76</v>
      </c>
      <c r="H102" s="19">
        <v>1.73</v>
      </c>
      <c r="I102" s="7">
        <v>2751.3</v>
      </c>
      <c r="K102" s="8"/>
      <c r="N102" s="8">
        <f>D103-N103</f>
        <v>-111794.39</v>
      </c>
    </row>
    <row r="103" spans="1:14" s="7" customFormat="1" ht="36" customHeight="1" thickBot="1" x14ac:dyDescent="0.45">
      <c r="A103" s="82" t="s">
        <v>101</v>
      </c>
      <c r="B103" s="83"/>
      <c r="C103" s="84">
        <f>F103*12</f>
        <v>0</v>
      </c>
      <c r="D103" s="32">
        <f>D102+D94+D89+D86+D83+D75+D71+D58+D46+D45+D44+D43+D42+D41+D40+D36+D35+D34+D33+D32+D24+D14</f>
        <v>556771.51</v>
      </c>
      <c r="E103" s="32">
        <f t="shared" ref="E103:H103" si="7">E102+E94+E89+E86+E83+E75+E71+E58+E46+E45+E44+E43+E42+E41+E40+E36+E35+E34+E33+E32+E24+E14</f>
        <v>132.47999999999999</v>
      </c>
      <c r="F103" s="32">
        <f t="shared" si="7"/>
        <v>0</v>
      </c>
      <c r="G103" s="32">
        <f t="shared" si="7"/>
        <v>202.42</v>
      </c>
      <c r="H103" s="32">
        <f t="shared" si="7"/>
        <v>16.86</v>
      </c>
      <c r="I103" s="7">
        <v>2751.3</v>
      </c>
      <c r="K103" s="8"/>
      <c r="M103" s="7">
        <f>D103/I103/12</f>
        <v>16.8638919177601</v>
      </c>
      <c r="N103" s="7">
        <f>20.25*12*I103</f>
        <v>668565.9</v>
      </c>
    </row>
    <row r="104" spans="1:14" s="36" customFormat="1" ht="20.25" hidden="1" thickBot="1" x14ac:dyDescent="0.25">
      <c r="A104" s="85" t="s">
        <v>102</v>
      </c>
      <c r="B104" s="80" t="s">
        <v>22</v>
      </c>
      <c r="C104" s="80" t="s">
        <v>103</v>
      </c>
      <c r="D104" s="33"/>
      <c r="E104" s="34" t="s">
        <v>103</v>
      </c>
      <c r="F104" s="35"/>
      <c r="G104" s="34" t="s">
        <v>103</v>
      </c>
      <c r="H104" s="35"/>
      <c r="I104" s="7">
        <v>2751.3</v>
      </c>
      <c r="K104" s="37"/>
    </row>
    <row r="105" spans="1:14" s="36" customFormat="1" ht="19.5" x14ac:dyDescent="0.2">
      <c r="A105" s="86"/>
      <c r="B105" s="38"/>
      <c r="C105" s="38"/>
      <c r="D105" s="49"/>
      <c r="E105" s="38"/>
      <c r="F105" s="38"/>
      <c r="G105" s="38"/>
      <c r="H105" s="49"/>
      <c r="I105" s="7"/>
      <c r="K105" s="37"/>
    </row>
    <row r="106" spans="1:14" s="36" customFormat="1" ht="19.5" x14ac:dyDescent="0.2">
      <c r="A106" s="86"/>
      <c r="B106" s="38"/>
      <c r="C106" s="38"/>
      <c r="D106" s="38"/>
      <c r="E106" s="38"/>
      <c r="F106" s="38"/>
      <c r="G106" s="38"/>
      <c r="H106" s="38"/>
      <c r="I106" s="7"/>
      <c r="K106" s="37"/>
    </row>
    <row r="107" spans="1:14" s="36" customFormat="1" ht="23.25" customHeight="1" thickBot="1" x14ac:dyDescent="0.25">
      <c r="A107" s="86"/>
      <c r="B107" s="38"/>
      <c r="C107" s="38"/>
      <c r="D107" s="38"/>
      <c r="E107" s="38"/>
      <c r="F107" s="38"/>
      <c r="G107" s="49"/>
      <c r="H107" s="38"/>
      <c r="I107" s="7"/>
      <c r="K107" s="37"/>
    </row>
    <row r="108" spans="1:14" s="7" customFormat="1" ht="34.5" customHeight="1" x14ac:dyDescent="0.2">
      <c r="A108" s="87" t="s">
        <v>93</v>
      </c>
      <c r="B108" s="88"/>
      <c r="C108" s="39">
        <f>F108*12</f>
        <v>0</v>
      </c>
      <c r="D108" s="39">
        <f>D110+D111+D112+D113+D114+D115+D116+D118</f>
        <v>419892.53</v>
      </c>
      <c r="E108" s="39">
        <f t="shared" ref="E108:H108" si="8">E110+E111+E112+E113+E114+E115+E116+E118</f>
        <v>0</v>
      </c>
      <c r="F108" s="39">
        <f t="shared" si="8"/>
        <v>0</v>
      </c>
      <c r="G108" s="39">
        <f t="shared" si="8"/>
        <v>152.61000000000001</v>
      </c>
      <c r="H108" s="39">
        <f t="shared" si="8"/>
        <v>12.72</v>
      </c>
      <c r="I108" s="7">
        <v>2751.3</v>
      </c>
      <c r="K108" s="8"/>
      <c r="L108" s="8"/>
      <c r="M108" s="7">
        <f>H108*12*I108</f>
        <v>419958.43199999997</v>
      </c>
    </row>
    <row r="109" spans="1:14" s="31" customFormat="1" ht="15" hidden="1" x14ac:dyDescent="0.2">
      <c r="A109" s="41" t="s">
        <v>94</v>
      </c>
      <c r="B109" s="42"/>
      <c r="C109" s="30"/>
      <c r="D109" s="20">
        <f>G109*I109</f>
        <v>0</v>
      </c>
      <c r="E109" s="20">
        <f>H109*12</f>
        <v>0</v>
      </c>
      <c r="F109" s="21" t="e">
        <f>#REF!+#REF!+#REF!+#REF!+#REF!+#REF!+#REF!+#REF!+#REF!+#REF!</f>
        <v>#REF!</v>
      </c>
      <c r="G109" s="20">
        <f>H109*12</f>
        <v>0</v>
      </c>
      <c r="H109" s="40">
        <v>0</v>
      </c>
      <c r="I109" s="7">
        <v>2751.3</v>
      </c>
      <c r="J109" s="7"/>
      <c r="K109" s="8"/>
      <c r="L109" s="7"/>
      <c r="M109" s="7"/>
      <c r="N109" s="7"/>
    </row>
    <row r="110" spans="1:14" s="43" customFormat="1" ht="15" x14ac:dyDescent="0.2">
      <c r="A110" s="41" t="s">
        <v>118</v>
      </c>
      <c r="B110" s="42"/>
      <c r="C110" s="30"/>
      <c r="D110" s="23">
        <v>191266.74</v>
      </c>
      <c r="E110" s="23"/>
      <c r="F110" s="23"/>
      <c r="G110" s="23">
        <f>D110/I110</f>
        <v>69.52</v>
      </c>
      <c r="H110" s="23">
        <f>G110/12</f>
        <v>5.79</v>
      </c>
      <c r="I110" s="7">
        <v>2751.3</v>
      </c>
      <c r="K110" s="44"/>
    </row>
    <row r="111" spans="1:14" s="43" customFormat="1" ht="15" x14ac:dyDescent="0.2">
      <c r="A111" s="41" t="s">
        <v>121</v>
      </c>
      <c r="B111" s="42"/>
      <c r="C111" s="30"/>
      <c r="D111" s="23">
        <v>56606.67</v>
      </c>
      <c r="E111" s="23"/>
      <c r="F111" s="23"/>
      <c r="G111" s="23">
        <f t="shared" ref="G111:G118" si="9">D111/I111</f>
        <v>20.57</v>
      </c>
      <c r="H111" s="23">
        <v>1.72</v>
      </c>
      <c r="I111" s="7">
        <v>2751.3</v>
      </c>
      <c r="K111" s="44"/>
    </row>
    <row r="112" spans="1:14" s="43" customFormat="1" ht="15" x14ac:dyDescent="0.2">
      <c r="A112" s="41" t="s">
        <v>111</v>
      </c>
      <c r="B112" s="42"/>
      <c r="C112" s="30"/>
      <c r="D112" s="23">
        <v>28673.25</v>
      </c>
      <c r="E112" s="23"/>
      <c r="F112" s="23"/>
      <c r="G112" s="23">
        <f t="shared" si="9"/>
        <v>10.42</v>
      </c>
      <c r="H112" s="23">
        <f>G112/12</f>
        <v>0.87</v>
      </c>
      <c r="I112" s="7">
        <v>2751.3</v>
      </c>
      <c r="K112" s="44"/>
    </row>
    <row r="113" spans="1:12" s="43" customFormat="1" ht="21" customHeight="1" x14ac:dyDescent="0.2">
      <c r="A113" s="41" t="s">
        <v>122</v>
      </c>
      <c r="B113" s="42"/>
      <c r="C113" s="30"/>
      <c r="D113" s="23">
        <v>16338.24</v>
      </c>
      <c r="E113" s="23"/>
      <c r="F113" s="23"/>
      <c r="G113" s="23">
        <f t="shared" si="9"/>
        <v>5.94</v>
      </c>
      <c r="H113" s="23">
        <f t="shared" ref="H113:H118" si="10">G113/12</f>
        <v>0.5</v>
      </c>
      <c r="I113" s="7">
        <v>2751.3</v>
      </c>
      <c r="K113" s="44"/>
    </row>
    <row r="114" spans="1:12" s="43" customFormat="1" ht="24.75" customHeight="1" x14ac:dyDescent="0.2">
      <c r="A114" s="41" t="s">
        <v>124</v>
      </c>
      <c r="B114" s="42"/>
      <c r="C114" s="30"/>
      <c r="D114" s="23">
        <v>722.42</v>
      </c>
      <c r="E114" s="23"/>
      <c r="F114" s="23"/>
      <c r="G114" s="23">
        <f t="shared" si="9"/>
        <v>0.26</v>
      </c>
      <c r="H114" s="23">
        <f t="shared" si="10"/>
        <v>0.02</v>
      </c>
      <c r="I114" s="7">
        <v>2751.3</v>
      </c>
      <c r="K114" s="44"/>
    </row>
    <row r="115" spans="1:12" s="43" customFormat="1" ht="18.75" customHeight="1" x14ac:dyDescent="0.2">
      <c r="A115" s="41" t="s">
        <v>112</v>
      </c>
      <c r="B115" s="42"/>
      <c r="C115" s="30"/>
      <c r="D115" s="23">
        <v>13951.58</v>
      </c>
      <c r="E115" s="23"/>
      <c r="F115" s="23"/>
      <c r="G115" s="23">
        <f t="shared" si="9"/>
        <v>5.07</v>
      </c>
      <c r="H115" s="23">
        <f t="shared" si="10"/>
        <v>0.42</v>
      </c>
      <c r="I115" s="7">
        <v>2751.3</v>
      </c>
      <c r="K115" s="44"/>
    </row>
    <row r="116" spans="1:12" s="43" customFormat="1" ht="18.75" customHeight="1" x14ac:dyDescent="0.2">
      <c r="A116" s="41" t="s">
        <v>125</v>
      </c>
      <c r="B116" s="42"/>
      <c r="C116" s="30"/>
      <c r="D116" s="23">
        <v>5222.63</v>
      </c>
      <c r="E116" s="23"/>
      <c r="F116" s="23"/>
      <c r="G116" s="23">
        <f t="shared" si="9"/>
        <v>1.9</v>
      </c>
      <c r="H116" s="23">
        <f t="shared" si="10"/>
        <v>0.16</v>
      </c>
      <c r="I116" s="7">
        <v>2751.3</v>
      </c>
      <c r="K116" s="44"/>
    </row>
    <row r="117" spans="1:12" s="7" customFormat="1" ht="15" hidden="1" x14ac:dyDescent="0.2">
      <c r="A117" s="102"/>
      <c r="B117" s="103"/>
      <c r="C117" s="104"/>
      <c r="D117" s="27"/>
      <c r="E117" s="27"/>
      <c r="F117" s="27"/>
      <c r="G117" s="23">
        <f t="shared" si="9"/>
        <v>0</v>
      </c>
      <c r="H117" s="23">
        <f t="shared" si="10"/>
        <v>0</v>
      </c>
      <c r="I117" s="7">
        <v>2751.3</v>
      </c>
      <c r="K117" s="8"/>
    </row>
    <row r="118" spans="1:12" s="7" customFormat="1" ht="15" x14ac:dyDescent="0.2">
      <c r="A118" s="78" t="s">
        <v>104</v>
      </c>
      <c r="B118" s="42"/>
      <c r="C118" s="30"/>
      <c r="D118" s="23">
        <v>107111</v>
      </c>
      <c r="E118" s="23"/>
      <c r="F118" s="23"/>
      <c r="G118" s="23">
        <f t="shared" si="9"/>
        <v>38.93</v>
      </c>
      <c r="H118" s="23">
        <f t="shared" si="10"/>
        <v>3.24</v>
      </c>
      <c r="I118" s="7">
        <v>2751.3</v>
      </c>
      <c r="K118" s="8"/>
    </row>
    <row r="119" spans="1:12" s="7" customFormat="1" ht="15" x14ac:dyDescent="0.2">
      <c r="A119" s="98"/>
      <c r="B119" s="99"/>
      <c r="C119" s="100"/>
      <c r="D119" s="101"/>
      <c r="E119" s="101"/>
      <c r="F119" s="101"/>
      <c r="G119" s="101"/>
      <c r="H119" s="101"/>
      <c r="K119" s="8"/>
    </row>
    <row r="120" spans="1:12" s="36" customFormat="1" ht="20.25" thickBot="1" x14ac:dyDescent="0.25">
      <c r="A120" s="86"/>
      <c r="B120" s="38"/>
      <c r="C120" s="38"/>
      <c r="D120" s="38"/>
      <c r="E120" s="38"/>
      <c r="F120" s="38"/>
      <c r="G120" s="38"/>
      <c r="H120" s="38"/>
      <c r="K120" s="37"/>
    </row>
    <row r="121" spans="1:12" s="36" customFormat="1" ht="20.25" thickBot="1" x14ac:dyDescent="0.25">
      <c r="A121" s="89" t="s">
        <v>105</v>
      </c>
      <c r="B121" s="90"/>
      <c r="C121" s="90"/>
      <c r="D121" s="91">
        <f>D103+D108</f>
        <v>976664.04</v>
      </c>
      <c r="E121" s="91">
        <f>E103+E108</f>
        <v>132.47999999999999</v>
      </c>
      <c r="F121" s="91">
        <f>F103+F108</f>
        <v>0</v>
      </c>
      <c r="G121" s="91">
        <f>G103+G108</f>
        <v>355.03</v>
      </c>
      <c r="H121" s="91">
        <f>H103+H108</f>
        <v>29.58</v>
      </c>
      <c r="K121" s="37"/>
      <c r="L121" s="36" t="e">
        <f>D121/#REF!/12</f>
        <v>#REF!</v>
      </c>
    </row>
    <row r="122" spans="1:12" s="36" customFormat="1" ht="19.5" x14ac:dyDescent="0.2">
      <c r="A122" s="86"/>
      <c r="B122" s="38"/>
      <c r="C122" s="38"/>
      <c r="D122" s="38"/>
      <c r="E122" s="38"/>
      <c r="F122" s="38"/>
      <c r="G122" s="38"/>
      <c r="H122" s="38"/>
      <c r="K122" s="37"/>
    </row>
    <row r="123" spans="1:12" s="36" customFormat="1" ht="19.5" x14ac:dyDescent="0.2">
      <c r="A123" s="86"/>
      <c r="B123" s="38"/>
      <c r="C123" s="38"/>
      <c r="D123" s="38"/>
      <c r="E123" s="92"/>
      <c r="F123" s="92"/>
      <c r="G123" s="92"/>
      <c r="H123" s="38"/>
      <c r="K123" s="37"/>
    </row>
    <row r="124" spans="1:12" s="36" customFormat="1" ht="19.5" x14ac:dyDescent="0.2">
      <c r="A124" s="93"/>
      <c r="B124" s="92"/>
      <c r="C124" s="94"/>
      <c r="D124" s="94"/>
      <c r="E124" s="94"/>
      <c r="F124" s="94"/>
      <c r="G124" s="94"/>
      <c r="H124" s="94"/>
      <c r="K124" s="37"/>
    </row>
    <row r="125" spans="1:12" s="45" customFormat="1" ht="14.25" x14ac:dyDescent="0.2">
      <c r="A125" s="108" t="s">
        <v>106</v>
      </c>
      <c r="B125" s="108"/>
      <c r="C125" s="108"/>
      <c r="D125" s="108"/>
      <c r="E125" s="108"/>
      <c r="F125" s="108"/>
      <c r="G125" s="95"/>
      <c r="H125" s="95"/>
      <c r="K125" s="46"/>
    </row>
    <row r="126" spans="1:12" s="45" customFormat="1" x14ac:dyDescent="0.2">
      <c r="A126" s="95"/>
      <c r="B126" s="95"/>
      <c r="C126" s="95"/>
      <c r="D126" s="95"/>
      <c r="E126" s="95"/>
      <c r="F126" s="95"/>
      <c r="G126" s="95"/>
      <c r="H126" s="95"/>
      <c r="K126" s="46"/>
    </row>
    <row r="127" spans="1:12" s="45" customFormat="1" x14ac:dyDescent="0.2">
      <c r="A127" s="96" t="s">
        <v>107</v>
      </c>
      <c r="B127" s="95"/>
      <c r="C127" s="95"/>
      <c r="D127" s="95"/>
      <c r="E127" s="95"/>
      <c r="F127" s="95"/>
      <c r="G127" s="95"/>
      <c r="H127" s="95"/>
      <c r="K127" s="46"/>
    </row>
    <row r="128" spans="1:12" s="45" customFormat="1" x14ac:dyDescent="0.2">
      <c r="A128" s="95"/>
      <c r="B128" s="95"/>
      <c r="C128" s="95"/>
      <c r="D128" s="95"/>
      <c r="E128" s="95"/>
      <c r="F128" s="95"/>
      <c r="G128" s="95"/>
      <c r="H128" s="95"/>
      <c r="K128" s="46"/>
    </row>
    <row r="129" spans="1:11" s="45" customFormat="1" x14ac:dyDescent="0.2">
      <c r="A129" s="95"/>
      <c r="B129" s="95"/>
      <c r="C129" s="95"/>
      <c r="D129" s="95"/>
      <c r="E129" s="95"/>
      <c r="F129" s="95"/>
      <c r="G129" s="95"/>
      <c r="H129" s="95"/>
      <c r="K129" s="46"/>
    </row>
    <row r="130" spans="1:11" s="45" customFormat="1" x14ac:dyDescent="0.2">
      <c r="A130" s="95"/>
      <c r="B130" s="95"/>
      <c r="C130" s="95"/>
      <c r="D130" s="95"/>
      <c r="E130" s="95"/>
      <c r="F130" s="95"/>
      <c r="G130" s="95"/>
      <c r="H130" s="95"/>
      <c r="K130" s="46"/>
    </row>
    <row r="131" spans="1:11" s="45" customFormat="1" x14ac:dyDescent="0.2">
      <c r="A131" s="95"/>
      <c r="B131" s="95"/>
      <c r="C131" s="95"/>
      <c r="D131" s="95"/>
      <c r="E131" s="95"/>
      <c r="F131" s="95"/>
      <c r="G131" s="95"/>
      <c r="H131" s="95"/>
      <c r="K131" s="46"/>
    </row>
    <row r="132" spans="1:11" s="45" customFormat="1" x14ac:dyDescent="0.2">
      <c r="A132" s="95"/>
      <c r="B132" s="95"/>
      <c r="C132" s="95"/>
      <c r="D132" s="95"/>
      <c r="E132" s="95"/>
      <c r="F132" s="95"/>
      <c r="G132" s="95"/>
      <c r="H132" s="95"/>
      <c r="K132" s="46"/>
    </row>
    <row r="133" spans="1:11" s="45" customFormat="1" x14ac:dyDescent="0.2">
      <c r="A133" s="95"/>
      <c r="B133" s="95"/>
      <c r="C133" s="95"/>
      <c r="D133" s="95"/>
      <c r="E133" s="95"/>
      <c r="F133" s="95"/>
      <c r="G133" s="95"/>
      <c r="H133" s="95"/>
      <c r="K133" s="46"/>
    </row>
    <row r="134" spans="1:11" s="45" customFormat="1" x14ac:dyDescent="0.2">
      <c r="A134" s="95"/>
      <c r="B134" s="95"/>
      <c r="C134" s="95"/>
      <c r="D134" s="95"/>
      <c r="E134" s="95"/>
      <c r="F134" s="95"/>
      <c r="G134" s="95"/>
      <c r="H134" s="95"/>
      <c r="K134" s="46"/>
    </row>
    <row r="135" spans="1:11" s="45" customFormat="1" x14ac:dyDescent="0.2">
      <c r="A135" s="95"/>
      <c r="B135" s="95"/>
      <c r="C135" s="95"/>
      <c r="D135" s="95"/>
      <c r="E135" s="95"/>
      <c r="F135" s="95"/>
      <c r="G135" s="95"/>
      <c r="H135" s="95"/>
      <c r="K135" s="46"/>
    </row>
    <row r="136" spans="1:11" s="45" customFormat="1" x14ac:dyDescent="0.2">
      <c r="A136" s="95"/>
      <c r="B136" s="95"/>
      <c r="C136" s="95"/>
      <c r="D136" s="95"/>
      <c r="E136" s="95"/>
      <c r="F136" s="95"/>
      <c r="G136" s="95"/>
      <c r="H136" s="95"/>
      <c r="K136" s="46"/>
    </row>
  </sheetData>
  <mergeCells count="12">
    <mergeCell ref="A125:F125"/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opLeftCell="A62" zoomScale="75" zoomScaleNormal="75" workbookViewId="0">
      <selection activeCell="D104" sqref="D104"/>
    </sheetView>
  </sheetViews>
  <sheetFormatPr defaultRowHeight="12.75" x14ac:dyDescent="0.2"/>
  <cols>
    <col min="1" max="1" width="72.7109375" style="50" customWidth="1"/>
    <col min="2" max="2" width="19.140625" style="50" customWidth="1"/>
    <col min="3" max="3" width="13.85546875" style="50" hidden="1" customWidth="1"/>
    <col min="4" max="4" width="16.42578125" style="50" customWidth="1"/>
    <col min="5" max="5" width="13.85546875" style="50" hidden="1" customWidth="1"/>
    <col min="6" max="6" width="20.85546875" style="50" hidden="1" customWidth="1"/>
    <col min="7" max="7" width="13.85546875" style="50" customWidth="1"/>
    <col min="8" max="8" width="20.85546875" style="50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09" t="s">
        <v>0</v>
      </c>
      <c r="B1" s="110"/>
      <c r="C1" s="110"/>
      <c r="D1" s="110"/>
      <c r="E1" s="110"/>
      <c r="F1" s="110"/>
      <c r="G1" s="110"/>
      <c r="H1" s="110"/>
    </row>
    <row r="2" spans="1:11" ht="12.75" customHeight="1" x14ac:dyDescent="0.3">
      <c r="B2" s="111" t="s">
        <v>1</v>
      </c>
      <c r="C2" s="111"/>
      <c r="D2" s="111"/>
      <c r="E2" s="111"/>
      <c r="F2" s="111"/>
      <c r="G2" s="110"/>
      <c r="H2" s="110"/>
    </row>
    <row r="3" spans="1:11" ht="17.25" customHeight="1" x14ac:dyDescent="0.3">
      <c r="A3" s="106" t="s">
        <v>119</v>
      </c>
      <c r="B3" s="111" t="s">
        <v>2</v>
      </c>
      <c r="C3" s="111"/>
      <c r="D3" s="111"/>
      <c r="E3" s="111"/>
      <c r="F3" s="111"/>
      <c r="G3" s="110"/>
      <c r="H3" s="110"/>
    </row>
    <row r="4" spans="1:11" ht="14.25" customHeight="1" x14ac:dyDescent="0.3">
      <c r="B4" s="111" t="s">
        <v>3</v>
      </c>
      <c r="C4" s="111"/>
      <c r="D4" s="111"/>
      <c r="E4" s="111"/>
      <c r="F4" s="111"/>
      <c r="G4" s="110"/>
      <c r="H4" s="110"/>
    </row>
    <row r="5" spans="1:11" ht="39.75" customHeight="1" x14ac:dyDescent="0.25">
      <c r="A5" s="112"/>
      <c r="B5" s="112"/>
      <c r="C5" s="112"/>
      <c r="D5" s="112"/>
      <c r="E5" s="112"/>
      <c r="F5" s="112"/>
      <c r="G5" s="112"/>
      <c r="H5" s="112"/>
      <c r="K5" s="1"/>
    </row>
    <row r="6" spans="1:11" ht="33" customHeight="1" x14ac:dyDescent="0.2">
      <c r="A6" s="113" t="s">
        <v>120</v>
      </c>
      <c r="B6" s="113"/>
      <c r="C6" s="113"/>
      <c r="D6" s="113"/>
      <c r="E6" s="113"/>
      <c r="F6" s="113"/>
      <c r="G6" s="113"/>
      <c r="H6" s="113"/>
      <c r="K6" s="1"/>
    </row>
    <row r="7" spans="1:11" s="3" customFormat="1" ht="22.5" customHeight="1" x14ac:dyDescent="0.4">
      <c r="A7" s="114" t="s">
        <v>4</v>
      </c>
      <c r="B7" s="114"/>
      <c r="C7" s="114"/>
      <c r="D7" s="114"/>
      <c r="E7" s="115"/>
      <c r="F7" s="115"/>
      <c r="G7" s="115"/>
      <c r="H7" s="115"/>
      <c r="K7" s="4"/>
    </row>
    <row r="8" spans="1:11" s="5" customFormat="1" ht="18.75" customHeight="1" x14ac:dyDescent="0.4">
      <c r="A8" s="114" t="s">
        <v>5</v>
      </c>
      <c r="B8" s="114"/>
      <c r="C8" s="114"/>
      <c r="D8" s="114"/>
      <c r="E8" s="115"/>
      <c r="F8" s="115"/>
      <c r="G8" s="115"/>
      <c r="H8" s="115"/>
    </row>
    <row r="9" spans="1:11" s="6" customFormat="1" ht="17.25" customHeight="1" x14ac:dyDescent="0.2">
      <c r="A9" s="116" t="s">
        <v>6</v>
      </c>
      <c r="B9" s="116"/>
      <c r="C9" s="116"/>
      <c r="D9" s="116"/>
      <c r="E9" s="117"/>
      <c r="F9" s="117"/>
      <c r="G9" s="117"/>
      <c r="H9" s="117"/>
    </row>
    <row r="10" spans="1:11" s="5" customFormat="1" ht="30" customHeight="1" thickBot="1" x14ac:dyDescent="0.25">
      <c r="A10" s="118" t="s">
        <v>7</v>
      </c>
      <c r="B10" s="118"/>
      <c r="C10" s="118"/>
      <c r="D10" s="118"/>
      <c r="E10" s="119"/>
      <c r="F10" s="119"/>
      <c r="G10" s="119"/>
      <c r="H10" s="119"/>
    </row>
    <row r="11" spans="1:11" s="7" customFormat="1" ht="139.5" customHeight="1" thickBot="1" x14ac:dyDescent="0.25">
      <c r="A11" s="52" t="s">
        <v>8</v>
      </c>
      <c r="B11" s="53" t="s">
        <v>9</v>
      </c>
      <c r="C11" s="54" t="s">
        <v>10</v>
      </c>
      <c r="D11" s="54" t="s">
        <v>11</v>
      </c>
      <c r="E11" s="54" t="s">
        <v>10</v>
      </c>
      <c r="F11" s="55" t="s">
        <v>12</v>
      </c>
      <c r="G11" s="54" t="s">
        <v>10</v>
      </c>
      <c r="H11" s="55" t="s">
        <v>12</v>
      </c>
      <c r="K11" s="8"/>
    </row>
    <row r="12" spans="1:11" s="9" customFormat="1" x14ac:dyDescent="0.2">
      <c r="A12" s="56">
        <v>1</v>
      </c>
      <c r="B12" s="57">
        <v>2</v>
      </c>
      <c r="C12" s="57">
        <v>3</v>
      </c>
      <c r="D12" s="58"/>
      <c r="E12" s="57">
        <v>3</v>
      </c>
      <c r="F12" s="59">
        <v>4</v>
      </c>
      <c r="G12" s="60">
        <v>3</v>
      </c>
      <c r="H12" s="61">
        <v>4</v>
      </c>
      <c r="K12" s="10"/>
    </row>
    <row r="13" spans="1:11" s="9" customFormat="1" ht="49.5" customHeight="1" x14ac:dyDescent="0.2">
      <c r="A13" s="120" t="s">
        <v>13</v>
      </c>
      <c r="B13" s="121"/>
      <c r="C13" s="121"/>
      <c r="D13" s="121"/>
      <c r="E13" s="121"/>
      <c r="F13" s="121"/>
      <c r="G13" s="122"/>
      <c r="H13" s="123"/>
      <c r="K13" s="10"/>
    </row>
    <row r="14" spans="1:11" s="7" customFormat="1" ht="15" x14ac:dyDescent="0.2">
      <c r="A14" s="62" t="s">
        <v>116</v>
      </c>
      <c r="B14" s="63"/>
      <c r="C14" s="12">
        <f>F14*12</f>
        <v>0</v>
      </c>
      <c r="D14" s="11">
        <f>G14*I14</f>
        <v>104989.61</v>
      </c>
      <c r="E14" s="12">
        <f>H14*12</f>
        <v>38.159999999999997</v>
      </c>
      <c r="F14" s="13"/>
      <c r="G14" s="12">
        <f>H14*12</f>
        <v>38.159999999999997</v>
      </c>
      <c r="H14" s="12">
        <f>H19+H23</f>
        <v>3.18</v>
      </c>
      <c r="I14" s="7">
        <v>2751.3</v>
      </c>
      <c r="J14" s="7">
        <v>1.07</v>
      </c>
      <c r="K14" s="8">
        <v>2.2400000000000002</v>
      </c>
    </row>
    <row r="15" spans="1:11" s="7" customFormat="1" ht="29.25" customHeight="1" x14ac:dyDescent="0.2">
      <c r="A15" s="64" t="s">
        <v>14</v>
      </c>
      <c r="B15" s="65" t="s">
        <v>15</v>
      </c>
      <c r="C15" s="15"/>
      <c r="D15" s="14"/>
      <c r="E15" s="15"/>
      <c r="F15" s="16"/>
      <c r="G15" s="15"/>
      <c r="H15" s="15"/>
      <c r="K15" s="8"/>
    </row>
    <row r="16" spans="1:11" s="7" customFormat="1" ht="15" x14ac:dyDescent="0.2">
      <c r="A16" s="64" t="s">
        <v>16</v>
      </c>
      <c r="B16" s="65" t="s">
        <v>15</v>
      </c>
      <c r="C16" s="15"/>
      <c r="D16" s="14"/>
      <c r="E16" s="15"/>
      <c r="F16" s="16"/>
      <c r="G16" s="15"/>
      <c r="H16" s="15"/>
      <c r="K16" s="8"/>
    </row>
    <row r="17" spans="1:11" s="7" customFormat="1" ht="15" x14ac:dyDescent="0.2">
      <c r="A17" s="64" t="s">
        <v>17</v>
      </c>
      <c r="B17" s="65" t="s">
        <v>18</v>
      </c>
      <c r="C17" s="15"/>
      <c r="D17" s="14"/>
      <c r="E17" s="15"/>
      <c r="F17" s="16"/>
      <c r="G17" s="15"/>
      <c r="H17" s="15"/>
      <c r="K17" s="8"/>
    </row>
    <row r="18" spans="1:11" s="7" customFormat="1" ht="15" x14ac:dyDescent="0.2">
      <c r="A18" s="64" t="s">
        <v>19</v>
      </c>
      <c r="B18" s="65" t="s">
        <v>15</v>
      </c>
      <c r="C18" s="15"/>
      <c r="D18" s="14"/>
      <c r="E18" s="15"/>
      <c r="F18" s="16"/>
      <c r="G18" s="15"/>
      <c r="H18" s="12"/>
      <c r="K18" s="8"/>
    </row>
    <row r="19" spans="1:11" s="7" customFormat="1" ht="15" x14ac:dyDescent="0.2">
      <c r="A19" s="97" t="s">
        <v>101</v>
      </c>
      <c r="B19" s="65"/>
      <c r="C19" s="15"/>
      <c r="D19" s="14"/>
      <c r="E19" s="15"/>
      <c r="F19" s="16"/>
      <c r="G19" s="15"/>
      <c r="H19" s="12">
        <v>2.83</v>
      </c>
      <c r="K19" s="8"/>
    </row>
    <row r="20" spans="1:11" s="7" customFormat="1" ht="15" x14ac:dyDescent="0.2">
      <c r="A20" s="64" t="s">
        <v>108</v>
      </c>
      <c r="B20" s="65" t="s">
        <v>15</v>
      </c>
      <c r="C20" s="15"/>
      <c r="D20" s="14"/>
      <c r="E20" s="15"/>
      <c r="F20" s="16"/>
      <c r="G20" s="15"/>
      <c r="H20" s="15">
        <v>0.12</v>
      </c>
      <c r="K20" s="8"/>
    </row>
    <row r="21" spans="1:11" s="7" customFormat="1" ht="15" x14ac:dyDescent="0.2">
      <c r="A21" s="64" t="s">
        <v>134</v>
      </c>
      <c r="B21" s="65" t="s">
        <v>15</v>
      </c>
      <c r="C21" s="15"/>
      <c r="D21" s="14"/>
      <c r="E21" s="15"/>
      <c r="F21" s="16"/>
      <c r="G21" s="15"/>
      <c r="H21" s="105">
        <v>0.11</v>
      </c>
      <c r="K21" s="8"/>
    </row>
    <row r="22" spans="1:11" s="7" customFormat="1" ht="15" x14ac:dyDescent="0.2">
      <c r="A22" s="64" t="s">
        <v>126</v>
      </c>
      <c r="B22" s="65" t="s">
        <v>15</v>
      </c>
      <c r="C22" s="15"/>
      <c r="D22" s="14"/>
      <c r="E22" s="15"/>
      <c r="F22" s="16"/>
      <c r="G22" s="15"/>
      <c r="H22" s="105">
        <v>0.12</v>
      </c>
      <c r="K22" s="8"/>
    </row>
    <row r="23" spans="1:11" s="7" customFormat="1" ht="15" x14ac:dyDescent="0.2">
      <c r="A23" s="97" t="s">
        <v>101</v>
      </c>
      <c r="B23" s="65"/>
      <c r="C23" s="15"/>
      <c r="D23" s="14"/>
      <c r="E23" s="15"/>
      <c r="F23" s="16"/>
      <c r="G23" s="15"/>
      <c r="H23" s="12">
        <f>H20+H21+H22</f>
        <v>0.35</v>
      </c>
      <c r="K23" s="8"/>
    </row>
    <row r="24" spans="1:11" s="7" customFormat="1" ht="30" x14ac:dyDescent="0.2">
      <c r="A24" s="62" t="s">
        <v>20</v>
      </c>
      <c r="B24" s="66"/>
      <c r="C24" s="12">
        <f>F24*12</f>
        <v>0</v>
      </c>
      <c r="D24" s="11">
        <f>G24*I24</f>
        <v>127440.22</v>
      </c>
      <c r="E24" s="12">
        <f>H24*12</f>
        <v>46.32</v>
      </c>
      <c r="F24" s="13"/>
      <c r="G24" s="12">
        <f>H24*12</f>
        <v>46.32</v>
      </c>
      <c r="H24" s="12">
        <f>3.28*1.066*1.105</f>
        <v>3.86</v>
      </c>
      <c r="I24" s="7">
        <v>2751.3</v>
      </c>
      <c r="J24" s="7">
        <v>1.07</v>
      </c>
      <c r="K24" s="8">
        <v>3.07</v>
      </c>
    </row>
    <row r="25" spans="1:11" s="7" customFormat="1" ht="15" x14ac:dyDescent="0.2">
      <c r="A25" s="67" t="s">
        <v>21</v>
      </c>
      <c r="B25" s="68" t="s">
        <v>22</v>
      </c>
      <c r="C25" s="12"/>
      <c r="D25" s="11"/>
      <c r="E25" s="12"/>
      <c r="F25" s="13"/>
      <c r="G25" s="12"/>
      <c r="H25" s="12"/>
      <c r="I25" s="7">
        <v>2751.3</v>
      </c>
      <c r="K25" s="8"/>
    </row>
    <row r="26" spans="1:11" s="7" customFormat="1" ht="15" x14ac:dyDescent="0.2">
      <c r="A26" s="67" t="s">
        <v>23</v>
      </c>
      <c r="B26" s="68" t="s">
        <v>22</v>
      </c>
      <c r="C26" s="12"/>
      <c r="D26" s="11"/>
      <c r="E26" s="12"/>
      <c r="F26" s="13"/>
      <c r="G26" s="12"/>
      <c r="H26" s="12"/>
      <c r="I26" s="7">
        <v>2751.3</v>
      </c>
      <c r="K26" s="8"/>
    </row>
    <row r="27" spans="1:11" s="7" customFormat="1" ht="15" x14ac:dyDescent="0.2">
      <c r="A27" s="69" t="s">
        <v>24</v>
      </c>
      <c r="B27" s="70" t="s">
        <v>25</v>
      </c>
      <c r="C27" s="12"/>
      <c r="D27" s="11"/>
      <c r="E27" s="12"/>
      <c r="F27" s="13"/>
      <c r="G27" s="12"/>
      <c r="H27" s="12"/>
      <c r="I27" s="7">
        <v>2751.3</v>
      </c>
      <c r="K27" s="8"/>
    </row>
    <row r="28" spans="1:11" s="7" customFormat="1" ht="15" x14ac:dyDescent="0.2">
      <c r="A28" s="67" t="s">
        <v>26</v>
      </c>
      <c r="B28" s="68" t="s">
        <v>22</v>
      </c>
      <c r="C28" s="12"/>
      <c r="D28" s="11"/>
      <c r="E28" s="12"/>
      <c r="F28" s="13"/>
      <c r="G28" s="12"/>
      <c r="H28" s="12"/>
      <c r="I28" s="7">
        <v>2751.3</v>
      </c>
      <c r="K28" s="8"/>
    </row>
    <row r="29" spans="1:11" s="7" customFormat="1" ht="25.5" x14ac:dyDescent="0.2">
      <c r="A29" s="67" t="s">
        <v>27</v>
      </c>
      <c r="B29" s="68" t="s">
        <v>28</v>
      </c>
      <c r="C29" s="12"/>
      <c r="D29" s="11"/>
      <c r="E29" s="12"/>
      <c r="F29" s="13"/>
      <c r="G29" s="12"/>
      <c r="H29" s="12"/>
      <c r="I29" s="7">
        <v>2751.3</v>
      </c>
      <c r="K29" s="8"/>
    </row>
    <row r="30" spans="1:11" s="7" customFormat="1" ht="15" x14ac:dyDescent="0.2">
      <c r="A30" s="67" t="s">
        <v>29</v>
      </c>
      <c r="B30" s="68" t="s">
        <v>22</v>
      </c>
      <c r="C30" s="12"/>
      <c r="D30" s="11"/>
      <c r="E30" s="12"/>
      <c r="F30" s="13"/>
      <c r="G30" s="12"/>
      <c r="H30" s="12"/>
      <c r="I30" s="7">
        <v>2751.3</v>
      </c>
      <c r="K30" s="8"/>
    </row>
    <row r="31" spans="1:11" s="7" customFormat="1" ht="28.5" customHeight="1" thickBot="1" x14ac:dyDescent="0.25">
      <c r="A31" s="71" t="s">
        <v>30</v>
      </c>
      <c r="B31" s="72" t="s">
        <v>31</v>
      </c>
      <c r="C31" s="12"/>
      <c r="D31" s="11"/>
      <c r="E31" s="12"/>
      <c r="F31" s="13"/>
      <c r="G31" s="12"/>
      <c r="H31" s="12"/>
      <c r="I31" s="7">
        <v>2751.3</v>
      </c>
      <c r="K31" s="8"/>
    </row>
    <row r="32" spans="1:11" s="18" customFormat="1" ht="15" x14ac:dyDescent="0.2">
      <c r="A32" s="73" t="s">
        <v>32</v>
      </c>
      <c r="B32" s="63" t="s">
        <v>33</v>
      </c>
      <c r="C32" s="12">
        <f>F32*12</f>
        <v>0</v>
      </c>
      <c r="D32" s="11">
        <f>G32*I32</f>
        <v>24761.7</v>
      </c>
      <c r="E32" s="12">
        <f>H32*12</f>
        <v>9</v>
      </c>
      <c r="F32" s="17"/>
      <c r="G32" s="12">
        <f>H32*12</f>
        <v>9</v>
      </c>
      <c r="H32" s="12">
        <f>0.68*1.105</f>
        <v>0.75</v>
      </c>
      <c r="I32" s="7">
        <v>2751.3</v>
      </c>
      <c r="J32" s="7">
        <v>1.07</v>
      </c>
      <c r="K32" s="8">
        <v>0.6</v>
      </c>
    </row>
    <row r="33" spans="1:13" s="7" customFormat="1" ht="15" x14ac:dyDescent="0.2">
      <c r="A33" s="73" t="s">
        <v>34</v>
      </c>
      <c r="B33" s="63" t="s">
        <v>35</v>
      </c>
      <c r="C33" s="12">
        <f>F33*12</f>
        <v>0</v>
      </c>
      <c r="D33" s="11">
        <f>G33*I33</f>
        <v>80888.22</v>
      </c>
      <c r="E33" s="12">
        <f>H33*12</f>
        <v>29.4</v>
      </c>
      <c r="F33" s="17"/>
      <c r="G33" s="12">
        <f>H33*12</f>
        <v>29.4</v>
      </c>
      <c r="H33" s="12">
        <f>2.22*1.105</f>
        <v>2.4500000000000002</v>
      </c>
      <c r="I33" s="7">
        <v>2751.3</v>
      </c>
      <c r="J33" s="7">
        <v>1.07</v>
      </c>
      <c r="K33" s="8">
        <v>1.94</v>
      </c>
    </row>
    <row r="34" spans="1:13" s="9" customFormat="1" ht="30" x14ac:dyDescent="0.2">
      <c r="A34" s="73" t="s">
        <v>36</v>
      </c>
      <c r="B34" s="63" t="s">
        <v>37</v>
      </c>
      <c r="C34" s="19"/>
      <c r="D34" s="11">
        <v>2042.21</v>
      </c>
      <c r="E34" s="19">
        <f>H34*12</f>
        <v>0.72</v>
      </c>
      <c r="F34" s="17"/>
      <c r="G34" s="12">
        <f>D34/I34</f>
        <v>0.74</v>
      </c>
      <c r="H34" s="12">
        <f>G34/12</f>
        <v>0.06</v>
      </c>
      <c r="I34" s="7">
        <v>2751.3</v>
      </c>
      <c r="J34" s="7">
        <v>1.07</v>
      </c>
      <c r="K34" s="8">
        <v>0.05</v>
      </c>
    </row>
    <row r="35" spans="1:13" s="9" customFormat="1" ht="30" x14ac:dyDescent="0.2">
      <c r="A35" s="73" t="s">
        <v>38</v>
      </c>
      <c r="B35" s="63" t="s">
        <v>37</v>
      </c>
      <c r="C35" s="19"/>
      <c r="D35" s="11">
        <v>2042.21</v>
      </c>
      <c r="E35" s="19"/>
      <c r="F35" s="17"/>
      <c r="G35" s="12">
        <f>D35/I35</f>
        <v>0.74</v>
      </c>
      <c r="H35" s="12">
        <f>G35/12</f>
        <v>0.06</v>
      </c>
      <c r="I35" s="7">
        <v>2751.3</v>
      </c>
      <c r="J35" s="7">
        <v>1.07</v>
      </c>
      <c r="K35" s="8">
        <v>0.05</v>
      </c>
    </row>
    <row r="36" spans="1:13" s="9" customFormat="1" ht="21" customHeight="1" x14ac:dyDescent="0.2">
      <c r="A36" s="73" t="s">
        <v>39</v>
      </c>
      <c r="B36" s="63" t="s">
        <v>37</v>
      </c>
      <c r="C36" s="19"/>
      <c r="D36" s="11">
        <v>12896.1</v>
      </c>
      <c r="E36" s="19"/>
      <c r="F36" s="17"/>
      <c r="G36" s="12">
        <f>D36/I36</f>
        <v>4.6900000000000004</v>
      </c>
      <c r="H36" s="12">
        <f>G36/12</f>
        <v>0.39</v>
      </c>
      <c r="I36" s="7">
        <v>2751.3</v>
      </c>
      <c r="J36" s="7">
        <v>1.07</v>
      </c>
      <c r="K36" s="8">
        <v>0.22</v>
      </c>
    </row>
    <row r="37" spans="1:13" s="9" customFormat="1" ht="30" hidden="1" x14ac:dyDescent="0.2">
      <c r="A37" s="73" t="s">
        <v>40</v>
      </c>
      <c r="B37" s="63" t="s">
        <v>28</v>
      </c>
      <c r="C37" s="19"/>
      <c r="D37" s="11">
        <f ca="1">G37*I37</f>
        <v>0</v>
      </c>
      <c r="E37" s="19"/>
      <c r="F37" s="17"/>
      <c r="G37" s="12">
        <f t="shared" ref="G37:G39" ca="1" si="0">D37/I37</f>
        <v>4.24</v>
      </c>
      <c r="H37" s="12">
        <f t="shared" ref="H37:H41" ca="1" si="1">G37/12</f>
        <v>0.35</v>
      </c>
      <c r="I37" s="7">
        <v>2751.3</v>
      </c>
      <c r="J37" s="7">
        <v>1.07</v>
      </c>
      <c r="K37" s="8">
        <v>0</v>
      </c>
    </row>
    <row r="38" spans="1:13" s="9" customFormat="1" ht="30" hidden="1" x14ac:dyDescent="0.2">
      <c r="A38" s="73" t="s">
        <v>41</v>
      </c>
      <c r="B38" s="63" t="s">
        <v>28</v>
      </c>
      <c r="C38" s="19"/>
      <c r="D38" s="11">
        <f ca="1">G38*I38</f>
        <v>0</v>
      </c>
      <c r="E38" s="19"/>
      <c r="F38" s="17"/>
      <c r="G38" s="12">
        <f t="shared" ca="1" si="0"/>
        <v>4.24</v>
      </c>
      <c r="H38" s="12">
        <f t="shared" ca="1" si="1"/>
        <v>0.35</v>
      </c>
      <c r="I38" s="7">
        <v>2751.3</v>
      </c>
      <c r="J38" s="7">
        <v>1.07</v>
      </c>
      <c r="K38" s="8">
        <v>0</v>
      </c>
    </row>
    <row r="39" spans="1:13" s="9" customFormat="1" ht="30" hidden="1" x14ac:dyDescent="0.2">
      <c r="A39" s="73" t="s">
        <v>42</v>
      </c>
      <c r="B39" s="63" t="s">
        <v>28</v>
      </c>
      <c r="C39" s="19"/>
      <c r="D39" s="11">
        <f ca="1">G39*I39</f>
        <v>0</v>
      </c>
      <c r="E39" s="19"/>
      <c r="F39" s="17"/>
      <c r="G39" s="12">
        <f t="shared" ca="1" si="0"/>
        <v>4.24</v>
      </c>
      <c r="H39" s="12">
        <f t="shared" ca="1" si="1"/>
        <v>0.35</v>
      </c>
      <c r="I39" s="7">
        <v>2751.3</v>
      </c>
      <c r="J39" s="7">
        <v>1.07</v>
      </c>
      <c r="K39" s="8">
        <v>0</v>
      </c>
    </row>
    <row r="40" spans="1:13" s="9" customFormat="1" ht="30" x14ac:dyDescent="0.2">
      <c r="A40" s="73" t="s">
        <v>127</v>
      </c>
      <c r="B40" s="63" t="s">
        <v>28</v>
      </c>
      <c r="C40" s="19"/>
      <c r="D40" s="11">
        <v>3652.28</v>
      </c>
      <c r="E40" s="19"/>
      <c r="F40" s="17"/>
      <c r="G40" s="12">
        <f>D40/I40</f>
        <v>1.33</v>
      </c>
      <c r="H40" s="12">
        <f t="shared" si="1"/>
        <v>0.11</v>
      </c>
      <c r="I40" s="7">
        <v>2751.3</v>
      </c>
      <c r="J40" s="7"/>
      <c r="K40" s="8"/>
    </row>
    <row r="41" spans="1:13" s="9" customFormat="1" ht="30" x14ac:dyDescent="0.2">
      <c r="A41" s="73" t="s">
        <v>132</v>
      </c>
      <c r="B41" s="63" t="s">
        <v>28</v>
      </c>
      <c r="C41" s="19"/>
      <c r="D41" s="11">
        <v>12896.11</v>
      </c>
      <c r="E41" s="19"/>
      <c r="F41" s="17"/>
      <c r="G41" s="12">
        <f>D41/I41</f>
        <v>4.6900000000000004</v>
      </c>
      <c r="H41" s="12">
        <f t="shared" si="1"/>
        <v>0.39</v>
      </c>
      <c r="I41" s="7">
        <v>2751.3</v>
      </c>
      <c r="J41" s="7"/>
      <c r="K41" s="8"/>
    </row>
    <row r="42" spans="1:13" s="9" customFormat="1" ht="30" x14ac:dyDescent="0.2">
      <c r="A42" s="73" t="s">
        <v>43</v>
      </c>
      <c r="B42" s="63"/>
      <c r="C42" s="19">
        <f>F42*12</f>
        <v>0</v>
      </c>
      <c r="D42" s="11">
        <f>G42*I42</f>
        <v>6933.28</v>
      </c>
      <c r="E42" s="19">
        <f>H42*12</f>
        <v>2.52</v>
      </c>
      <c r="F42" s="17"/>
      <c r="G42" s="12">
        <f>H42*12</f>
        <v>2.52</v>
      </c>
      <c r="H42" s="12">
        <v>0.21</v>
      </c>
      <c r="I42" s="7">
        <v>2751.3</v>
      </c>
      <c r="J42" s="7">
        <v>1.07</v>
      </c>
      <c r="K42" s="8">
        <v>0.14000000000000001</v>
      </c>
    </row>
    <row r="43" spans="1:13" s="7" customFormat="1" ht="15" x14ac:dyDescent="0.2">
      <c r="A43" s="73" t="s">
        <v>44</v>
      </c>
      <c r="B43" s="63" t="s">
        <v>45</v>
      </c>
      <c r="C43" s="19">
        <f>F43*12</f>
        <v>0</v>
      </c>
      <c r="D43" s="11">
        <f>G43*I43</f>
        <v>1980.94</v>
      </c>
      <c r="E43" s="19">
        <f>H43*12</f>
        <v>0.72</v>
      </c>
      <c r="F43" s="17"/>
      <c r="G43" s="12">
        <f>H43*12</f>
        <v>0.72</v>
      </c>
      <c r="H43" s="12">
        <v>0.06</v>
      </c>
      <c r="I43" s="7">
        <v>2751.3</v>
      </c>
      <c r="J43" s="7">
        <v>1.07</v>
      </c>
      <c r="K43" s="8">
        <v>0.03</v>
      </c>
    </row>
    <row r="44" spans="1:13" s="7" customFormat="1" ht="15" x14ac:dyDescent="0.2">
      <c r="A44" s="73" t="s">
        <v>46</v>
      </c>
      <c r="B44" s="74" t="s">
        <v>47</v>
      </c>
      <c r="C44" s="20">
        <f>F44*12</f>
        <v>0</v>
      </c>
      <c r="D44" s="11">
        <f>G44*I44</f>
        <v>1320.62</v>
      </c>
      <c r="E44" s="20">
        <f>H44*12</f>
        <v>0.48</v>
      </c>
      <c r="F44" s="21"/>
      <c r="G44" s="12">
        <f>H44*12</f>
        <v>0.48</v>
      </c>
      <c r="H44" s="12">
        <v>0.04</v>
      </c>
      <c r="I44" s="7">
        <v>2751.3</v>
      </c>
      <c r="J44" s="7">
        <v>1.07</v>
      </c>
      <c r="K44" s="8">
        <v>0.02</v>
      </c>
    </row>
    <row r="45" spans="1:13" s="18" customFormat="1" ht="30" x14ac:dyDescent="0.2">
      <c r="A45" s="73" t="s">
        <v>48</v>
      </c>
      <c r="B45" s="63" t="s">
        <v>49</v>
      </c>
      <c r="C45" s="19">
        <f>F45*12</f>
        <v>0</v>
      </c>
      <c r="D45" s="11">
        <f>G45*I45</f>
        <v>1650.78</v>
      </c>
      <c r="E45" s="19">
        <f>H45*12</f>
        <v>0.6</v>
      </c>
      <c r="F45" s="17"/>
      <c r="G45" s="12">
        <f>H45*12</f>
        <v>0.6</v>
      </c>
      <c r="H45" s="12">
        <v>0.05</v>
      </c>
      <c r="I45" s="7">
        <v>2751.3</v>
      </c>
      <c r="J45" s="7">
        <v>1.07</v>
      </c>
      <c r="K45" s="8">
        <v>0.03</v>
      </c>
      <c r="M45" s="7"/>
    </row>
    <row r="46" spans="1:13" s="18" customFormat="1" ht="15" x14ac:dyDescent="0.2">
      <c r="A46" s="73" t="s">
        <v>50</v>
      </c>
      <c r="B46" s="63"/>
      <c r="C46" s="12"/>
      <c r="D46" s="12">
        <f>SUM(D48:D57)</f>
        <v>16553.060000000001</v>
      </c>
      <c r="E46" s="12"/>
      <c r="F46" s="17"/>
      <c r="G46" s="12">
        <f>D46/I46</f>
        <v>6.02</v>
      </c>
      <c r="H46" s="12">
        <f>G46/12</f>
        <v>0.5</v>
      </c>
      <c r="I46" s="7">
        <v>2751.3</v>
      </c>
      <c r="J46" s="7">
        <v>1.07</v>
      </c>
      <c r="K46" s="8">
        <v>0.91</v>
      </c>
      <c r="M46" s="7"/>
    </row>
    <row r="47" spans="1:13" s="9" customFormat="1" ht="15" hidden="1" x14ac:dyDescent="0.2">
      <c r="A47" s="75"/>
      <c r="B47" s="68"/>
      <c r="C47" s="23"/>
      <c r="D47" s="22"/>
      <c r="E47" s="23"/>
      <c r="F47" s="24"/>
      <c r="G47" s="23"/>
      <c r="H47" s="23"/>
      <c r="I47" s="7">
        <v>2751.3</v>
      </c>
      <c r="J47" s="7"/>
      <c r="K47" s="8"/>
      <c r="M47" s="7"/>
    </row>
    <row r="48" spans="1:13" s="9" customFormat="1" ht="25.5" customHeight="1" x14ac:dyDescent="0.2">
      <c r="A48" s="75" t="s">
        <v>135</v>
      </c>
      <c r="B48" s="68" t="s">
        <v>51</v>
      </c>
      <c r="C48" s="23"/>
      <c r="D48" s="22">
        <v>622.74</v>
      </c>
      <c r="E48" s="23"/>
      <c r="F48" s="24"/>
      <c r="G48" s="23"/>
      <c r="H48" s="23"/>
      <c r="I48" s="7">
        <v>2751.3</v>
      </c>
      <c r="J48" s="7">
        <v>1.07</v>
      </c>
      <c r="K48" s="8">
        <v>0.01</v>
      </c>
      <c r="M48" s="7"/>
    </row>
    <row r="49" spans="1:13" s="9" customFormat="1" ht="15" x14ac:dyDescent="0.2">
      <c r="A49" s="75" t="s">
        <v>52</v>
      </c>
      <c r="B49" s="68" t="s">
        <v>53</v>
      </c>
      <c r="C49" s="23">
        <f>F49*12</f>
        <v>0</v>
      </c>
      <c r="D49" s="22">
        <v>459.48</v>
      </c>
      <c r="E49" s="23">
        <f>H49*12</f>
        <v>0</v>
      </c>
      <c r="F49" s="24"/>
      <c r="G49" s="23"/>
      <c r="H49" s="23"/>
      <c r="I49" s="7">
        <v>2751.3</v>
      </c>
      <c r="J49" s="7">
        <v>1.07</v>
      </c>
      <c r="K49" s="8">
        <v>0.01</v>
      </c>
      <c r="M49" s="7"/>
    </row>
    <row r="50" spans="1:13" s="9" customFormat="1" ht="15" x14ac:dyDescent="0.2">
      <c r="A50" s="75" t="s">
        <v>117</v>
      </c>
      <c r="B50" s="70" t="s">
        <v>51</v>
      </c>
      <c r="C50" s="23"/>
      <c r="D50" s="22">
        <v>818.74</v>
      </c>
      <c r="E50" s="23"/>
      <c r="F50" s="24"/>
      <c r="G50" s="23"/>
      <c r="H50" s="23"/>
      <c r="I50" s="7">
        <v>2751.3</v>
      </c>
      <c r="J50" s="7"/>
      <c r="K50" s="8"/>
      <c r="M50" s="7"/>
    </row>
    <row r="51" spans="1:13" s="9" customFormat="1" ht="15" x14ac:dyDescent="0.2">
      <c r="A51" s="75" t="s">
        <v>54</v>
      </c>
      <c r="B51" s="68" t="s">
        <v>51</v>
      </c>
      <c r="C51" s="23">
        <f>F51*12</f>
        <v>0</v>
      </c>
      <c r="D51" s="22">
        <v>875.61</v>
      </c>
      <c r="E51" s="23">
        <f>H51*12</f>
        <v>0</v>
      </c>
      <c r="F51" s="24"/>
      <c r="G51" s="23"/>
      <c r="H51" s="23"/>
      <c r="I51" s="7">
        <v>2751.3</v>
      </c>
      <c r="J51" s="7">
        <v>1.07</v>
      </c>
      <c r="K51" s="8">
        <v>0.02</v>
      </c>
      <c r="M51" s="7"/>
    </row>
    <row r="52" spans="1:13" s="9" customFormat="1" ht="15" x14ac:dyDescent="0.2">
      <c r="A52" s="75" t="s">
        <v>55</v>
      </c>
      <c r="B52" s="68" t="s">
        <v>51</v>
      </c>
      <c r="C52" s="23">
        <f>F52*12</f>
        <v>0</v>
      </c>
      <c r="D52" s="22">
        <v>3903.72</v>
      </c>
      <c r="E52" s="23">
        <f>H52*12</f>
        <v>0</v>
      </c>
      <c r="F52" s="24"/>
      <c r="G52" s="23"/>
      <c r="H52" s="23"/>
      <c r="I52" s="7">
        <v>2751.3</v>
      </c>
      <c r="J52" s="7">
        <v>1.07</v>
      </c>
      <c r="K52" s="8">
        <v>0.1</v>
      </c>
      <c r="M52" s="7"/>
    </row>
    <row r="53" spans="1:13" s="9" customFormat="1" ht="15" x14ac:dyDescent="0.2">
      <c r="A53" s="75" t="s">
        <v>56</v>
      </c>
      <c r="B53" s="68" t="s">
        <v>51</v>
      </c>
      <c r="C53" s="23">
        <f>F53*12</f>
        <v>0</v>
      </c>
      <c r="D53" s="22">
        <v>918.95</v>
      </c>
      <c r="E53" s="23">
        <f>H53*12</f>
        <v>0</v>
      </c>
      <c r="F53" s="24"/>
      <c r="G53" s="23"/>
      <c r="H53" s="23"/>
      <c r="I53" s="7">
        <v>2751.3</v>
      </c>
      <c r="J53" s="7">
        <v>1.07</v>
      </c>
      <c r="K53" s="8">
        <v>0.02</v>
      </c>
      <c r="M53" s="7"/>
    </row>
    <row r="54" spans="1:13" s="9" customFormat="1" ht="15" x14ac:dyDescent="0.2">
      <c r="A54" s="75" t="s">
        <v>57</v>
      </c>
      <c r="B54" s="68" t="s">
        <v>51</v>
      </c>
      <c r="C54" s="23"/>
      <c r="D54" s="22">
        <v>437.79</v>
      </c>
      <c r="E54" s="23"/>
      <c r="F54" s="24"/>
      <c r="G54" s="23"/>
      <c r="H54" s="23"/>
      <c r="I54" s="7">
        <v>2751.3</v>
      </c>
      <c r="J54" s="7">
        <v>1.07</v>
      </c>
      <c r="K54" s="8">
        <v>0.01</v>
      </c>
      <c r="M54" s="7"/>
    </row>
    <row r="55" spans="1:13" s="9" customFormat="1" ht="15" x14ac:dyDescent="0.2">
      <c r="A55" s="75" t="s">
        <v>58</v>
      </c>
      <c r="B55" s="68" t="s">
        <v>53</v>
      </c>
      <c r="C55" s="23"/>
      <c r="D55" s="22">
        <v>1751.23</v>
      </c>
      <c r="E55" s="23"/>
      <c r="F55" s="24"/>
      <c r="G55" s="23"/>
      <c r="H55" s="23"/>
      <c r="I55" s="7">
        <v>2751.3</v>
      </c>
      <c r="J55" s="7">
        <v>1.07</v>
      </c>
      <c r="K55" s="8">
        <v>0.04</v>
      </c>
      <c r="M55" s="7"/>
    </row>
    <row r="56" spans="1:13" s="9" customFormat="1" ht="25.5" x14ac:dyDescent="0.2">
      <c r="A56" s="75" t="s">
        <v>59</v>
      </c>
      <c r="B56" s="68" t="s">
        <v>51</v>
      </c>
      <c r="C56" s="23">
        <f>F56*12</f>
        <v>0</v>
      </c>
      <c r="D56" s="22">
        <v>3276.19</v>
      </c>
      <c r="E56" s="23">
        <f>H56*12</f>
        <v>0</v>
      </c>
      <c r="F56" s="24"/>
      <c r="G56" s="23"/>
      <c r="H56" s="23"/>
      <c r="I56" s="7">
        <v>2751.3</v>
      </c>
      <c r="J56" s="7">
        <v>1.07</v>
      </c>
      <c r="K56" s="8">
        <v>7.0000000000000007E-2</v>
      </c>
      <c r="M56" s="7"/>
    </row>
    <row r="57" spans="1:13" s="9" customFormat="1" ht="25.5" x14ac:dyDescent="0.2">
      <c r="A57" s="75" t="s">
        <v>136</v>
      </c>
      <c r="B57" s="68" t="s">
        <v>51</v>
      </c>
      <c r="C57" s="23"/>
      <c r="D57" s="22">
        <v>3488.61</v>
      </c>
      <c r="E57" s="23"/>
      <c r="F57" s="24"/>
      <c r="G57" s="23"/>
      <c r="H57" s="23"/>
      <c r="I57" s="7">
        <v>2751.3</v>
      </c>
      <c r="J57" s="7">
        <v>1.07</v>
      </c>
      <c r="K57" s="8">
        <v>0.01</v>
      </c>
      <c r="M57" s="7"/>
    </row>
    <row r="58" spans="1:13" s="18" customFormat="1" ht="30" x14ac:dyDescent="0.2">
      <c r="A58" s="73" t="s">
        <v>60</v>
      </c>
      <c r="B58" s="63"/>
      <c r="C58" s="12"/>
      <c r="D58" s="12">
        <f>D59+D60+D61+D62+D68</f>
        <v>14195.59</v>
      </c>
      <c r="E58" s="12"/>
      <c r="F58" s="17"/>
      <c r="G58" s="12">
        <f>D58/I58</f>
        <v>5.16</v>
      </c>
      <c r="H58" s="12">
        <f>G58/12</f>
        <v>0.43</v>
      </c>
      <c r="I58" s="7">
        <v>2751.3</v>
      </c>
      <c r="J58" s="7">
        <v>1.07</v>
      </c>
      <c r="K58" s="8">
        <v>0.9</v>
      </c>
      <c r="M58" s="7"/>
    </row>
    <row r="59" spans="1:13" s="9" customFormat="1" ht="15" x14ac:dyDescent="0.2">
      <c r="A59" s="75" t="s">
        <v>61</v>
      </c>
      <c r="B59" s="68" t="s">
        <v>62</v>
      </c>
      <c r="C59" s="23"/>
      <c r="D59" s="22">
        <v>2626.83</v>
      </c>
      <c r="E59" s="23"/>
      <c r="F59" s="24"/>
      <c r="G59" s="23"/>
      <c r="H59" s="23"/>
      <c r="I59" s="7">
        <v>2751.3</v>
      </c>
      <c r="J59" s="7">
        <v>1.07</v>
      </c>
      <c r="K59" s="8">
        <v>0.06</v>
      </c>
      <c r="M59" s="7"/>
    </row>
    <row r="60" spans="1:13" s="9" customFormat="1" ht="25.5" x14ac:dyDescent="0.2">
      <c r="A60" s="75" t="s">
        <v>63</v>
      </c>
      <c r="B60" s="68" t="s">
        <v>64</v>
      </c>
      <c r="C60" s="23"/>
      <c r="D60" s="22">
        <v>1751.23</v>
      </c>
      <c r="E60" s="23"/>
      <c r="F60" s="24"/>
      <c r="G60" s="23"/>
      <c r="H60" s="23"/>
      <c r="I60" s="7">
        <v>2751.3</v>
      </c>
      <c r="J60" s="7">
        <v>1.07</v>
      </c>
      <c r="K60" s="8">
        <v>0.04</v>
      </c>
      <c r="M60" s="7"/>
    </row>
    <row r="61" spans="1:13" s="9" customFormat="1" ht="20.25" customHeight="1" x14ac:dyDescent="0.2">
      <c r="A61" s="75" t="s">
        <v>65</v>
      </c>
      <c r="B61" s="68" t="s">
        <v>66</v>
      </c>
      <c r="C61" s="23"/>
      <c r="D61" s="22">
        <v>1837.85</v>
      </c>
      <c r="E61" s="23"/>
      <c r="F61" s="24"/>
      <c r="G61" s="23"/>
      <c r="H61" s="23"/>
      <c r="I61" s="7">
        <v>2751.3</v>
      </c>
      <c r="J61" s="7">
        <v>1.07</v>
      </c>
      <c r="K61" s="8">
        <v>0.04</v>
      </c>
      <c r="M61" s="7"/>
    </row>
    <row r="62" spans="1:13" s="9" customFormat="1" ht="25.5" x14ac:dyDescent="0.2">
      <c r="A62" s="75" t="s">
        <v>67</v>
      </c>
      <c r="B62" s="68" t="s">
        <v>68</v>
      </c>
      <c r="C62" s="23"/>
      <c r="D62" s="22">
        <v>1751.2</v>
      </c>
      <c r="E62" s="23"/>
      <c r="F62" s="24"/>
      <c r="G62" s="23"/>
      <c r="H62" s="23"/>
      <c r="I62" s="7">
        <v>2751.3</v>
      </c>
      <c r="J62" s="7">
        <v>1.07</v>
      </c>
      <c r="K62" s="8">
        <v>0.04</v>
      </c>
      <c r="M62" s="7"/>
    </row>
    <row r="63" spans="1:13" s="9" customFormat="1" ht="15" hidden="1" x14ac:dyDescent="0.2">
      <c r="A63" s="75" t="s">
        <v>69</v>
      </c>
      <c r="B63" s="68" t="s">
        <v>66</v>
      </c>
      <c r="C63" s="23"/>
      <c r="D63" s="22"/>
      <c r="E63" s="23"/>
      <c r="F63" s="24"/>
      <c r="G63" s="23"/>
      <c r="H63" s="23"/>
      <c r="I63" s="7">
        <v>2751.3</v>
      </c>
      <c r="J63" s="7">
        <v>1.07</v>
      </c>
      <c r="K63" s="8">
        <v>0</v>
      </c>
      <c r="M63" s="7"/>
    </row>
    <row r="64" spans="1:13" s="9" customFormat="1" ht="15" hidden="1" x14ac:dyDescent="0.2">
      <c r="A64" s="75" t="s">
        <v>70</v>
      </c>
      <c r="B64" s="68" t="s">
        <v>51</v>
      </c>
      <c r="C64" s="23"/>
      <c r="D64" s="22"/>
      <c r="E64" s="23"/>
      <c r="F64" s="24"/>
      <c r="G64" s="23"/>
      <c r="H64" s="23"/>
      <c r="I64" s="7">
        <v>2751.3</v>
      </c>
      <c r="J64" s="7">
        <v>1.07</v>
      </c>
      <c r="K64" s="8">
        <v>0</v>
      </c>
      <c r="M64" s="7"/>
    </row>
    <row r="65" spans="1:13" s="9" customFormat="1" ht="25.5" hidden="1" x14ac:dyDescent="0.2">
      <c r="A65" s="75" t="s">
        <v>71</v>
      </c>
      <c r="B65" s="68" t="s">
        <v>51</v>
      </c>
      <c r="C65" s="23"/>
      <c r="D65" s="22"/>
      <c r="E65" s="23"/>
      <c r="F65" s="24"/>
      <c r="G65" s="23"/>
      <c r="H65" s="23"/>
      <c r="I65" s="7">
        <v>2751.3</v>
      </c>
      <c r="J65" s="7">
        <v>1.07</v>
      </c>
      <c r="K65" s="8">
        <v>0</v>
      </c>
      <c r="M65" s="7"/>
    </row>
    <row r="66" spans="1:13" s="9" customFormat="1" ht="15" hidden="1" x14ac:dyDescent="0.2">
      <c r="A66" s="75" t="s">
        <v>72</v>
      </c>
      <c r="B66" s="68" t="s">
        <v>51</v>
      </c>
      <c r="C66" s="23"/>
      <c r="D66" s="22"/>
      <c r="E66" s="23"/>
      <c r="F66" s="24"/>
      <c r="G66" s="23"/>
      <c r="H66" s="23"/>
      <c r="I66" s="7">
        <v>2751.3</v>
      </c>
      <c r="J66" s="7">
        <v>1.07</v>
      </c>
      <c r="K66" s="8">
        <v>0.03</v>
      </c>
      <c r="M66" s="7"/>
    </row>
    <row r="67" spans="1:13" s="9" customFormat="1" ht="25.5" hidden="1" x14ac:dyDescent="0.2">
      <c r="A67" s="75" t="s">
        <v>73</v>
      </c>
      <c r="B67" s="68" t="s">
        <v>28</v>
      </c>
      <c r="C67" s="23"/>
      <c r="D67" s="22">
        <f t="shared" ref="D67:D69" si="2">G67*I67</f>
        <v>0</v>
      </c>
      <c r="E67" s="23"/>
      <c r="F67" s="24"/>
      <c r="G67" s="23"/>
      <c r="H67" s="23"/>
      <c r="I67" s="7">
        <v>2751.3</v>
      </c>
      <c r="J67" s="7">
        <v>1.07</v>
      </c>
      <c r="K67" s="8">
        <v>0</v>
      </c>
      <c r="M67" s="7"/>
    </row>
    <row r="68" spans="1:13" s="9" customFormat="1" ht="18.75" customHeight="1" x14ac:dyDescent="0.2">
      <c r="A68" s="75" t="s">
        <v>74</v>
      </c>
      <c r="B68" s="68" t="s">
        <v>37</v>
      </c>
      <c r="C68" s="25"/>
      <c r="D68" s="22">
        <v>6228.48</v>
      </c>
      <c r="E68" s="25"/>
      <c r="F68" s="24"/>
      <c r="G68" s="23"/>
      <c r="H68" s="23"/>
      <c r="I68" s="7">
        <v>2751.3</v>
      </c>
      <c r="J68" s="7">
        <v>1.07</v>
      </c>
      <c r="K68" s="8">
        <v>0.15</v>
      </c>
      <c r="M68" s="7"/>
    </row>
    <row r="69" spans="1:13" s="9" customFormat="1" ht="15" hidden="1" x14ac:dyDescent="0.2">
      <c r="A69" s="75" t="s">
        <v>75</v>
      </c>
      <c r="B69" s="68" t="s">
        <v>51</v>
      </c>
      <c r="C69" s="23"/>
      <c r="D69" s="22">
        <f t="shared" si="2"/>
        <v>0</v>
      </c>
      <c r="E69" s="23"/>
      <c r="F69" s="24"/>
      <c r="G69" s="23">
        <f>H69*12</f>
        <v>0</v>
      </c>
      <c r="H69" s="23">
        <v>0</v>
      </c>
      <c r="I69" s="7">
        <v>2751.3</v>
      </c>
      <c r="J69" s="7">
        <v>1.07</v>
      </c>
      <c r="K69" s="8">
        <v>0</v>
      </c>
      <c r="M69" s="7"/>
    </row>
    <row r="70" spans="1:13" s="9" customFormat="1" ht="30" x14ac:dyDescent="0.2">
      <c r="A70" s="73" t="s">
        <v>76</v>
      </c>
      <c r="B70" s="68"/>
      <c r="C70" s="23"/>
      <c r="D70" s="12">
        <v>0</v>
      </c>
      <c r="E70" s="23"/>
      <c r="F70" s="24"/>
      <c r="G70" s="12">
        <f>D70/I70</f>
        <v>0</v>
      </c>
      <c r="H70" s="12">
        <f>G70/12</f>
        <v>0</v>
      </c>
      <c r="I70" s="7">
        <v>2751.3</v>
      </c>
      <c r="J70" s="7">
        <v>1.07</v>
      </c>
      <c r="K70" s="8">
        <v>0.09</v>
      </c>
      <c r="M70" s="7"/>
    </row>
    <row r="71" spans="1:13" s="9" customFormat="1" ht="15" x14ac:dyDescent="0.2">
      <c r="A71" s="73" t="s">
        <v>78</v>
      </c>
      <c r="B71" s="68"/>
      <c r="C71" s="23"/>
      <c r="D71" s="12">
        <f>D72+D73+D77+D78</f>
        <v>15060.08</v>
      </c>
      <c r="E71" s="23"/>
      <c r="F71" s="24"/>
      <c r="G71" s="12">
        <f>D71/I71</f>
        <v>5.47</v>
      </c>
      <c r="H71" s="12">
        <f>G71/12</f>
        <v>0.46</v>
      </c>
      <c r="I71" s="7">
        <v>2751.3</v>
      </c>
      <c r="J71" s="7">
        <v>1.07</v>
      </c>
      <c r="K71" s="8">
        <v>0.35</v>
      </c>
      <c r="M71" s="7"/>
    </row>
    <row r="72" spans="1:13" s="9" customFormat="1" ht="15" x14ac:dyDescent="0.2">
      <c r="A72" s="75" t="s">
        <v>79</v>
      </c>
      <c r="B72" s="68" t="s">
        <v>51</v>
      </c>
      <c r="C72" s="23"/>
      <c r="D72" s="22">
        <v>5491.71</v>
      </c>
      <c r="E72" s="23"/>
      <c r="F72" s="24"/>
      <c r="G72" s="23"/>
      <c r="H72" s="23"/>
      <c r="I72" s="7">
        <v>2751.3</v>
      </c>
      <c r="J72" s="7">
        <v>1.07</v>
      </c>
      <c r="K72" s="8">
        <v>0.13</v>
      </c>
      <c r="M72" s="7"/>
    </row>
    <row r="73" spans="1:13" s="9" customFormat="1" ht="15" x14ac:dyDescent="0.2">
      <c r="A73" s="75" t="s">
        <v>80</v>
      </c>
      <c r="B73" s="68" t="s">
        <v>51</v>
      </c>
      <c r="C73" s="23"/>
      <c r="D73" s="22">
        <v>915.28</v>
      </c>
      <c r="E73" s="23"/>
      <c r="F73" s="24"/>
      <c r="G73" s="23"/>
      <c r="H73" s="23"/>
      <c r="I73" s="7">
        <v>2751.3</v>
      </c>
      <c r="J73" s="7">
        <v>1.07</v>
      </c>
      <c r="K73" s="8">
        <v>0.02</v>
      </c>
      <c r="M73" s="7"/>
    </row>
    <row r="74" spans="1:13" s="9" customFormat="1" ht="25.5" hidden="1" x14ac:dyDescent="0.2">
      <c r="A74" s="75" t="s">
        <v>81</v>
      </c>
      <c r="B74" s="68" t="s">
        <v>28</v>
      </c>
      <c r="C74" s="23"/>
      <c r="D74" s="22">
        <f t="shared" ref="D74:D76" si="3">G74*I74</f>
        <v>0</v>
      </c>
      <c r="E74" s="23"/>
      <c r="F74" s="24"/>
      <c r="G74" s="23"/>
      <c r="H74" s="23"/>
      <c r="I74" s="7">
        <v>2751.3</v>
      </c>
      <c r="J74" s="7">
        <v>1.07</v>
      </c>
      <c r="K74" s="8">
        <v>0</v>
      </c>
      <c r="M74" s="7"/>
    </row>
    <row r="75" spans="1:13" s="9" customFormat="1" ht="25.5" hidden="1" x14ac:dyDescent="0.2">
      <c r="A75" s="75" t="s">
        <v>82</v>
      </c>
      <c r="B75" s="68" t="s">
        <v>28</v>
      </c>
      <c r="C75" s="23"/>
      <c r="D75" s="22">
        <f t="shared" si="3"/>
        <v>0</v>
      </c>
      <c r="E75" s="23"/>
      <c r="F75" s="24"/>
      <c r="G75" s="23"/>
      <c r="H75" s="23"/>
      <c r="I75" s="7">
        <v>2751.3</v>
      </c>
      <c r="J75" s="7">
        <v>1.07</v>
      </c>
      <c r="K75" s="8">
        <v>0</v>
      </c>
      <c r="M75" s="7"/>
    </row>
    <row r="76" spans="1:13" s="9" customFormat="1" ht="25.5" hidden="1" x14ac:dyDescent="0.2">
      <c r="A76" s="75" t="s">
        <v>83</v>
      </c>
      <c r="B76" s="68" t="s">
        <v>28</v>
      </c>
      <c r="C76" s="23"/>
      <c r="D76" s="22">
        <f t="shared" si="3"/>
        <v>0</v>
      </c>
      <c r="E76" s="23"/>
      <c r="F76" s="24"/>
      <c r="G76" s="23"/>
      <c r="H76" s="23"/>
      <c r="I76" s="7">
        <v>2751.3</v>
      </c>
      <c r="J76" s="7">
        <v>1.07</v>
      </c>
      <c r="K76" s="8">
        <v>0</v>
      </c>
      <c r="M76" s="7"/>
    </row>
    <row r="77" spans="1:13" s="9" customFormat="1" ht="25.5" x14ac:dyDescent="0.2">
      <c r="A77" s="75" t="s">
        <v>84</v>
      </c>
      <c r="B77" s="68" t="s">
        <v>28</v>
      </c>
      <c r="C77" s="23"/>
      <c r="D77" s="22">
        <v>4607.25</v>
      </c>
      <c r="E77" s="23"/>
      <c r="F77" s="24"/>
      <c r="G77" s="23"/>
      <c r="H77" s="23"/>
      <c r="I77" s="7">
        <v>2751.3</v>
      </c>
      <c r="J77" s="7">
        <v>1.07</v>
      </c>
      <c r="K77" s="8">
        <v>0.11</v>
      </c>
      <c r="M77" s="7"/>
    </row>
    <row r="78" spans="1:13" s="9" customFormat="1" ht="18" customHeight="1" x14ac:dyDescent="0.2">
      <c r="A78" s="75" t="s">
        <v>129</v>
      </c>
      <c r="B78" s="70" t="s">
        <v>130</v>
      </c>
      <c r="C78" s="23"/>
      <c r="D78" s="47">
        <v>4045.84</v>
      </c>
      <c r="E78" s="23"/>
      <c r="F78" s="24"/>
      <c r="G78" s="25"/>
      <c r="H78" s="25"/>
      <c r="I78" s="7">
        <v>2751.3</v>
      </c>
      <c r="J78" s="7"/>
      <c r="K78" s="8"/>
      <c r="M78" s="7"/>
    </row>
    <row r="79" spans="1:13" s="9" customFormat="1" ht="15" x14ac:dyDescent="0.2">
      <c r="A79" s="73" t="s">
        <v>85</v>
      </c>
      <c r="B79" s="68"/>
      <c r="C79" s="23"/>
      <c r="D79" s="12">
        <f>D80+D81</f>
        <v>1098.1600000000001</v>
      </c>
      <c r="E79" s="23"/>
      <c r="F79" s="24"/>
      <c r="G79" s="12">
        <f>D79/I79</f>
        <v>0.4</v>
      </c>
      <c r="H79" s="12">
        <f>D79/12/I79+0.01</f>
        <v>0.04</v>
      </c>
      <c r="I79" s="7">
        <v>2751.3</v>
      </c>
      <c r="J79" s="7">
        <v>1.07</v>
      </c>
      <c r="K79" s="8">
        <v>0.11</v>
      </c>
      <c r="M79" s="7"/>
    </row>
    <row r="80" spans="1:13" s="9" customFormat="1" ht="15" x14ac:dyDescent="0.2">
      <c r="A80" s="75" t="s">
        <v>86</v>
      </c>
      <c r="B80" s="68" t="s">
        <v>51</v>
      </c>
      <c r="C80" s="23"/>
      <c r="D80" s="22">
        <v>1098.1600000000001</v>
      </c>
      <c r="E80" s="23"/>
      <c r="F80" s="24"/>
      <c r="G80" s="23"/>
      <c r="H80" s="23"/>
      <c r="I80" s="7">
        <v>2751.3</v>
      </c>
      <c r="J80" s="7">
        <v>1.07</v>
      </c>
      <c r="K80" s="8">
        <v>0.02</v>
      </c>
      <c r="M80" s="7"/>
    </row>
    <row r="81" spans="1:14" s="9" customFormat="1" ht="15" hidden="1" x14ac:dyDescent="0.2">
      <c r="A81" s="75" t="s">
        <v>87</v>
      </c>
      <c r="B81" s="68" t="s">
        <v>51</v>
      </c>
      <c r="C81" s="23"/>
      <c r="D81" s="22">
        <v>0</v>
      </c>
      <c r="E81" s="23"/>
      <c r="F81" s="24"/>
      <c r="G81" s="23"/>
      <c r="H81" s="23"/>
      <c r="I81" s="7">
        <v>2751.3</v>
      </c>
      <c r="J81" s="7">
        <v>1.07</v>
      </c>
      <c r="K81" s="8">
        <v>0.02</v>
      </c>
      <c r="M81" s="7"/>
    </row>
    <row r="82" spans="1:14" s="7" customFormat="1" ht="15" x14ac:dyDescent="0.2">
      <c r="A82" s="73" t="s">
        <v>88</v>
      </c>
      <c r="B82" s="63"/>
      <c r="C82" s="12"/>
      <c r="D82" s="12">
        <f>D83</f>
        <v>9076.08</v>
      </c>
      <c r="E82" s="12"/>
      <c r="F82" s="17"/>
      <c r="G82" s="12">
        <f>H82*12</f>
        <v>3.24</v>
      </c>
      <c r="H82" s="12">
        <f>D82/12/I82</f>
        <v>0.27</v>
      </c>
      <c r="I82" s="7">
        <v>2751.3</v>
      </c>
      <c r="J82" s="7">
        <v>1.07</v>
      </c>
      <c r="K82" s="8">
        <v>0.26</v>
      </c>
    </row>
    <row r="83" spans="1:14" s="9" customFormat="1" ht="15" x14ac:dyDescent="0.2">
      <c r="A83" s="75" t="s">
        <v>114</v>
      </c>
      <c r="B83" s="70" t="s">
        <v>53</v>
      </c>
      <c r="C83" s="23"/>
      <c r="D83" s="22">
        <v>9076.08</v>
      </c>
      <c r="E83" s="23"/>
      <c r="F83" s="24"/>
      <c r="G83" s="23"/>
      <c r="H83" s="23"/>
      <c r="I83" s="7">
        <v>2751.3</v>
      </c>
      <c r="J83" s="7">
        <v>1.07</v>
      </c>
      <c r="K83" s="8">
        <v>0.04</v>
      </c>
      <c r="M83" s="7"/>
    </row>
    <row r="84" spans="1:14" s="7" customFormat="1" ht="15" x14ac:dyDescent="0.2">
      <c r="A84" s="73" t="s">
        <v>89</v>
      </c>
      <c r="B84" s="63"/>
      <c r="C84" s="12"/>
      <c r="D84" s="12">
        <f>D85+D86+D87</f>
        <v>10891.13</v>
      </c>
      <c r="E84" s="12"/>
      <c r="F84" s="17"/>
      <c r="G84" s="12">
        <f>D84/I84</f>
        <v>3.96</v>
      </c>
      <c r="H84" s="12">
        <f>D84/12/I84</f>
        <v>0.33</v>
      </c>
      <c r="I84" s="7">
        <v>2751.3</v>
      </c>
      <c r="J84" s="7">
        <v>1.07</v>
      </c>
      <c r="K84" s="8">
        <v>0.34</v>
      </c>
    </row>
    <row r="85" spans="1:14" s="26" customFormat="1" ht="15" x14ac:dyDescent="0.2">
      <c r="A85" s="75" t="s">
        <v>90</v>
      </c>
      <c r="B85" s="68" t="s">
        <v>62</v>
      </c>
      <c r="C85" s="23"/>
      <c r="D85" s="22">
        <v>2440.8000000000002</v>
      </c>
      <c r="E85" s="23"/>
      <c r="F85" s="24"/>
      <c r="G85" s="23"/>
      <c r="H85" s="23"/>
      <c r="I85" s="7">
        <v>2751.3</v>
      </c>
      <c r="J85" s="7">
        <v>1.07</v>
      </c>
      <c r="K85" s="8">
        <v>0.05</v>
      </c>
      <c r="L85" s="9"/>
      <c r="M85" s="9"/>
      <c r="N85" s="9"/>
    </row>
    <row r="86" spans="1:14" s="26" customFormat="1" ht="25.5" customHeight="1" x14ac:dyDescent="0.2">
      <c r="A86" s="75" t="s">
        <v>91</v>
      </c>
      <c r="B86" s="68" t="s">
        <v>51</v>
      </c>
      <c r="C86" s="23"/>
      <c r="D86" s="22">
        <v>2744.96</v>
      </c>
      <c r="E86" s="23"/>
      <c r="F86" s="24"/>
      <c r="G86" s="23"/>
      <c r="H86" s="23"/>
      <c r="I86" s="7">
        <v>2751.3</v>
      </c>
      <c r="J86" s="7">
        <v>1.07</v>
      </c>
      <c r="K86" s="8">
        <v>0.06</v>
      </c>
      <c r="L86" s="9"/>
      <c r="M86" s="9"/>
      <c r="N86" s="9"/>
    </row>
    <row r="87" spans="1:14" s="26" customFormat="1" ht="25.5" customHeight="1" x14ac:dyDescent="0.2">
      <c r="A87" s="75" t="s">
        <v>92</v>
      </c>
      <c r="B87" s="70" t="s">
        <v>28</v>
      </c>
      <c r="C87" s="28"/>
      <c r="D87" s="27">
        <v>5705.37</v>
      </c>
      <c r="E87" s="28"/>
      <c r="F87" s="29"/>
      <c r="G87" s="28"/>
      <c r="H87" s="28"/>
      <c r="I87" s="7">
        <v>2751.3</v>
      </c>
      <c r="J87" s="7">
        <v>1.07</v>
      </c>
      <c r="K87" s="8">
        <v>0.14000000000000001</v>
      </c>
      <c r="L87" s="9"/>
      <c r="M87" s="9"/>
      <c r="N87" s="9"/>
    </row>
    <row r="88" spans="1:14" s="7" customFormat="1" ht="38.25" thickBot="1" x14ac:dyDescent="0.25">
      <c r="A88" s="76" t="s">
        <v>131</v>
      </c>
      <c r="B88" s="63" t="s">
        <v>28</v>
      </c>
      <c r="C88" s="20">
        <f>F88*12</f>
        <v>0</v>
      </c>
      <c r="D88" s="20">
        <f>G88*I88</f>
        <v>12545.93</v>
      </c>
      <c r="E88" s="20">
        <f t="shared" ref="E88:E95" si="4">H88*12</f>
        <v>4.5599999999999996</v>
      </c>
      <c r="F88" s="21"/>
      <c r="G88" s="20">
        <f t="shared" ref="G88:G95" si="5">H88*12</f>
        <v>4.5599999999999996</v>
      </c>
      <c r="H88" s="20">
        <v>0.38</v>
      </c>
      <c r="I88" s="7">
        <v>2751.3</v>
      </c>
      <c r="J88" s="7">
        <v>1.07</v>
      </c>
      <c r="K88" s="8">
        <v>0.3</v>
      </c>
    </row>
    <row r="89" spans="1:14" s="7" customFormat="1" ht="19.5" hidden="1" thickBot="1" x14ac:dyDescent="0.25">
      <c r="A89" s="77" t="s">
        <v>93</v>
      </c>
      <c r="B89" s="74"/>
      <c r="C89" s="20" t="e">
        <f>F89*12</f>
        <v>#REF!</v>
      </c>
      <c r="D89" s="20">
        <f t="shared" ref="D89:D93" si="6">G89*I89</f>
        <v>0</v>
      </c>
      <c r="E89" s="20">
        <f t="shared" si="4"/>
        <v>0</v>
      </c>
      <c r="F89" s="21" t="e">
        <f>#REF!+#REF!+#REF!+#REF!+#REF!+#REF!+#REF!+#REF!+#REF!+#REF!</f>
        <v>#REF!</v>
      </c>
      <c r="G89" s="20">
        <f t="shared" si="5"/>
        <v>0</v>
      </c>
      <c r="H89" s="19"/>
      <c r="I89" s="7">
        <v>2751.3</v>
      </c>
      <c r="K89" s="8">
        <v>0</v>
      </c>
    </row>
    <row r="90" spans="1:14" s="31" customFormat="1" ht="15.75" hidden="1" thickBot="1" x14ac:dyDescent="0.25">
      <c r="A90" s="78" t="s">
        <v>94</v>
      </c>
      <c r="B90" s="42"/>
      <c r="C90" s="30"/>
      <c r="D90" s="20">
        <f t="shared" si="6"/>
        <v>0</v>
      </c>
      <c r="E90" s="20">
        <f t="shared" si="4"/>
        <v>0</v>
      </c>
      <c r="F90" s="21" t="e">
        <f>#REF!+#REF!+#REF!+#REF!+#REF!+#REF!+#REF!+#REF!+#REF!+#REF!</f>
        <v>#REF!</v>
      </c>
      <c r="G90" s="20">
        <f t="shared" si="5"/>
        <v>0</v>
      </c>
      <c r="H90" s="30"/>
      <c r="I90" s="7">
        <v>2751.3</v>
      </c>
      <c r="J90" s="7"/>
      <c r="K90" s="8">
        <v>0</v>
      </c>
      <c r="L90" s="7"/>
      <c r="M90" s="7"/>
      <c r="N90" s="7"/>
    </row>
    <row r="91" spans="1:14" s="7" customFormat="1" ht="15.75" hidden="1" thickBot="1" x14ac:dyDescent="0.25">
      <c r="A91" s="78" t="s">
        <v>95</v>
      </c>
      <c r="B91" s="42"/>
      <c r="C91" s="30"/>
      <c r="D91" s="20">
        <f t="shared" si="6"/>
        <v>0</v>
      </c>
      <c r="E91" s="20">
        <f t="shared" si="4"/>
        <v>0</v>
      </c>
      <c r="F91" s="21" t="e">
        <f>#REF!+#REF!+#REF!+#REF!+#REF!+#REF!+#REF!+#REF!+#REF!+#REF!</f>
        <v>#REF!</v>
      </c>
      <c r="G91" s="20">
        <f t="shared" si="5"/>
        <v>0</v>
      </c>
      <c r="H91" s="30"/>
      <c r="I91" s="7">
        <v>2751.3</v>
      </c>
      <c r="K91" s="8">
        <v>0</v>
      </c>
    </row>
    <row r="92" spans="1:14" s="7" customFormat="1" ht="15.75" hidden="1" thickBot="1" x14ac:dyDescent="0.25">
      <c r="A92" s="78" t="s">
        <v>96</v>
      </c>
      <c r="B92" s="42"/>
      <c r="C92" s="30"/>
      <c r="D92" s="20">
        <f t="shared" si="6"/>
        <v>0</v>
      </c>
      <c r="E92" s="20">
        <f t="shared" si="4"/>
        <v>0</v>
      </c>
      <c r="F92" s="21" t="e">
        <f>#REF!+#REF!+#REF!+#REF!+#REF!+#REF!+#REF!+#REF!+#REF!+#REF!</f>
        <v>#REF!</v>
      </c>
      <c r="G92" s="20">
        <f t="shared" si="5"/>
        <v>0</v>
      </c>
      <c r="H92" s="30"/>
      <c r="I92" s="7">
        <v>2751.3</v>
      </c>
      <c r="K92" s="8">
        <v>0</v>
      </c>
    </row>
    <row r="93" spans="1:14" s="7" customFormat="1" ht="15.75" hidden="1" thickBot="1" x14ac:dyDescent="0.25">
      <c r="A93" s="78" t="s">
        <v>97</v>
      </c>
      <c r="B93" s="42"/>
      <c r="C93" s="30"/>
      <c r="D93" s="20">
        <f t="shared" si="6"/>
        <v>0</v>
      </c>
      <c r="E93" s="20">
        <f t="shared" si="4"/>
        <v>0</v>
      </c>
      <c r="F93" s="21" t="e">
        <f>#REF!+#REF!+#REF!+#REF!+#REF!+#REF!+#REF!+#REF!+#REF!+#REF!</f>
        <v>#REF!</v>
      </c>
      <c r="G93" s="20">
        <f t="shared" si="5"/>
        <v>0</v>
      </c>
      <c r="H93" s="30"/>
      <c r="I93" s="7">
        <v>2751.3</v>
      </c>
      <c r="K93" s="8">
        <v>0</v>
      </c>
    </row>
    <row r="94" spans="1:14" s="7" customFormat="1" ht="15.75" hidden="1" thickBot="1" x14ac:dyDescent="0.25">
      <c r="A94" s="78" t="s">
        <v>98</v>
      </c>
      <c r="B94" s="42"/>
      <c r="C94" s="30"/>
      <c r="D94" s="19"/>
      <c r="E94" s="19">
        <f t="shared" si="4"/>
        <v>0</v>
      </c>
      <c r="F94" s="19" t="e">
        <f>#REF!+#REF!+#REF!+#REF!+#REF!+#REF!+#REF!+#REF!+#REF!+#REF!</f>
        <v>#REF!</v>
      </c>
      <c r="G94" s="19">
        <f t="shared" si="5"/>
        <v>0</v>
      </c>
      <c r="H94" s="30"/>
      <c r="I94" s="7">
        <v>2751.3</v>
      </c>
      <c r="K94" s="8">
        <v>0</v>
      </c>
    </row>
    <row r="95" spans="1:14" s="7" customFormat="1" ht="15.75" hidden="1" thickBot="1" x14ac:dyDescent="0.25">
      <c r="A95" s="78" t="s">
        <v>99</v>
      </c>
      <c r="B95" s="42"/>
      <c r="C95" s="30"/>
      <c r="D95" s="19">
        <f>G95*I95</f>
        <v>0</v>
      </c>
      <c r="E95" s="19">
        <f t="shared" si="4"/>
        <v>0</v>
      </c>
      <c r="F95" s="19" t="e">
        <f>#REF!+#REF!+#REF!+#REF!+#REF!+#REF!+#REF!+#REF!+#REF!+#REF!</f>
        <v>#REF!</v>
      </c>
      <c r="G95" s="19">
        <f t="shared" si="5"/>
        <v>0</v>
      </c>
      <c r="H95" s="30"/>
      <c r="I95" s="7">
        <v>2751.3</v>
      </c>
      <c r="K95" s="8">
        <v>0</v>
      </c>
    </row>
    <row r="96" spans="1:14" s="7" customFormat="1" ht="19.5" thickBot="1" x14ac:dyDescent="0.25">
      <c r="A96" s="79" t="s">
        <v>100</v>
      </c>
      <c r="B96" s="80" t="s">
        <v>22</v>
      </c>
      <c r="C96" s="81"/>
      <c r="D96" s="48">
        <f>G96*I96</f>
        <v>57116.99</v>
      </c>
      <c r="E96" s="48"/>
      <c r="F96" s="48"/>
      <c r="G96" s="48">
        <f>12*H96</f>
        <v>20.76</v>
      </c>
      <c r="H96" s="19">
        <v>1.73</v>
      </c>
      <c r="I96" s="7">
        <v>2751.3</v>
      </c>
      <c r="K96" s="8"/>
      <c r="N96" s="8">
        <f>D97-N97</f>
        <v>-148534.6</v>
      </c>
    </row>
    <row r="97" spans="1:14" s="7" customFormat="1" ht="36" customHeight="1" thickBot="1" x14ac:dyDescent="0.45">
      <c r="A97" s="82" t="s">
        <v>101</v>
      </c>
      <c r="B97" s="83"/>
      <c r="C97" s="84">
        <f>F97*12</f>
        <v>0</v>
      </c>
      <c r="D97" s="32">
        <f>D96+D88+D84+D82+D79+D71+D70+D58+D46+D45+D44+D43+D42+D41+D40+D36+D35+D34+D33+D32+D24+D14</f>
        <v>520031.3</v>
      </c>
      <c r="E97" s="32">
        <f>E96+E88+E84+E82+E79+E71+E70+E58+E46+E45+E44+E43+E42+E41+E40+E36+E35+E34+E33+E32+E24+E14</f>
        <v>132.47999999999999</v>
      </c>
      <c r="F97" s="32">
        <f>F96+F88+F84+F82+F79+F71+F70+F58+F46+F45+F44+F43+F42+F41+F40+F36+F35+F34+F33+F32+F24+F14</f>
        <v>0</v>
      </c>
      <c r="G97" s="32">
        <f>G96+G88+G84+G82+G79+G71+G70+G58+G46+G45+G44+G43+G42+G41+G40+G36+G35+G34+G33+G32+G24+G14</f>
        <v>188.96</v>
      </c>
      <c r="H97" s="32">
        <f>H96+H88+H84+H82+H79+H71+H70+H58+H46+H45+H44+H43+H42+H41+H40+H36+H35+H34+H33+H32+H24+H14</f>
        <v>15.75</v>
      </c>
      <c r="I97" s="7">
        <v>2751.3</v>
      </c>
      <c r="K97" s="8"/>
      <c r="M97" s="7">
        <f>D97/I97/12</f>
        <v>15.7510782781473</v>
      </c>
      <c r="N97" s="7">
        <f>20.25*12*I97</f>
        <v>668565.9</v>
      </c>
    </row>
    <row r="98" spans="1:14" s="36" customFormat="1" ht="20.25" hidden="1" thickBot="1" x14ac:dyDescent="0.25">
      <c r="A98" s="85" t="s">
        <v>102</v>
      </c>
      <c r="B98" s="80" t="s">
        <v>22</v>
      </c>
      <c r="C98" s="80" t="s">
        <v>103</v>
      </c>
      <c r="D98" s="33"/>
      <c r="E98" s="34" t="s">
        <v>103</v>
      </c>
      <c r="F98" s="35"/>
      <c r="G98" s="34" t="s">
        <v>103</v>
      </c>
      <c r="H98" s="35"/>
      <c r="I98" s="7">
        <v>2751.3</v>
      </c>
      <c r="K98" s="37"/>
    </row>
    <row r="99" spans="1:14" s="36" customFormat="1" ht="19.5" x14ac:dyDescent="0.2">
      <c r="A99" s="86"/>
      <c r="B99" s="38"/>
      <c r="C99" s="38"/>
      <c r="D99" s="49"/>
      <c r="E99" s="38"/>
      <c r="F99" s="38"/>
      <c r="G99" s="38"/>
      <c r="H99" s="49"/>
      <c r="I99" s="7"/>
      <c r="K99" s="37"/>
    </row>
    <row r="100" spans="1:14" s="36" customFormat="1" ht="19.5" x14ac:dyDescent="0.2">
      <c r="A100" s="86"/>
      <c r="B100" s="38"/>
      <c r="C100" s="38"/>
      <c r="D100" s="38"/>
      <c r="E100" s="38"/>
      <c r="F100" s="38"/>
      <c r="G100" s="38"/>
      <c r="H100" s="38"/>
      <c r="I100" s="7"/>
      <c r="K100" s="37"/>
    </row>
    <row r="101" spans="1:14" s="36" customFormat="1" ht="23.25" customHeight="1" thickBot="1" x14ac:dyDescent="0.25">
      <c r="A101" s="86"/>
      <c r="B101" s="38"/>
      <c r="C101" s="38"/>
      <c r="D101" s="38"/>
      <c r="E101" s="38"/>
      <c r="F101" s="38"/>
      <c r="G101" s="49"/>
      <c r="H101" s="38"/>
      <c r="I101" s="7"/>
      <c r="K101" s="37"/>
    </row>
    <row r="102" spans="1:14" s="7" customFormat="1" ht="34.5" customHeight="1" x14ac:dyDescent="0.2">
      <c r="A102" s="87" t="s">
        <v>93</v>
      </c>
      <c r="B102" s="88"/>
      <c r="C102" s="39">
        <f>F102*12</f>
        <v>0</v>
      </c>
      <c r="D102" s="39">
        <f>D104+D105+D106+D107+D108+D109+D110+D112+D113+D114</f>
        <v>447480.77</v>
      </c>
      <c r="E102" s="39">
        <f t="shared" ref="E102:H102" si="7">E104+E105+E106+E107+E108+E109+E110+E112+E113+E114</f>
        <v>0</v>
      </c>
      <c r="F102" s="39">
        <f t="shared" si="7"/>
        <v>0</v>
      </c>
      <c r="G102" s="39">
        <f t="shared" si="7"/>
        <v>162.63999999999999</v>
      </c>
      <c r="H102" s="39">
        <f t="shared" si="7"/>
        <v>13.55</v>
      </c>
      <c r="I102" s="7">
        <v>2751.3</v>
      </c>
      <c r="K102" s="8"/>
      <c r="L102" s="8"/>
      <c r="M102" s="7">
        <f>H102*12*I102</f>
        <v>447361.38</v>
      </c>
    </row>
    <row r="103" spans="1:14" s="31" customFormat="1" ht="15" hidden="1" x14ac:dyDescent="0.2">
      <c r="A103" s="41" t="s">
        <v>94</v>
      </c>
      <c r="B103" s="42"/>
      <c r="C103" s="30"/>
      <c r="D103" s="20">
        <f>G103*I103</f>
        <v>0</v>
      </c>
      <c r="E103" s="20">
        <f>H103*12</f>
        <v>0</v>
      </c>
      <c r="F103" s="21" t="e">
        <f>#REF!+#REF!+#REF!+#REF!+#REF!+#REF!+#REF!+#REF!+#REF!+#REF!</f>
        <v>#REF!</v>
      </c>
      <c r="G103" s="20">
        <f>H103*12</f>
        <v>0</v>
      </c>
      <c r="H103" s="40">
        <v>0</v>
      </c>
      <c r="I103" s="7">
        <v>2751.3</v>
      </c>
      <c r="J103" s="7"/>
      <c r="K103" s="8"/>
      <c r="L103" s="7"/>
      <c r="M103" s="7"/>
      <c r="N103" s="7"/>
    </row>
    <row r="104" spans="1:14" s="43" customFormat="1" ht="15" x14ac:dyDescent="0.2">
      <c r="A104" s="41" t="s">
        <v>118</v>
      </c>
      <c r="B104" s="42"/>
      <c r="C104" s="30"/>
      <c r="D104" s="23">
        <v>191266.74</v>
      </c>
      <c r="E104" s="23"/>
      <c r="F104" s="23"/>
      <c r="G104" s="23">
        <f>D104/I104</f>
        <v>69.52</v>
      </c>
      <c r="H104" s="23">
        <f>G104/12</f>
        <v>5.79</v>
      </c>
      <c r="I104" s="7">
        <v>2751.3</v>
      </c>
      <c r="K104" s="44"/>
    </row>
    <row r="105" spans="1:14" s="43" customFormat="1" ht="15" x14ac:dyDescent="0.2">
      <c r="A105" s="41" t="s">
        <v>121</v>
      </c>
      <c r="B105" s="42"/>
      <c r="C105" s="30"/>
      <c r="D105" s="23">
        <v>56606.67</v>
      </c>
      <c r="E105" s="23"/>
      <c r="F105" s="23"/>
      <c r="G105" s="23">
        <f t="shared" ref="G105:G112" si="8">D105/I105</f>
        <v>20.57</v>
      </c>
      <c r="H105" s="23">
        <v>1.72</v>
      </c>
      <c r="I105" s="7">
        <v>2751.3</v>
      </c>
      <c r="K105" s="44"/>
    </row>
    <row r="106" spans="1:14" s="43" customFormat="1" ht="15" x14ac:dyDescent="0.2">
      <c r="A106" s="41" t="s">
        <v>111</v>
      </c>
      <c r="B106" s="42"/>
      <c r="C106" s="30"/>
      <c r="D106" s="23">
        <v>28673.25</v>
      </c>
      <c r="E106" s="23"/>
      <c r="F106" s="23"/>
      <c r="G106" s="23">
        <f t="shared" si="8"/>
        <v>10.42</v>
      </c>
      <c r="H106" s="23">
        <f>G106/12</f>
        <v>0.87</v>
      </c>
      <c r="I106" s="7">
        <v>2751.3</v>
      </c>
      <c r="K106" s="44"/>
    </row>
    <row r="107" spans="1:14" s="43" customFormat="1" ht="21" customHeight="1" x14ac:dyDescent="0.2">
      <c r="A107" s="41" t="s">
        <v>138</v>
      </c>
      <c r="B107" s="42"/>
      <c r="C107" s="30"/>
      <c r="D107" s="23">
        <v>24507.57</v>
      </c>
      <c r="E107" s="23"/>
      <c r="F107" s="23"/>
      <c r="G107" s="23">
        <f t="shared" si="8"/>
        <v>8.91</v>
      </c>
      <c r="H107" s="23">
        <f t="shared" ref="H107:H114" si="9">G107/12</f>
        <v>0.74</v>
      </c>
      <c r="I107" s="7">
        <v>2751.3</v>
      </c>
      <c r="K107" s="44"/>
    </row>
    <row r="108" spans="1:14" s="43" customFormat="1" ht="24.75" customHeight="1" x14ac:dyDescent="0.2">
      <c r="A108" s="41" t="s">
        <v>124</v>
      </c>
      <c r="B108" s="42"/>
      <c r="C108" s="30"/>
      <c r="D108" s="23">
        <v>722.42</v>
      </c>
      <c r="E108" s="23"/>
      <c r="F108" s="23"/>
      <c r="G108" s="23">
        <f t="shared" si="8"/>
        <v>0.26</v>
      </c>
      <c r="H108" s="23">
        <f t="shared" si="9"/>
        <v>0.02</v>
      </c>
      <c r="I108" s="7">
        <v>2751.3</v>
      </c>
      <c r="K108" s="44"/>
    </row>
    <row r="109" spans="1:14" s="43" customFormat="1" ht="18.75" customHeight="1" x14ac:dyDescent="0.2">
      <c r="A109" s="41" t="s">
        <v>112</v>
      </c>
      <c r="B109" s="42"/>
      <c r="C109" s="30"/>
      <c r="D109" s="23">
        <v>13951.58</v>
      </c>
      <c r="E109" s="23"/>
      <c r="F109" s="23"/>
      <c r="G109" s="23">
        <f t="shared" si="8"/>
        <v>5.07</v>
      </c>
      <c r="H109" s="23">
        <f t="shared" si="9"/>
        <v>0.42</v>
      </c>
      <c r="I109" s="7">
        <v>2751.3</v>
      </c>
      <c r="K109" s="44"/>
    </row>
    <row r="110" spans="1:14" s="43" customFormat="1" ht="18.75" customHeight="1" x14ac:dyDescent="0.2">
      <c r="A110" s="41" t="s">
        <v>125</v>
      </c>
      <c r="B110" s="42"/>
      <c r="C110" s="30"/>
      <c r="D110" s="23">
        <v>5222.63</v>
      </c>
      <c r="E110" s="23"/>
      <c r="F110" s="23"/>
      <c r="G110" s="23">
        <f t="shared" si="8"/>
        <v>1.9</v>
      </c>
      <c r="H110" s="23">
        <f t="shared" si="9"/>
        <v>0.16</v>
      </c>
      <c r="I110" s="7">
        <v>2751.3</v>
      </c>
      <c r="K110" s="44"/>
    </row>
    <row r="111" spans="1:14" s="7" customFormat="1" ht="15" hidden="1" x14ac:dyDescent="0.2">
      <c r="A111" s="102"/>
      <c r="B111" s="103"/>
      <c r="C111" s="104"/>
      <c r="D111" s="27"/>
      <c r="E111" s="27"/>
      <c r="F111" s="27"/>
      <c r="G111" s="23">
        <f t="shared" si="8"/>
        <v>0</v>
      </c>
      <c r="H111" s="23">
        <f t="shared" si="9"/>
        <v>0</v>
      </c>
      <c r="I111" s="7">
        <v>2751.3</v>
      </c>
      <c r="K111" s="8"/>
    </row>
    <row r="112" spans="1:14" s="7" customFormat="1" ht="15" x14ac:dyDescent="0.2">
      <c r="A112" s="78" t="s">
        <v>104</v>
      </c>
      <c r="B112" s="42"/>
      <c r="C112" s="30"/>
      <c r="D112" s="23">
        <v>107111</v>
      </c>
      <c r="E112" s="23"/>
      <c r="F112" s="23"/>
      <c r="G112" s="23">
        <f t="shared" si="8"/>
        <v>38.93</v>
      </c>
      <c r="H112" s="23">
        <f t="shared" si="9"/>
        <v>3.24</v>
      </c>
      <c r="I112" s="7">
        <v>2751.3</v>
      </c>
      <c r="K112" s="8"/>
    </row>
    <row r="113" spans="1:11" s="7" customFormat="1" ht="28.5" x14ac:dyDescent="0.2">
      <c r="A113" s="41" t="s">
        <v>123</v>
      </c>
      <c r="B113" s="42"/>
      <c r="C113" s="30"/>
      <c r="D113" s="23">
        <v>12988.48</v>
      </c>
      <c r="E113" s="23"/>
      <c r="F113" s="23"/>
      <c r="G113" s="23">
        <f>D113/I113</f>
        <v>4.72</v>
      </c>
      <c r="H113" s="23">
        <f t="shared" si="9"/>
        <v>0.39</v>
      </c>
      <c r="I113" s="7">
        <v>2751.3</v>
      </c>
      <c r="K113" s="8"/>
    </row>
    <row r="114" spans="1:11" s="7" customFormat="1" ht="15" x14ac:dyDescent="0.2">
      <c r="A114" s="78" t="s">
        <v>137</v>
      </c>
      <c r="B114" s="42"/>
      <c r="C114" s="30"/>
      <c r="D114" s="23">
        <v>6430.43</v>
      </c>
      <c r="E114" s="23"/>
      <c r="F114" s="23"/>
      <c r="G114" s="23">
        <f>D114/I114</f>
        <v>2.34</v>
      </c>
      <c r="H114" s="23">
        <f t="shared" si="9"/>
        <v>0.2</v>
      </c>
      <c r="I114" s="7">
        <v>2751.3</v>
      </c>
      <c r="K114" s="8"/>
    </row>
    <row r="115" spans="1:11" s="7" customFormat="1" ht="15" x14ac:dyDescent="0.2">
      <c r="A115" s="98"/>
      <c r="B115" s="99"/>
      <c r="C115" s="100"/>
      <c r="D115" s="101"/>
      <c r="E115" s="101"/>
      <c r="F115" s="101"/>
      <c r="G115" s="101"/>
      <c r="H115" s="101"/>
      <c r="K115" s="8"/>
    </row>
    <row r="116" spans="1:11" s="36" customFormat="1" ht="20.25" thickBot="1" x14ac:dyDescent="0.25">
      <c r="A116" s="86"/>
      <c r="B116" s="38"/>
      <c r="C116" s="38"/>
      <c r="D116" s="38"/>
      <c r="E116" s="38"/>
      <c r="F116" s="38"/>
      <c r="G116" s="38"/>
      <c r="H116" s="38"/>
      <c r="K116" s="37"/>
    </row>
    <row r="117" spans="1:11" s="36" customFormat="1" ht="20.25" thickBot="1" x14ac:dyDescent="0.25">
      <c r="A117" s="89" t="s">
        <v>105</v>
      </c>
      <c r="B117" s="90"/>
      <c r="C117" s="90"/>
      <c r="D117" s="91">
        <f>D97+D102</f>
        <v>967512.07</v>
      </c>
      <c r="E117" s="91">
        <f>E97+E102</f>
        <v>132.47999999999999</v>
      </c>
      <c r="F117" s="91">
        <f>F97+F102</f>
        <v>0</v>
      </c>
      <c r="G117" s="91">
        <f>G97+G102</f>
        <v>351.6</v>
      </c>
      <c r="H117" s="91">
        <f>H97+H102</f>
        <v>29.3</v>
      </c>
      <c r="K117" s="37"/>
    </row>
    <row r="118" spans="1:11" s="36" customFormat="1" ht="19.5" x14ac:dyDescent="0.2">
      <c r="A118" s="86"/>
      <c r="B118" s="38"/>
      <c r="C118" s="38"/>
      <c r="D118" s="38"/>
      <c r="E118" s="38"/>
      <c r="F118" s="38"/>
      <c r="G118" s="38"/>
      <c r="H118" s="38"/>
      <c r="K118" s="37"/>
    </row>
    <row r="119" spans="1:11" s="36" customFormat="1" ht="19.5" x14ac:dyDescent="0.2">
      <c r="A119" s="86"/>
      <c r="B119" s="38"/>
      <c r="C119" s="38"/>
      <c r="D119" s="38"/>
      <c r="E119" s="92"/>
      <c r="F119" s="92"/>
      <c r="G119" s="92"/>
      <c r="H119" s="38"/>
      <c r="K119" s="37"/>
    </row>
    <row r="120" spans="1:11" s="36" customFormat="1" ht="19.5" x14ac:dyDescent="0.2">
      <c r="A120" s="93"/>
      <c r="B120" s="92"/>
      <c r="C120" s="94"/>
      <c r="D120" s="94"/>
      <c r="E120" s="94"/>
      <c r="F120" s="94"/>
      <c r="G120" s="94"/>
      <c r="H120" s="94"/>
      <c r="K120" s="37"/>
    </row>
    <row r="121" spans="1:11" s="45" customFormat="1" ht="14.25" x14ac:dyDescent="0.2">
      <c r="A121" s="108" t="s">
        <v>106</v>
      </c>
      <c r="B121" s="108"/>
      <c r="C121" s="108"/>
      <c r="D121" s="108"/>
      <c r="E121" s="108"/>
      <c r="F121" s="108"/>
      <c r="G121" s="95"/>
      <c r="H121" s="95"/>
      <c r="K121" s="46"/>
    </row>
    <row r="122" spans="1:11" s="45" customFormat="1" x14ac:dyDescent="0.2">
      <c r="A122" s="95"/>
      <c r="B122" s="95"/>
      <c r="C122" s="95"/>
      <c r="D122" s="95"/>
      <c r="E122" s="95"/>
      <c r="F122" s="95"/>
      <c r="G122" s="95"/>
      <c r="H122" s="95"/>
      <c r="K122" s="46"/>
    </row>
    <row r="123" spans="1:11" s="45" customFormat="1" x14ac:dyDescent="0.2">
      <c r="A123" s="96" t="s">
        <v>107</v>
      </c>
      <c r="B123" s="95"/>
      <c r="C123" s="95"/>
      <c r="D123" s="95"/>
      <c r="E123" s="95"/>
      <c r="F123" s="95"/>
      <c r="G123" s="95"/>
      <c r="H123" s="95"/>
      <c r="K123" s="46"/>
    </row>
    <row r="124" spans="1:11" s="45" customFormat="1" x14ac:dyDescent="0.2">
      <c r="A124" s="95"/>
      <c r="B124" s="95"/>
      <c r="C124" s="95"/>
      <c r="D124" s="95"/>
      <c r="E124" s="95"/>
      <c r="F124" s="95"/>
      <c r="G124" s="95"/>
      <c r="H124" s="95"/>
      <c r="K124" s="46"/>
    </row>
    <row r="125" spans="1:11" s="45" customFormat="1" x14ac:dyDescent="0.2">
      <c r="A125" s="95"/>
      <c r="B125" s="95"/>
      <c r="C125" s="95"/>
      <c r="D125" s="95"/>
      <c r="E125" s="95"/>
      <c r="F125" s="95"/>
      <c r="G125" s="95"/>
      <c r="H125" s="95"/>
      <c r="K125" s="46"/>
    </row>
    <row r="126" spans="1:11" s="45" customFormat="1" x14ac:dyDescent="0.2">
      <c r="A126" s="95"/>
      <c r="B126" s="95"/>
      <c r="C126" s="95"/>
      <c r="D126" s="95"/>
      <c r="E126" s="95"/>
      <c r="F126" s="95"/>
      <c r="G126" s="95"/>
      <c r="H126" s="95"/>
      <c r="K126" s="46"/>
    </row>
    <row r="127" spans="1:11" s="45" customFormat="1" x14ac:dyDescent="0.2">
      <c r="A127" s="95"/>
      <c r="B127" s="95"/>
      <c r="C127" s="95"/>
      <c r="D127" s="95"/>
      <c r="E127" s="95"/>
      <c r="F127" s="95"/>
      <c r="G127" s="95"/>
      <c r="H127" s="95"/>
      <c r="K127" s="46"/>
    </row>
    <row r="128" spans="1:11" s="45" customFormat="1" x14ac:dyDescent="0.2">
      <c r="A128" s="95"/>
      <c r="B128" s="95"/>
      <c r="C128" s="95"/>
      <c r="D128" s="95"/>
      <c r="E128" s="95"/>
      <c r="F128" s="95"/>
      <c r="G128" s="95"/>
      <c r="H128" s="95"/>
      <c r="K128" s="46"/>
    </row>
    <row r="129" spans="1:11" s="45" customFormat="1" x14ac:dyDescent="0.2">
      <c r="A129" s="95"/>
      <c r="B129" s="95"/>
      <c r="C129" s="95"/>
      <c r="D129" s="95"/>
      <c r="E129" s="95"/>
      <c r="F129" s="95"/>
      <c r="G129" s="95"/>
      <c r="H129" s="95"/>
      <c r="K129" s="46"/>
    </row>
    <row r="130" spans="1:11" s="45" customFormat="1" x14ac:dyDescent="0.2">
      <c r="A130" s="95"/>
      <c r="B130" s="95"/>
      <c r="C130" s="95"/>
      <c r="D130" s="95"/>
      <c r="E130" s="95"/>
      <c r="F130" s="95"/>
      <c r="G130" s="95"/>
      <c r="H130" s="95"/>
      <c r="K130" s="46"/>
    </row>
    <row r="131" spans="1:11" s="45" customFormat="1" x14ac:dyDescent="0.2">
      <c r="A131" s="95"/>
      <c r="B131" s="95"/>
      <c r="C131" s="95"/>
      <c r="D131" s="95"/>
      <c r="E131" s="95"/>
      <c r="F131" s="95"/>
      <c r="G131" s="95"/>
      <c r="H131" s="95"/>
      <c r="K131" s="46"/>
    </row>
    <row r="132" spans="1:11" s="45" customFormat="1" x14ac:dyDescent="0.2">
      <c r="A132" s="95"/>
      <c r="B132" s="95"/>
      <c r="C132" s="95"/>
      <c r="D132" s="95"/>
      <c r="E132" s="95"/>
      <c r="F132" s="95"/>
      <c r="G132" s="95"/>
      <c r="H132" s="95"/>
      <c r="K132" s="46"/>
    </row>
  </sheetData>
  <mergeCells count="12">
    <mergeCell ref="A121:F121"/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topLeftCell="A54" zoomScale="75" zoomScaleNormal="75" workbookViewId="0">
      <selection sqref="A1:H116"/>
    </sheetView>
  </sheetViews>
  <sheetFormatPr defaultRowHeight="12.75" x14ac:dyDescent="0.2"/>
  <cols>
    <col min="1" max="1" width="72.7109375" style="50" customWidth="1"/>
    <col min="2" max="2" width="19.140625" style="50" customWidth="1"/>
    <col min="3" max="3" width="13.85546875" style="50" hidden="1" customWidth="1"/>
    <col min="4" max="4" width="16.42578125" style="50" customWidth="1"/>
    <col min="5" max="5" width="13.85546875" style="50" hidden="1" customWidth="1"/>
    <col min="6" max="6" width="20.85546875" style="50" hidden="1" customWidth="1"/>
    <col min="7" max="7" width="13.85546875" style="50" customWidth="1"/>
    <col min="8" max="8" width="20.85546875" style="50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09" t="s">
        <v>0</v>
      </c>
      <c r="B1" s="110"/>
      <c r="C1" s="110"/>
      <c r="D1" s="110"/>
      <c r="E1" s="110"/>
      <c r="F1" s="110"/>
      <c r="G1" s="110"/>
      <c r="H1" s="110"/>
    </row>
    <row r="2" spans="1:11" ht="12.75" customHeight="1" x14ac:dyDescent="0.3">
      <c r="B2" s="111" t="s">
        <v>1</v>
      </c>
      <c r="C2" s="111"/>
      <c r="D2" s="111"/>
      <c r="E2" s="111"/>
      <c r="F2" s="111"/>
      <c r="G2" s="110"/>
      <c r="H2" s="110"/>
    </row>
    <row r="3" spans="1:11" ht="17.25" customHeight="1" x14ac:dyDescent="0.3">
      <c r="A3" s="107" t="s">
        <v>119</v>
      </c>
      <c r="B3" s="111" t="s">
        <v>2</v>
      </c>
      <c r="C3" s="111"/>
      <c r="D3" s="111"/>
      <c r="E3" s="111"/>
      <c r="F3" s="111"/>
      <c r="G3" s="110"/>
      <c r="H3" s="110"/>
    </row>
    <row r="4" spans="1:11" ht="14.25" customHeight="1" x14ac:dyDescent="0.3">
      <c r="B4" s="111" t="s">
        <v>3</v>
      </c>
      <c r="C4" s="111"/>
      <c r="D4" s="111"/>
      <c r="E4" s="111"/>
      <c r="F4" s="111"/>
      <c r="G4" s="110"/>
      <c r="H4" s="110"/>
    </row>
    <row r="5" spans="1:11" ht="39.75" customHeight="1" x14ac:dyDescent="0.25">
      <c r="A5" s="112"/>
      <c r="B5" s="112"/>
      <c r="C5" s="112"/>
      <c r="D5" s="112"/>
      <c r="E5" s="112"/>
      <c r="F5" s="112"/>
      <c r="G5" s="112"/>
      <c r="H5" s="112"/>
      <c r="K5" s="1"/>
    </row>
    <row r="6" spans="1:11" ht="33" customHeight="1" x14ac:dyDescent="0.2">
      <c r="A6" s="113" t="s">
        <v>120</v>
      </c>
      <c r="B6" s="113"/>
      <c r="C6" s="113"/>
      <c r="D6" s="113"/>
      <c r="E6" s="113"/>
      <c r="F6" s="113"/>
      <c r="G6" s="113"/>
      <c r="H6" s="113"/>
      <c r="K6" s="1"/>
    </row>
    <row r="7" spans="1:11" s="3" customFormat="1" ht="22.5" customHeight="1" x14ac:dyDescent="0.4">
      <c r="A7" s="114" t="s">
        <v>4</v>
      </c>
      <c r="B7" s="114"/>
      <c r="C7" s="114"/>
      <c r="D7" s="114"/>
      <c r="E7" s="115"/>
      <c r="F7" s="115"/>
      <c r="G7" s="115"/>
      <c r="H7" s="115"/>
      <c r="K7" s="4"/>
    </row>
    <row r="8" spans="1:11" s="5" customFormat="1" ht="18.75" customHeight="1" x14ac:dyDescent="0.4">
      <c r="A8" s="114" t="s">
        <v>139</v>
      </c>
      <c r="B8" s="114"/>
      <c r="C8" s="114"/>
      <c r="D8" s="114"/>
      <c r="E8" s="115"/>
      <c r="F8" s="115"/>
      <c r="G8" s="115"/>
      <c r="H8" s="115"/>
    </row>
    <row r="9" spans="1:11" s="6" customFormat="1" ht="17.25" customHeight="1" x14ac:dyDescent="0.2">
      <c r="A9" s="116" t="s">
        <v>6</v>
      </c>
      <c r="B9" s="116"/>
      <c r="C9" s="116"/>
      <c r="D9" s="116"/>
      <c r="E9" s="117"/>
      <c r="F9" s="117"/>
      <c r="G9" s="117"/>
      <c r="H9" s="117"/>
    </row>
    <row r="10" spans="1:11" s="5" customFormat="1" ht="30" customHeight="1" thickBot="1" x14ac:dyDescent="0.25">
      <c r="A10" s="118" t="s">
        <v>7</v>
      </c>
      <c r="B10" s="118"/>
      <c r="C10" s="118"/>
      <c r="D10" s="118"/>
      <c r="E10" s="119"/>
      <c r="F10" s="119"/>
      <c r="G10" s="119"/>
      <c r="H10" s="119"/>
    </row>
    <row r="11" spans="1:11" s="7" customFormat="1" ht="139.5" customHeight="1" thickBot="1" x14ac:dyDescent="0.25">
      <c r="A11" s="52" t="s">
        <v>8</v>
      </c>
      <c r="B11" s="53" t="s">
        <v>9</v>
      </c>
      <c r="C11" s="54" t="s">
        <v>10</v>
      </c>
      <c r="D11" s="54" t="s">
        <v>11</v>
      </c>
      <c r="E11" s="54" t="s">
        <v>10</v>
      </c>
      <c r="F11" s="55" t="s">
        <v>12</v>
      </c>
      <c r="G11" s="54" t="s">
        <v>10</v>
      </c>
      <c r="H11" s="55" t="s">
        <v>12</v>
      </c>
      <c r="K11" s="8"/>
    </row>
    <row r="12" spans="1:11" s="9" customFormat="1" x14ac:dyDescent="0.2">
      <c r="A12" s="56">
        <v>1</v>
      </c>
      <c r="B12" s="57">
        <v>2</v>
      </c>
      <c r="C12" s="57">
        <v>3</v>
      </c>
      <c r="D12" s="58"/>
      <c r="E12" s="57">
        <v>3</v>
      </c>
      <c r="F12" s="59">
        <v>4</v>
      </c>
      <c r="G12" s="60">
        <v>3</v>
      </c>
      <c r="H12" s="61">
        <v>4</v>
      </c>
      <c r="K12" s="10"/>
    </row>
    <row r="13" spans="1:11" s="9" customFormat="1" ht="49.5" customHeight="1" x14ac:dyDescent="0.2">
      <c r="A13" s="120" t="s">
        <v>13</v>
      </c>
      <c r="B13" s="121"/>
      <c r="C13" s="121"/>
      <c r="D13" s="121"/>
      <c r="E13" s="121"/>
      <c r="F13" s="121"/>
      <c r="G13" s="122"/>
      <c r="H13" s="123"/>
      <c r="K13" s="10"/>
    </row>
    <row r="14" spans="1:11" s="7" customFormat="1" ht="15" x14ac:dyDescent="0.2">
      <c r="A14" s="62" t="s">
        <v>116</v>
      </c>
      <c r="B14" s="63"/>
      <c r="C14" s="12">
        <f>F14*12</f>
        <v>0</v>
      </c>
      <c r="D14" s="11">
        <f>G14*I14</f>
        <v>97396.02</v>
      </c>
      <c r="E14" s="12">
        <f>H14*12</f>
        <v>35.4</v>
      </c>
      <c r="F14" s="13"/>
      <c r="G14" s="12">
        <f>H14*12</f>
        <v>35.4</v>
      </c>
      <c r="H14" s="12">
        <f>H19+H21</f>
        <v>2.95</v>
      </c>
      <c r="I14" s="7">
        <v>2751.3</v>
      </c>
      <c r="J14" s="7">
        <v>1.07</v>
      </c>
      <c r="K14" s="8">
        <v>2.2400000000000002</v>
      </c>
    </row>
    <row r="15" spans="1:11" s="7" customFormat="1" ht="29.25" customHeight="1" x14ac:dyDescent="0.2">
      <c r="A15" s="64" t="s">
        <v>14</v>
      </c>
      <c r="B15" s="65" t="s">
        <v>15</v>
      </c>
      <c r="C15" s="15"/>
      <c r="D15" s="14"/>
      <c r="E15" s="15"/>
      <c r="F15" s="16"/>
      <c r="G15" s="15"/>
      <c r="H15" s="15"/>
      <c r="K15" s="8"/>
    </row>
    <row r="16" spans="1:11" s="7" customFormat="1" ht="15" x14ac:dyDescent="0.2">
      <c r="A16" s="64" t="s">
        <v>16</v>
      </c>
      <c r="B16" s="65" t="s">
        <v>15</v>
      </c>
      <c r="C16" s="15"/>
      <c r="D16" s="14"/>
      <c r="E16" s="15"/>
      <c r="F16" s="16"/>
      <c r="G16" s="15"/>
      <c r="H16" s="15"/>
      <c r="K16" s="8"/>
    </row>
    <row r="17" spans="1:11" s="7" customFormat="1" ht="15" x14ac:dyDescent="0.2">
      <c r="A17" s="64" t="s">
        <v>17</v>
      </c>
      <c r="B17" s="65" t="s">
        <v>18</v>
      </c>
      <c r="C17" s="15"/>
      <c r="D17" s="14"/>
      <c r="E17" s="15"/>
      <c r="F17" s="16"/>
      <c r="G17" s="15"/>
      <c r="H17" s="15"/>
      <c r="K17" s="8"/>
    </row>
    <row r="18" spans="1:11" s="7" customFormat="1" ht="15" x14ac:dyDescent="0.2">
      <c r="A18" s="64" t="s">
        <v>19</v>
      </c>
      <c r="B18" s="65" t="s">
        <v>15</v>
      </c>
      <c r="C18" s="15"/>
      <c r="D18" s="14"/>
      <c r="E18" s="15"/>
      <c r="F18" s="16"/>
      <c r="G18" s="15"/>
      <c r="H18" s="12"/>
      <c r="K18" s="8"/>
    </row>
    <row r="19" spans="1:11" s="7" customFormat="1" ht="15" x14ac:dyDescent="0.2">
      <c r="A19" s="97" t="s">
        <v>101</v>
      </c>
      <c r="B19" s="65"/>
      <c r="C19" s="15"/>
      <c r="D19" s="14"/>
      <c r="E19" s="15"/>
      <c r="F19" s="16"/>
      <c r="G19" s="15"/>
      <c r="H19" s="12">
        <v>2.83</v>
      </c>
      <c r="K19" s="8"/>
    </row>
    <row r="20" spans="1:11" s="7" customFormat="1" ht="15" x14ac:dyDescent="0.2">
      <c r="A20" s="64" t="s">
        <v>108</v>
      </c>
      <c r="B20" s="65" t="s">
        <v>15</v>
      </c>
      <c r="C20" s="15"/>
      <c r="D20" s="14"/>
      <c r="E20" s="15"/>
      <c r="F20" s="16"/>
      <c r="G20" s="15"/>
      <c r="H20" s="15">
        <v>0.12</v>
      </c>
      <c r="K20" s="8"/>
    </row>
    <row r="21" spans="1:11" s="7" customFormat="1" ht="15" x14ac:dyDescent="0.2">
      <c r="A21" s="97" t="s">
        <v>101</v>
      </c>
      <c r="B21" s="65"/>
      <c r="C21" s="15"/>
      <c r="D21" s="14"/>
      <c r="E21" s="15"/>
      <c r="F21" s="16"/>
      <c r="G21" s="15"/>
      <c r="H21" s="12">
        <f>H20</f>
        <v>0.12</v>
      </c>
      <c r="K21" s="8"/>
    </row>
    <row r="22" spans="1:11" s="7" customFormat="1" ht="30" x14ac:dyDescent="0.2">
      <c r="A22" s="62" t="s">
        <v>20</v>
      </c>
      <c r="B22" s="66"/>
      <c r="C22" s="12">
        <f>F22*12</f>
        <v>0</v>
      </c>
      <c r="D22" s="11">
        <f>G22*I22</f>
        <v>127440.22</v>
      </c>
      <c r="E22" s="12">
        <f>H22*12</f>
        <v>46.32</v>
      </c>
      <c r="F22" s="13"/>
      <c r="G22" s="12">
        <f>H22*12</f>
        <v>46.32</v>
      </c>
      <c r="H22" s="12">
        <f>3.28*1.066*1.105</f>
        <v>3.86</v>
      </c>
      <c r="I22" s="7">
        <v>2751.3</v>
      </c>
      <c r="J22" s="7">
        <v>1.07</v>
      </c>
      <c r="K22" s="8">
        <v>3.07</v>
      </c>
    </row>
    <row r="23" spans="1:11" s="7" customFormat="1" ht="15" x14ac:dyDescent="0.2">
      <c r="A23" s="67" t="s">
        <v>21</v>
      </c>
      <c r="B23" s="68" t="s">
        <v>22</v>
      </c>
      <c r="C23" s="12"/>
      <c r="D23" s="11"/>
      <c r="E23" s="12"/>
      <c r="F23" s="13"/>
      <c r="G23" s="12"/>
      <c r="H23" s="12"/>
      <c r="I23" s="7">
        <v>2751.3</v>
      </c>
      <c r="K23" s="8"/>
    </row>
    <row r="24" spans="1:11" s="7" customFormat="1" ht="15" x14ac:dyDescent="0.2">
      <c r="A24" s="67" t="s">
        <v>23</v>
      </c>
      <c r="B24" s="68" t="s">
        <v>22</v>
      </c>
      <c r="C24" s="12"/>
      <c r="D24" s="11"/>
      <c r="E24" s="12"/>
      <c r="F24" s="13"/>
      <c r="G24" s="12"/>
      <c r="H24" s="12"/>
      <c r="I24" s="7">
        <v>2751.3</v>
      </c>
      <c r="K24" s="8"/>
    </row>
    <row r="25" spans="1:11" s="7" customFormat="1" ht="15" x14ac:dyDescent="0.2">
      <c r="A25" s="69" t="s">
        <v>24</v>
      </c>
      <c r="B25" s="70" t="s">
        <v>25</v>
      </c>
      <c r="C25" s="12"/>
      <c r="D25" s="11"/>
      <c r="E25" s="12"/>
      <c r="F25" s="13"/>
      <c r="G25" s="12"/>
      <c r="H25" s="12"/>
      <c r="I25" s="7">
        <v>2751.3</v>
      </c>
      <c r="K25" s="8"/>
    </row>
    <row r="26" spans="1:11" s="7" customFormat="1" ht="15" x14ac:dyDescent="0.2">
      <c r="A26" s="67" t="s">
        <v>26</v>
      </c>
      <c r="B26" s="68" t="s">
        <v>22</v>
      </c>
      <c r="C26" s="12"/>
      <c r="D26" s="11"/>
      <c r="E26" s="12"/>
      <c r="F26" s="13"/>
      <c r="G26" s="12"/>
      <c r="H26" s="12"/>
      <c r="I26" s="7">
        <v>2751.3</v>
      </c>
      <c r="K26" s="8"/>
    </row>
    <row r="27" spans="1:11" s="7" customFormat="1" ht="25.5" x14ac:dyDescent="0.2">
      <c r="A27" s="67" t="s">
        <v>27</v>
      </c>
      <c r="B27" s="68" t="s">
        <v>28</v>
      </c>
      <c r="C27" s="12"/>
      <c r="D27" s="11"/>
      <c r="E27" s="12"/>
      <c r="F27" s="13"/>
      <c r="G27" s="12"/>
      <c r="H27" s="12"/>
      <c r="I27" s="7">
        <v>2751.3</v>
      </c>
      <c r="K27" s="8"/>
    </row>
    <row r="28" spans="1:11" s="7" customFormat="1" ht="15" x14ac:dyDescent="0.2">
      <c r="A28" s="67" t="s">
        <v>29</v>
      </c>
      <c r="B28" s="68" t="s">
        <v>22</v>
      </c>
      <c r="C28" s="12"/>
      <c r="D28" s="11"/>
      <c r="E28" s="12"/>
      <c r="F28" s="13"/>
      <c r="G28" s="12"/>
      <c r="H28" s="12"/>
      <c r="I28" s="7">
        <v>2751.3</v>
      </c>
      <c r="K28" s="8"/>
    </row>
    <row r="29" spans="1:11" s="7" customFormat="1" ht="28.5" customHeight="1" thickBot="1" x14ac:dyDescent="0.25">
      <c r="A29" s="71" t="s">
        <v>30</v>
      </c>
      <c r="B29" s="72" t="s">
        <v>31</v>
      </c>
      <c r="C29" s="12"/>
      <c r="D29" s="11"/>
      <c r="E29" s="12"/>
      <c r="F29" s="13"/>
      <c r="G29" s="12"/>
      <c r="H29" s="12"/>
      <c r="I29" s="7">
        <v>2751.3</v>
      </c>
      <c r="K29" s="8"/>
    </row>
    <row r="30" spans="1:11" s="18" customFormat="1" ht="15" x14ac:dyDescent="0.2">
      <c r="A30" s="73" t="s">
        <v>32</v>
      </c>
      <c r="B30" s="63" t="s">
        <v>33</v>
      </c>
      <c r="C30" s="12">
        <f>F30*12</f>
        <v>0</v>
      </c>
      <c r="D30" s="11">
        <f>G30*I30</f>
        <v>24761.7</v>
      </c>
      <c r="E30" s="12">
        <f>H30*12</f>
        <v>9</v>
      </c>
      <c r="F30" s="17"/>
      <c r="G30" s="12">
        <f>H30*12</f>
        <v>9</v>
      </c>
      <c r="H30" s="12">
        <f>0.68*1.105</f>
        <v>0.75</v>
      </c>
      <c r="I30" s="7">
        <v>2751.3</v>
      </c>
      <c r="J30" s="7">
        <v>1.07</v>
      </c>
      <c r="K30" s="8">
        <v>0.6</v>
      </c>
    </row>
    <row r="31" spans="1:11" s="7" customFormat="1" ht="15" x14ac:dyDescent="0.2">
      <c r="A31" s="73" t="s">
        <v>34</v>
      </c>
      <c r="B31" s="63" t="s">
        <v>35</v>
      </c>
      <c r="C31" s="12">
        <f>F31*12</f>
        <v>0</v>
      </c>
      <c r="D31" s="11">
        <f>G31*I31</f>
        <v>80888.22</v>
      </c>
      <c r="E31" s="12">
        <f>H31*12</f>
        <v>29.4</v>
      </c>
      <c r="F31" s="17"/>
      <c r="G31" s="12">
        <f>H31*12</f>
        <v>29.4</v>
      </c>
      <c r="H31" s="12">
        <f>2.22*1.105</f>
        <v>2.4500000000000002</v>
      </c>
      <c r="I31" s="7">
        <v>2751.3</v>
      </c>
      <c r="J31" s="7">
        <v>1.07</v>
      </c>
      <c r="K31" s="8">
        <v>1.94</v>
      </c>
    </row>
    <row r="32" spans="1:11" s="9" customFormat="1" ht="30" x14ac:dyDescent="0.2">
      <c r="A32" s="73" t="s">
        <v>36</v>
      </c>
      <c r="B32" s="63" t="s">
        <v>37</v>
      </c>
      <c r="C32" s="19"/>
      <c r="D32" s="11">
        <v>2042.21</v>
      </c>
      <c r="E32" s="19">
        <f>H32*12</f>
        <v>0.72</v>
      </c>
      <c r="F32" s="17"/>
      <c r="G32" s="12">
        <f>D32/I32</f>
        <v>0.74</v>
      </c>
      <c r="H32" s="12">
        <f>G32/12</f>
        <v>0.06</v>
      </c>
      <c r="I32" s="7">
        <v>2751.3</v>
      </c>
      <c r="J32" s="7">
        <v>1.07</v>
      </c>
      <c r="K32" s="8">
        <v>0.05</v>
      </c>
    </row>
    <row r="33" spans="1:13" s="9" customFormat="1" ht="30" x14ac:dyDescent="0.2">
      <c r="A33" s="73" t="s">
        <v>38</v>
      </c>
      <c r="B33" s="63" t="s">
        <v>37</v>
      </c>
      <c r="C33" s="19"/>
      <c r="D33" s="11">
        <v>2042.21</v>
      </c>
      <c r="E33" s="19"/>
      <c r="F33" s="17"/>
      <c r="G33" s="12">
        <f>D33/I33</f>
        <v>0.74</v>
      </c>
      <c r="H33" s="12">
        <f>G33/12</f>
        <v>0.06</v>
      </c>
      <c r="I33" s="7">
        <v>2751.3</v>
      </c>
      <c r="J33" s="7">
        <v>1.07</v>
      </c>
      <c r="K33" s="8">
        <v>0.05</v>
      </c>
    </row>
    <row r="34" spans="1:13" s="9" customFormat="1" ht="21" customHeight="1" x14ac:dyDescent="0.2">
      <c r="A34" s="73" t="s">
        <v>39</v>
      </c>
      <c r="B34" s="63" t="s">
        <v>37</v>
      </c>
      <c r="C34" s="19"/>
      <c r="D34" s="11">
        <v>12896.1</v>
      </c>
      <c r="E34" s="19"/>
      <c r="F34" s="17"/>
      <c r="G34" s="12">
        <f>D34/I34</f>
        <v>4.6900000000000004</v>
      </c>
      <c r="H34" s="12">
        <f>G34/12</f>
        <v>0.39</v>
      </c>
      <c r="I34" s="7">
        <v>2751.3</v>
      </c>
      <c r="J34" s="7">
        <v>1.07</v>
      </c>
      <c r="K34" s="8">
        <v>0.22</v>
      </c>
    </row>
    <row r="35" spans="1:13" s="9" customFormat="1" ht="30" hidden="1" x14ac:dyDescent="0.2">
      <c r="A35" s="73" t="s">
        <v>40</v>
      </c>
      <c r="B35" s="63" t="s">
        <v>28</v>
      </c>
      <c r="C35" s="19"/>
      <c r="D35" s="11">
        <f ca="1">G35*I35</f>
        <v>0</v>
      </c>
      <c r="E35" s="19"/>
      <c r="F35" s="17"/>
      <c r="G35" s="12">
        <f t="shared" ref="G35:G37" ca="1" si="0">D35/I35</f>
        <v>4.24</v>
      </c>
      <c r="H35" s="12">
        <f t="shared" ref="H35:H39" ca="1" si="1">G35/12</f>
        <v>0.35</v>
      </c>
      <c r="I35" s="7">
        <v>2751.3</v>
      </c>
      <c r="J35" s="7">
        <v>1.07</v>
      </c>
      <c r="K35" s="8">
        <v>0</v>
      </c>
    </row>
    <row r="36" spans="1:13" s="9" customFormat="1" ht="30" hidden="1" x14ac:dyDescent="0.2">
      <c r="A36" s="73" t="s">
        <v>41</v>
      </c>
      <c r="B36" s="63" t="s">
        <v>28</v>
      </c>
      <c r="C36" s="19"/>
      <c r="D36" s="11">
        <f ca="1">G36*I36</f>
        <v>0</v>
      </c>
      <c r="E36" s="19"/>
      <c r="F36" s="17"/>
      <c r="G36" s="12">
        <f t="shared" ca="1" si="0"/>
        <v>4.24</v>
      </c>
      <c r="H36" s="12">
        <f t="shared" ca="1" si="1"/>
        <v>0.35</v>
      </c>
      <c r="I36" s="7">
        <v>2751.3</v>
      </c>
      <c r="J36" s="7">
        <v>1.07</v>
      </c>
      <c r="K36" s="8">
        <v>0</v>
      </c>
    </row>
    <row r="37" spans="1:13" s="9" customFormat="1" ht="30" hidden="1" x14ac:dyDescent="0.2">
      <c r="A37" s="73" t="s">
        <v>42</v>
      </c>
      <c r="B37" s="63" t="s">
        <v>28</v>
      </c>
      <c r="C37" s="19"/>
      <c r="D37" s="11">
        <f ca="1">G37*I37</f>
        <v>0</v>
      </c>
      <c r="E37" s="19"/>
      <c r="F37" s="17"/>
      <c r="G37" s="12">
        <f t="shared" ca="1" si="0"/>
        <v>4.24</v>
      </c>
      <c r="H37" s="12">
        <f t="shared" ca="1" si="1"/>
        <v>0.35</v>
      </c>
      <c r="I37" s="7">
        <v>2751.3</v>
      </c>
      <c r="J37" s="7">
        <v>1.07</v>
      </c>
      <c r="K37" s="8">
        <v>0</v>
      </c>
    </row>
    <row r="38" spans="1:13" s="9" customFormat="1" ht="30" x14ac:dyDescent="0.2">
      <c r="A38" s="73" t="s">
        <v>127</v>
      </c>
      <c r="B38" s="63" t="s">
        <v>28</v>
      </c>
      <c r="C38" s="19"/>
      <c r="D38" s="11">
        <v>3652.28</v>
      </c>
      <c r="E38" s="19"/>
      <c r="F38" s="17"/>
      <c r="G38" s="12">
        <f>D38/I38</f>
        <v>1.33</v>
      </c>
      <c r="H38" s="12">
        <f t="shared" si="1"/>
        <v>0.11</v>
      </c>
      <c r="I38" s="7">
        <v>2751.3</v>
      </c>
      <c r="J38" s="7"/>
      <c r="K38" s="8"/>
    </row>
    <row r="39" spans="1:13" s="9" customFormat="1" ht="30" x14ac:dyDescent="0.2">
      <c r="A39" s="73" t="s">
        <v>132</v>
      </c>
      <c r="B39" s="63" t="s">
        <v>28</v>
      </c>
      <c r="C39" s="19"/>
      <c r="D39" s="11">
        <v>12896.11</v>
      </c>
      <c r="E39" s="19"/>
      <c r="F39" s="17"/>
      <c r="G39" s="12">
        <f>D39/I39</f>
        <v>4.6900000000000004</v>
      </c>
      <c r="H39" s="12">
        <f t="shared" si="1"/>
        <v>0.39</v>
      </c>
      <c r="I39" s="7">
        <v>2751.3</v>
      </c>
      <c r="J39" s="7"/>
      <c r="K39" s="8"/>
    </row>
    <row r="40" spans="1:13" s="9" customFormat="1" ht="30" x14ac:dyDescent="0.2">
      <c r="A40" s="73" t="s">
        <v>43</v>
      </c>
      <c r="B40" s="63"/>
      <c r="C40" s="19">
        <f>F40*12</f>
        <v>0</v>
      </c>
      <c r="D40" s="11">
        <f>G40*I40</f>
        <v>6933.28</v>
      </c>
      <c r="E40" s="19">
        <f>H40*12</f>
        <v>2.52</v>
      </c>
      <c r="F40" s="17"/>
      <c r="G40" s="12">
        <f>H40*12</f>
        <v>2.52</v>
      </c>
      <c r="H40" s="12">
        <v>0.21</v>
      </c>
      <c r="I40" s="7">
        <v>2751.3</v>
      </c>
      <c r="J40" s="7">
        <v>1.07</v>
      </c>
      <c r="K40" s="8">
        <v>0.14000000000000001</v>
      </c>
    </row>
    <row r="41" spans="1:13" s="7" customFormat="1" ht="15" x14ac:dyDescent="0.2">
      <c r="A41" s="73" t="s">
        <v>44</v>
      </c>
      <c r="B41" s="63" t="s">
        <v>45</v>
      </c>
      <c r="C41" s="19">
        <f>F41*12</f>
        <v>0</v>
      </c>
      <c r="D41" s="11">
        <f>G41*I41</f>
        <v>1980.94</v>
      </c>
      <c r="E41" s="19">
        <f>H41*12</f>
        <v>0.72</v>
      </c>
      <c r="F41" s="17"/>
      <c r="G41" s="12">
        <f>H41*12</f>
        <v>0.72</v>
      </c>
      <c r="H41" s="12">
        <v>0.06</v>
      </c>
      <c r="I41" s="7">
        <v>2751.3</v>
      </c>
      <c r="J41" s="7">
        <v>1.07</v>
      </c>
      <c r="K41" s="8">
        <v>0.03</v>
      </c>
    </row>
    <row r="42" spans="1:13" s="7" customFormat="1" ht="15" x14ac:dyDescent="0.2">
      <c r="A42" s="73" t="s">
        <v>46</v>
      </c>
      <c r="B42" s="74" t="s">
        <v>47</v>
      </c>
      <c r="C42" s="20">
        <f>F42*12</f>
        <v>0</v>
      </c>
      <c r="D42" s="11">
        <f>G42*I42</f>
        <v>1320.62</v>
      </c>
      <c r="E42" s="20">
        <f>H42*12</f>
        <v>0.48</v>
      </c>
      <c r="F42" s="21"/>
      <c r="G42" s="12">
        <f>H42*12</f>
        <v>0.48</v>
      </c>
      <c r="H42" s="12">
        <v>0.04</v>
      </c>
      <c r="I42" s="7">
        <v>2751.3</v>
      </c>
      <c r="J42" s="7">
        <v>1.07</v>
      </c>
      <c r="K42" s="8">
        <v>0.02</v>
      </c>
    </row>
    <row r="43" spans="1:13" s="18" customFormat="1" ht="30" x14ac:dyDescent="0.2">
      <c r="A43" s="73" t="s">
        <v>48</v>
      </c>
      <c r="B43" s="63" t="s">
        <v>49</v>
      </c>
      <c r="C43" s="19">
        <f>F43*12</f>
        <v>0</v>
      </c>
      <c r="D43" s="11">
        <f>G43*I43</f>
        <v>1650.78</v>
      </c>
      <c r="E43" s="19">
        <f>H43*12</f>
        <v>0.6</v>
      </c>
      <c r="F43" s="17"/>
      <c r="G43" s="12">
        <f>H43*12</f>
        <v>0.6</v>
      </c>
      <c r="H43" s="12">
        <v>0.05</v>
      </c>
      <c r="I43" s="7">
        <v>2751.3</v>
      </c>
      <c r="J43" s="7">
        <v>1.07</v>
      </c>
      <c r="K43" s="8">
        <v>0.03</v>
      </c>
      <c r="M43" s="7"/>
    </row>
    <row r="44" spans="1:13" s="18" customFormat="1" ht="15" x14ac:dyDescent="0.2">
      <c r="A44" s="73" t="s">
        <v>50</v>
      </c>
      <c r="B44" s="63"/>
      <c r="C44" s="12"/>
      <c r="D44" s="12">
        <f>SUM(D46:D55)</f>
        <v>16553.060000000001</v>
      </c>
      <c r="E44" s="12"/>
      <c r="F44" s="17"/>
      <c r="G44" s="12">
        <f>D44/I44</f>
        <v>6.02</v>
      </c>
      <c r="H44" s="12">
        <f>G44/12</f>
        <v>0.5</v>
      </c>
      <c r="I44" s="7">
        <v>2751.3</v>
      </c>
      <c r="J44" s="7">
        <v>1.07</v>
      </c>
      <c r="K44" s="8">
        <v>0.91</v>
      </c>
      <c r="M44" s="7"/>
    </row>
    <row r="45" spans="1:13" s="9" customFormat="1" ht="15" hidden="1" x14ac:dyDescent="0.2">
      <c r="A45" s="75"/>
      <c r="B45" s="68"/>
      <c r="C45" s="23"/>
      <c r="D45" s="22"/>
      <c r="E45" s="23"/>
      <c r="F45" s="24"/>
      <c r="G45" s="23"/>
      <c r="H45" s="23"/>
      <c r="I45" s="7">
        <v>2751.3</v>
      </c>
      <c r="J45" s="7"/>
      <c r="K45" s="8"/>
      <c r="M45" s="7"/>
    </row>
    <row r="46" spans="1:13" s="9" customFormat="1" ht="25.5" customHeight="1" x14ac:dyDescent="0.2">
      <c r="A46" s="75" t="s">
        <v>135</v>
      </c>
      <c r="B46" s="68" t="s">
        <v>51</v>
      </c>
      <c r="C46" s="23"/>
      <c r="D46" s="22">
        <v>622.74</v>
      </c>
      <c r="E46" s="23"/>
      <c r="F46" s="24"/>
      <c r="G46" s="23"/>
      <c r="H46" s="23"/>
      <c r="I46" s="7">
        <v>2751.3</v>
      </c>
      <c r="J46" s="7">
        <v>1.07</v>
      </c>
      <c r="K46" s="8">
        <v>0.01</v>
      </c>
      <c r="M46" s="7"/>
    </row>
    <row r="47" spans="1:13" s="9" customFormat="1" ht="15" x14ac:dyDescent="0.2">
      <c r="A47" s="75" t="s">
        <v>52</v>
      </c>
      <c r="B47" s="68" t="s">
        <v>53</v>
      </c>
      <c r="C47" s="23">
        <f>F47*12</f>
        <v>0</v>
      </c>
      <c r="D47" s="22">
        <v>459.48</v>
      </c>
      <c r="E47" s="23">
        <f>H47*12</f>
        <v>0</v>
      </c>
      <c r="F47" s="24"/>
      <c r="G47" s="23"/>
      <c r="H47" s="23"/>
      <c r="I47" s="7">
        <v>2751.3</v>
      </c>
      <c r="J47" s="7">
        <v>1.07</v>
      </c>
      <c r="K47" s="8">
        <v>0.01</v>
      </c>
      <c r="M47" s="7"/>
    </row>
    <row r="48" spans="1:13" s="9" customFormat="1" ht="15" x14ac:dyDescent="0.2">
      <c r="A48" s="75" t="s">
        <v>117</v>
      </c>
      <c r="B48" s="70" t="s">
        <v>51</v>
      </c>
      <c r="C48" s="23"/>
      <c r="D48" s="22">
        <v>818.74</v>
      </c>
      <c r="E48" s="23"/>
      <c r="F48" s="24"/>
      <c r="G48" s="23"/>
      <c r="H48" s="23"/>
      <c r="I48" s="7">
        <v>2751.3</v>
      </c>
      <c r="J48" s="7"/>
      <c r="K48" s="8"/>
      <c r="M48" s="7"/>
    </row>
    <row r="49" spans="1:13" s="9" customFormat="1" ht="15" x14ac:dyDescent="0.2">
      <c r="A49" s="75" t="s">
        <v>54</v>
      </c>
      <c r="B49" s="68" t="s">
        <v>51</v>
      </c>
      <c r="C49" s="23">
        <f>F49*12</f>
        <v>0</v>
      </c>
      <c r="D49" s="22">
        <v>875.61</v>
      </c>
      <c r="E49" s="23">
        <f>H49*12</f>
        <v>0</v>
      </c>
      <c r="F49" s="24"/>
      <c r="G49" s="23"/>
      <c r="H49" s="23"/>
      <c r="I49" s="7">
        <v>2751.3</v>
      </c>
      <c r="J49" s="7">
        <v>1.07</v>
      </c>
      <c r="K49" s="8">
        <v>0.02</v>
      </c>
      <c r="M49" s="7"/>
    </row>
    <row r="50" spans="1:13" s="9" customFormat="1" ht="15" x14ac:dyDescent="0.2">
      <c r="A50" s="75" t="s">
        <v>55</v>
      </c>
      <c r="B50" s="68" t="s">
        <v>51</v>
      </c>
      <c r="C50" s="23">
        <f>F50*12</f>
        <v>0</v>
      </c>
      <c r="D50" s="22">
        <v>3903.72</v>
      </c>
      <c r="E50" s="23">
        <f>H50*12</f>
        <v>0</v>
      </c>
      <c r="F50" s="24"/>
      <c r="G50" s="23"/>
      <c r="H50" s="23"/>
      <c r="I50" s="7">
        <v>2751.3</v>
      </c>
      <c r="J50" s="7">
        <v>1.07</v>
      </c>
      <c r="K50" s="8">
        <v>0.1</v>
      </c>
      <c r="M50" s="7"/>
    </row>
    <row r="51" spans="1:13" s="9" customFormat="1" ht="15" x14ac:dyDescent="0.2">
      <c r="A51" s="75" t="s">
        <v>56</v>
      </c>
      <c r="B51" s="68" t="s">
        <v>51</v>
      </c>
      <c r="C51" s="23">
        <f>F51*12</f>
        <v>0</v>
      </c>
      <c r="D51" s="22">
        <v>918.95</v>
      </c>
      <c r="E51" s="23">
        <f>H51*12</f>
        <v>0</v>
      </c>
      <c r="F51" s="24"/>
      <c r="G51" s="23"/>
      <c r="H51" s="23"/>
      <c r="I51" s="7">
        <v>2751.3</v>
      </c>
      <c r="J51" s="7">
        <v>1.07</v>
      </c>
      <c r="K51" s="8">
        <v>0.02</v>
      </c>
      <c r="M51" s="7"/>
    </row>
    <row r="52" spans="1:13" s="9" customFormat="1" ht="15" x14ac:dyDescent="0.2">
      <c r="A52" s="75" t="s">
        <v>57</v>
      </c>
      <c r="B52" s="68" t="s">
        <v>51</v>
      </c>
      <c r="C52" s="23"/>
      <c r="D52" s="22">
        <v>437.79</v>
      </c>
      <c r="E52" s="23"/>
      <c r="F52" s="24"/>
      <c r="G52" s="23"/>
      <c r="H52" s="23"/>
      <c r="I52" s="7">
        <v>2751.3</v>
      </c>
      <c r="J52" s="7">
        <v>1.07</v>
      </c>
      <c r="K52" s="8">
        <v>0.01</v>
      </c>
      <c r="M52" s="7"/>
    </row>
    <row r="53" spans="1:13" s="9" customFormat="1" ht="15" x14ac:dyDescent="0.2">
      <c r="A53" s="75" t="s">
        <v>58</v>
      </c>
      <c r="B53" s="68" t="s">
        <v>53</v>
      </c>
      <c r="C53" s="23"/>
      <c r="D53" s="22">
        <v>1751.23</v>
      </c>
      <c r="E53" s="23"/>
      <c r="F53" s="24"/>
      <c r="G53" s="23"/>
      <c r="H53" s="23"/>
      <c r="I53" s="7">
        <v>2751.3</v>
      </c>
      <c r="J53" s="7">
        <v>1.07</v>
      </c>
      <c r="K53" s="8">
        <v>0.04</v>
      </c>
      <c r="M53" s="7"/>
    </row>
    <row r="54" spans="1:13" s="9" customFormat="1" ht="25.5" x14ac:dyDescent="0.2">
      <c r="A54" s="75" t="s">
        <v>59</v>
      </c>
      <c r="B54" s="68" t="s">
        <v>51</v>
      </c>
      <c r="C54" s="23">
        <f>F54*12</f>
        <v>0</v>
      </c>
      <c r="D54" s="22">
        <v>3276.19</v>
      </c>
      <c r="E54" s="23">
        <f>H54*12</f>
        <v>0</v>
      </c>
      <c r="F54" s="24"/>
      <c r="G54" s="23"/>
      <c r="H54" s="23"/>
      <c r="I54" s="7">
        <v>2751.3</v>
      </c>
      <c r="J54" s="7">
        <v>1.07</v>
      </c>
      <c r="K54" s="8">
        <v>7.0000000000000007E-2</v>
      </c>
      <c r="M54" s="7"/>
    </row>
    <row r="55" spans="1:13" s="9" customFormat="1" ht="25.5" x14ac:dyDescent="0.2">
      <c r="A55" s="75" t="s">
        <v>136</v>
      </c>
      <c r="B55" s="68" t="s">
        <v>51</v>
      </c>
      <c r="C55" s="23"/>
      <c r="D55" s="22">
        <v>3488.61</v>
      </c>
      <c r="E55" s="23"/>
      <c r="F55" s="24"/>
      <c r="G55" s="23"/>
      <c r="H55" s="23"/>
      <c r="I55" s="7">
        <v>2751.3</v>
      </c>
      <c r="J55" s="7">
        <v>1.07</v>
      </c>
      <c r="K55" s="8">
        <v>0.01</v>
      </c>
      <c r="M55" s="7"/>
    </row>
    <row r="56" spans="1:13" s="18" customFormat="1" ht="30" x14ac:dyDescent="0.2">
      <c r="A56" s="73" t="s">
        <v>60</v>
      </c>
      <c r="B56" s="63"/>
      <c r="C56" s="12"/>
      <c r="D56" s="12">
        <f>D57+D58+D59+D60+D66</f>
        <v>14195.59</v>
      </c>
      <c r="E56" s="12"/>
      <c r="F56" s="17"/>
      <c r="G56" s="12">
        <f>D56/I56</f>
        <v>5.16</v>
      </c>
      <c r="H56" s="12">
        <f>G56/12</f>
        <v>0.43</v>
      </c>
      <c r="I56" s="7">
        <v>2751.3</v>
      </c>
      <c r="J56" s="7">
        <v>1.07</v>
      </c>
      <c r="K56" s="8">
        <v>0.9</v>
      </c>
      <c r="M56" s="7"/>
    </row>
    <row r="57" spans="1:13" s="9" customFormat="1" ht="15" x14ac:dyDescent="0.2">
      <c r="A57" s="75" t="s">
        <v>61</v>
      </c>
      <c r="B57" s="68" t="s">
        <v>62</v>
      </c>
      <c r="C57" s="23"/>
      <c r="D57" s="22">
        <v>2626.83</v>
      </c>
      <c r="E57" s="23"/>
      <c r="F57" s="24"/>
      <c r="G57" s="23"/>
      <c r="H57" s="23"/>
      <c r="I57" s="7">
        <v>2751.3</v>
      </c>
      <c r="J57" s="7">
        <v>1.07</v>
      </c>
      <c r="K57" s="8">
        <v>0.06</v>
      </c>
      <c r="M57" s="7"/>
    </row>
    <row r="58" spans="1:13" s="9" customFormat="1" ht="25.5" x14ac:dyDescent="0.2">
      <c r="A58" s="75" t="s">
        <v>63</v>
      </c>
      <c r="B58" s="68" t="s">
        <v>64</v>
      </c>
      <c r="C58" s="23"/>
      <c r="D58" s="22">
        <v>1751.23</v>
      </c>
      <c r="E58" s="23"/>
      <c r="F58" s="24"/>
      <c r="G58" s="23"/>
      <c r="H58" s="23"/>
      <c r="I58" s="7">
        <v>2751.3</v>
      </c>
      <c r="J58" s="7">
        <v>1.07</v>
      </c>
      <c r="K58" s="8">
        <v>0.04</v>
      </c>
      <c r="M58" s="7"/>
    </row>
    <row r="59" spans="1:13" s="9" customFormat="1" ht="20.25" customHeight="1" x14ac:dyDescent="0.2">
      <c r="A59" s="75" t="s">
        <v>65</v>
      </c>
      <c r="B59" s="68" t="s">
        <v>66</v>
      </c>
      <c r="C59" s="23"/>
      <c r="D59" s="22">
        <v>1837.85</v>
      </c>
      <c r="E59" s="23"/>
      <c r="F59" s="24"/>
      <c r="G59" s="23"/>
      <c r="H59" s="23"/>
      <c r="I59" s="7">
        <v>2751.3</v>
      </c>
      <c r="J59" s="7">
        <v>1.07</v>
      </c>
      <c r="K59" s="8">
        <v>0.04</v>
      </c>
      <c r="M59" s="7"/>
    </row>
    <row r="60" spans="1:13" s="9" customFormat="1" ht="25.5" x14ac:dyDescent="0.2">
      <c r="A60" s="75" t="s">
        <v>67</v>
      </c>
      <c r="B60" s="68" t="s">
        <v>68</v>
      </c>
      <c r="C60" s="23"/>
      <c r="D60" s="22">
        <v>1751.2</v>
      </c>
      <c r="E60" s="23"/>
      <c r="F60" s="24"/>
      <c r="G60" s="23"/>
      <c r="H60" s="23"/>
      <c r="I60" s="7">
        <v>2751.3</v>
      </c>
      <c r="J60" s="7">
        <v>1.07</v>
      </c>
      <c r="K60" s="8">
        <v>0.04</v>
      </c>
      <c r="M60" s="7"/>
    </row>
    <row r="61" spans="1:13" s="9" customFormat="1" ht="15" hidden="1" x14ac:dyDescent="0.2">
      <c r="A61" s="75" t="s">
        <v>69</v>
      </c>
      <c r="B61" s="68" t="s">
        <v>66</v>
      </c>
      <c r="C61" s="23"/>
      <c r="D61" s="22"/>
      <c r="E61" s="23"/>
      <c r="F61" s="24"/>
      <c r="G61" s="23"/>
      <c r="H61" s="23"/>
      <c r="I61" s="7">
        <v>2751.3</v>
      </c>
      <c r="J61" s="7">
        <v>1.07</v>
      </c>
      <c r="K61" s="8">
        <v>0</v>
      </c>
      <c r="M61" s="7"/>
    </row>
    <row r="62" spans="1:13" s="9" customFormat="1" ht="15" hidden="1" x14ac:dyDescent="0.2">
      <c r="A62" s="75" t="s">
        <v>70</v>
      </c>
      <c r="B62" s="68" t="s">
        <v>51</v>
      </c>
      <c r="C62" s="23"/>
      <c r="D62" s="22"/>
      <c r="E62" s="23"/>
      <c r="F62" s="24"/>
      <c r="G62" s="23"/>
      <c r="H62" s="23"/>
      <c r="I62" s="7">
        <v>2751.3</v>
      </c>
      <c r="J62" s="7">
        <v>1.07</v>
      </c>
      <c r="K62" s="8">
        <v>0</v>
      </c>
      <c r="M62" s="7"/>
    </row>
    <row r="63" spans="1:13" s="9" customFormat="1" ht="25.5" hidden="1" x14ac:dyDescent="0.2">
      <c r="A63" s="75" t="s">
        <v>71</v>
      </c>
      <c r="B63" s="68" t="s">
        <v>51</v>
      </c>
      <c r="C63" s="23"/>
      <c r="D63" s="22"/>
      <c r="E63" s="23"/>
      <c r="F63" s="24"/>
      <c r="G63" s="23"/>
      <c r="H63" s="23"/>
      <c r="I63" s="7">
        <v>2751.3</v>
      </c>
      <c r="J63" s="7">
        <v>1.07</v>
      </c>
      <c r="K63" s="8">
        <v>0</v>
      </c>
      <c r="M63" s="7"/>
    </row>
    <row r="64" spans="1:13" s="9" customFormat="1" ht="15" hidden="1" x14ac:dyDescent="0.2">
      <c r="A64" s="75" t="s">
        <v>72</v>
      </c>
      <c r="B64" s="68" t="s">
        <v>51</v>
      </c>
      <c r="C64" s="23"/>
      <c r="D64" s="22"/>
      <c r="E64" s="23"/>
      <c r="F64" s="24"/>
      <c r="G64" s="23"/>
      <c r="H64" s="23"/>
      <c r="I64" s="7">
        <v>2751.3</v>
      </c>
      <c r="J64" s="7">
        <v>1.07</v>
      </c>
      <c r="K64" s="8">
        <v>0.03</v>
      </c>
      <c r="M64" s="7"/>
    </row>
    <row r="65" spans="1:13" s="9" customFormat="1" ht="25.5" hidden="1" x14ac:dyDescent="0.2">
      <c r="A65" s="75" t="s">
        <v>73</v>
      </c>
      <c r="B65" s="68" t="s">
        <v>28</v>
      </c>
      <c r="C65" s="23"/>
      <c r="D65" s="22">
        <f t="shared" ref="D65:D67" si="2">G65*I65</f>
        <v>0</v>
      </c>
      <c r="E65" s="23"/>
      <c r="F65" s="24"/>
      <c r="G65" s="23"/>
      <c r="H65" s="23"/>
      <c r="I65" s="7">
        <v>2751.3</v>
      </c>
      <c r="J65" s="7">
        <v>1.07</v>
      </c>
      <c r="K65" s="8">
        <v>0</v>
      </c>
      <c r="M65" s="7"/>
    </row>
    <row r="66" spans="1:13" s="9" customFormat="1" ht="18.75" customHeight="1" x14ac:dyDescent="0.2">
      <c r="A66" s="75" t="s">
        <v>74</v>
      </c>
      <c r="B66" s="68" t="s">
        <v>37</v>
      </c>
      <c r="C66" s="25"/>
      <c r="D66" s="22">
        <v>6228.48</v>
      </c>
      <c r="E66" s="25"/>
      <c r="F66" s="24"/>
      <c r="G66" s="23"/>
      <c r="H66" s="23"/>
      <c r="I66" s="7">
        <v>2751.3</v>
      </c>
      <c r="J66" s="7">
        <v>1.07</v>
      </c>
      <c r="K66" s="8">
        <v>0.15</v>
      </c>
      <c r="M66" s="7"/>
    </row>
    <row r="67" spans="1:13" s="9" customFormat="1" ht="15" hidden="1" x14ac:dyDescent="0.2">
      <c r="A67" s="75" t="s">
        <v>75</v>
      </c>
      <c r="B67" s="68" t="s">
        <v>51</v>
      </c>
      <c r="C67" s="23"/>
      <c r="D67" s="22">
        <f t="shared" si="2"/>
        <v>0</v>
      </c>
      <c r="E67" s="23"/>
      <c r="F67" s="24"/>
      <c r="G67" s="23">
        <f>H67*12</f>
        <v>0</v>
      </c>
      <c r="H67" s="23">
        <v>0</v>
      </c>
      <c r="I67" s="7">
        <v>2751.3</v>
      </c>
      <c r="J67" s="7">
        <v>1.07</v>
      </c>
      <c r="K67" s="8">
        <v>0</v>
      </c>
      <c r="M67" s="7"/>
    </row>
    <row r="68" spans="1:13" s="9" customFormat="1" ht="30" x14ac:dyDescent="0.2">
      <c r="A68" s="73" t="s">
        <v>76</v>
      </c>
      <c r="B68" s="68"/>
      <c r="C68" s="23"/>
      <c r="D68" s="12">
        <v>0</v>
      </c>
      <c r="E68" s="23"/>
      <c r="F68" s="24"/>
      <c r="G68" s="12">
        <f>D68/I68</f>
        <v>0</v>
      </c>
      <c r="H68" s="12">
        <f>G68/12</f>
        <v>0</v>
      </c>
      <c r="I68" s="7">
        <v>2751.3</v>
      </c>
      <c r="J68" s="7">
        <v>1.07</v>
      </c>
      <c r="K68" s="8">
        <v>0.09</v>
      </c>
      <c r="M68" s="7"/>
    </row>
    <row r="69" spans="1:13" s="9" customFormat="1" ht="15" x14ac:dyDescent="0.2">
      <c r="A69" s="73" t="s">
        <v>78</v>
      </c>
      <c r="B69" s="68"/>
      <c r="C69" s="23"/>
      <c r="D69" s="12">
        <f>D70+D71+D75+D76</f>
        <v>15060.08</v>
      </c>
      <c r="E69" s="23"/>
      <c r="F69" s="24"/>
      <c r="G69" s="12">
        <f>D69/I69</f>
        <v>5.47</v>
      </c>
      <c r="H69" s="12">
        <f>G69/12</f>
        <v>0.46</v>
      </c>
      <c r="I69" s="7">
        <v>2751.3</v>
      </c>
      <c r="J69" s="7">
        <v>1.07</v>
      </c>
      <c r="K69" s="8">
        <v>0.35</v>
      </c>
      <c r="M69" s="7"/>
    </row>
    <row r="70" spans="1:13" s="9" customFormat="1" ht="15" x14ac:dyDescent="0.2">
      <c r="A70" s="75" t="s">
        <v>79</v>
      </c>
      <c r="B70" s="68" t="s">
        <v>51</v>
      </c>
      <c r="C70" s="23"/>
      <c r="D70" s="22">
        <v>5491.71</v>
      </c>
      <c r="E70" s="23"/>
      <c r="F70" s="24"/>
      <c r="G70" s="23"/>
      <c r="H70" s="23"/>
      <c r="I70" s="7">
        <v>2751.3</v>
      </c>
      <c r="J70" s="7">
        <v>1.07</v>
      </c>
      <c r="K70" s="8">
        <v>0.13</v>
      </c>
      <c r="M70" s="7"/>
    </row>
    <row r="71" spans="1:13" s="9" customFormat="1" ht="15" x14ac:dyDescent="0.2">
      <c r="A71" s="75" t="s">
        <v>80</v>
      </c>
      <c r="B71" s="68" t="s">
        <v>51</v>
      </c>
      <c r="C71" s="23"/>
      <c r="D71" s="22">
        <v>915.28</v>
      </c>
      <c r="E71" s="23"/>
      <c r="F71" s="24"/>
      <c r="G71" s="23"/>
      <c r="H71" s="23"/>
      <c r="I71" s="7">
        <v>2751.3</v>
      </c>
      <c r="J71" s="7">
        <v>1.07</v>
      </c>
      <c r="K71" s="8">
        <v>0.02</v>
      </c>
      <c r="M71" s="7"/>
    </row>
    <row r="72" spans="1:13" s="9" customFormat="1" ht="25.5" hidden="1" x14ac:dyDescent="0.2">
      <c r="A72" s="75" t="s">
        <v>81</v>
      </c>
      <c r="B72" s="68" t="s">
        <v>28</v>
      </c>
      <c r="C72" s="23"/>
      <c r="D72" s="22">
        <f t="shared" ref="D72:D74" si="3">G72*I72</f>
        <v>0</v>
      </c>
      <c r="E72" s="23"/>
      <c r="F72" s="24"/>
      <c r="G72" s="23"/>
      <c r="H72" s="23"/>
      <c r="I72" s="7">
        <v>2751.3</v>
      </c>
      <c r="J72" s="7">
        <v>1.07</v>
      </c>
      <c r="K72" s="8">
        <v>0</v>
      </c>
      <c r="M72" s="7"/>
    </row>
    <row r="73" spans="1:13" s="9" customFormat="1" ht="25.5" hidden="1" x14ac:dyDescent="0.2">
      <c r="A73" s="75" t="s">
        <v>82</v>
      </c>
      <c r="B73" s="68" t="s">
        <v>28</v>
      </c>
      <c r="C73" s="23"/>
      <c r="D73" s="22">
        <f t="shared" si="3"/>
        <v>0</v>
      </c>
      <c r="E73" s="23"/>
      <c r="F73" s="24"/>
      <c r="G73" s="23"/>
      <c r="H73" s="23"/>
      <c r="I73" s="7">
        <v>2751.3</v>
      </c>
      <c r="J73" s="7">
        <v>1.07</v>
      </c>
      <c r="K73" s="8">
        <v>0</v>
      </c>
      <c r="M73" s="7"/>
    </row>
    <row r="74" spans="1:13" s="9" customFormat="1" ht="25.5" hidden="1" x14ac:dyDescent="0.2">
      <c r="A74" s="75" t="s">
        <v>83</v>
      </c>
      <c r="B74" s="68" t="s">
        <v>28</v>
      </c>
      <c r="C74" s="23"/>
      <c r="D74" s="22">
        <f t="shared" si="3"/>
        <v>0</v>
      </c>
      <c r="E74" s="23"/>
      <c r="F74" s="24"/>
      <c r="G74" s="23"/>
      <c r="H74" s="23"/>
      <c r="I74" s="7">
        <v>2751.3</v>
      </c>
      <c r="J74" s="7">
        <v>1.07</v>
      </c>
      <c r="K74" s="8">
        <v>0</v>
      </c>
      <c r="M74" s="7"/>
    </row>
    <row r="75" spans="1:13" s="9" customFormat="1" ht="25.5" x14ac:dyDescent="0.2">
      <c r="A75" s="75" t="s">
        <v>84</v>
      </c>
      <c r="B75" s="68" t="s">
        <v>28</v>
      </c>
      <c r="C75" s="23"/>
      <c r="D75" s="22">
        <v>4607.25</v>
      </c>
      <c r="E75" s="23"/>
      <c r="F75" s="24"/>
      <c r="G75" s="23"/>
      <c r="H75" s="23"/>
      <c r="I75" s="7">
        <v>2751.3</v>
      </c>
      <c r="J75" s="7">
        <v>1.07</v>
      </c>
      <c r="K75" s="8">
        <v>0.11</v>
      </c>
      <c r="M75" s="7"/>
    </row>
    <row r="76" spans="1:13" s="9" customFormat="1" ht="18" customHeight="1" x14ac:dyDescent="0.2">
      <c r="A76" s="75" t="s">
        <v>129</v>
      </c>
      <c r="B76" s="70" t="s">
        <v>130</v>
      </c>
      <c r="C76" s="23"/>
      <c r="D76" s="47">
        <v>4045.84</v>
      </c>
      <c r="E76" s="23"/>
      <c r="F76" s="24"/>
      <c r="G76" s="25"/>
      <c r="H76" s="25"/>
      <c r="I76" s="7">
        <v>2751.3</v>
      </c>
      <c r="J76" s="7"/>
      <c r="K76" s="8"/>
      <c r="M76" s="7"/>
    </row>
    <row r="77" spans="1:13" s="9" customFormat="1" ht="15" x14ac:dyDescent="0.2">
      <c r="A77" s="73" t="s">
        <v>85</v>
      </c>
      <c r="B77" s="68"/>
      <c r="C77" s="23"/>
      <c r="D77" s="12">
        <f>D78+D79</f>
        <v>1098.1600000000001</v>
      </c>
      <c r="E77" s="23"/>
      <c r="F77" s="24"/>
      <c r="G77" s="12">
        <f>D77/I77</f>
        <v>0.4</v>
      </c>
      <c r="H77" s="12">
        <f>D77/12/I77+0.01</f>
        <v>0.04</v>
      </c>
      <c r="I77" s="7">
        <v>2751.3</v>
      </c>
      <c r="J77" s="7">
        <v>1.07</v>
      </c>
      <c r="K77" s="8">
        <v>0.11</v>
      </c>
      <c r="M77" s="7"/>
    </row>
    <row r="78" spans="1:13" s="9" customFormat="1" ht="15" x14ac:dyDescent="0.2">
      <c r="A78" s="75" t="s">
        <v>86</v>
      </c>
      <c r="B78" s="68" t="s">
        <v>51</v>
      </c>
      <c r="C78" s="23"/>
      <c r="D78" s="22">
        <v>1098.1600000000001</v>
      </c>
      <c r="E78" s="23"/>
      <c r="F78" s="24"/>
      <c r="G78" s="23"/>
      <c r="H78" s="23"/>
      <c r="I78" s="7">
        <v>2751.3</v>
      </c>
      <c r="J78" s="7">
        <v>1.07</v>
      </c>
      <c r="K78" s="8">
        <v>0.02</v>
      </c>
      <c r="M78" s="7"/>
    </row>
    <row r="79" spans="1:13" s="9" customFormat="1" ht="15" hidden="1" x14ac:dyDescent="0.2">
      <c r="A79" s="75" t="s">
        <v>87</v>
      </c>
      <c r="B79" s="68" t="s">
        <v>51</v>
      </c>
      <c r="C79" s="23"/>
      <c r="D79" s="22">
        <v>0</v>
      </c>
      <c r="E79" s="23"/>
      <c r="F79" s="24"/>
      <c r="G79" s="23"/>
      <c r="H79" s="23"/>
      <c r="I79" s="7">
        <v>2751.3</v>
      </c>
      <c r="J79" s="7">
        <v>1.07</v>
      </c>
      <c r="K79" s="8">
        <v>0.02</v>
      </c>
      <c r="M79" s="7"/>
    </row>
    <row r="80" spans="1:13" s="7" customFormat="1" ht="15" x14ac:dyDescent="0.2">
      <c r="A80" s="73" t="s">
        <v>88</v>
      </c>
      <c r="B80" s="63"/>
      <c r="C80" s="12"/>
      <c r="D80" s="12">
        <f>D81</f>
        <v>9076.08</v>
      </c>
      <c r="E80" s="12"/>
      <c r="F80" s="17"/>
      <c r="G80" s="12">
        <f>H80*12</f>
        <v>3.24</v>
      </c>
      <c r="H80" s="12">
        <f>D80/12/I80</f>
        <v>0.27</v>
      </c>
      <c r="I80" s="7">
        <v>2751.3</v>
      </c>
      <c r="J80" s="7">
        <v>1.07</v>
      </c>
      <c r="K80" s="8">
        <v>0.26</v>
      </c>
    </row>
    <row r="81" spans="1:14" s="9" customFormat="1" ht="15" x14ac:dyDescent="0.2">
      <c r="A81" s="75" t="s">
        <v>114</v>
      </c>
      <c r="B81" s="70" t="s">
        <v>53</v>
      </c>
      <c r="C81" s="23"/>
      <c r="D81" s="22">
        <v>9076.08</v>
      </c>
      <c r="E81" s="23"/>
      <c r="F81" s="24"/>
      <c r="G81" s="23"/>
      <c r="H81" s="23"/>
      <c r="I81" s="7">
        <v>2751.3</v>
      </c>
      <c r="J81" s="7">
        <v>1.07</v>
      </c>
      <c r="K81" s="8">
        <v>0.04</v>
      </c>
      <c r="M81" s="7"/>
    </row>
    <row r="82" spans="1:14" s="7" customFormat="1" ht="15" x14ac:dyDescent="0.2">
      <c r="A82" s="73" t="s">
        <v>89</v>
      </c>
      <c r="B82" s="63"/>
      <c r="C82" s="12"/>
      <c r="D82" s="12">
        <f>D83+D84+D85</f>
        <v>10891.13</v>
      </c>
      <c r="E82" s="12"/>
      <c r="F82" s="17"/>
      <c r="G82" s="12">
        <f>D82/I82</f>
        <v>3.96</v>
      </c>
      <c r="H82" s="12">
        <f>D82/12/I82</f>
        <v>0.33</v>
      </c>
      <c r="I82" s="7">
        <v>2751.3</v>
      </c>
      <c r="J82" s="7">
        <v>1.07</v>
      </c>
      <c r="K82" s="8">
        <v>0.34</v>
      </c>
    </row>
    <row r="83" spans="1:14" s="26" customFormat="1" ht="15" x14ac:dyDescent="0.2">
      <c r="A83" s="75" t="s">
        <v>90</v>
      </c>
      <c r="B83" s="68" t="s">
        <v>62</v>
      </c>
      <c r="C83" s="23"/>
      <c r="D83" s="22">
        <v>2440.8000000000002</v>
      </c>
      <c r="E83" s="23"/>
      <c r="F83" s="24"/>
      <c r="G83" s="23"/>
      <c r="H83" s="23"/>
      <c r="I83" s="7">
        <v>2751.3</v>
      </c>
      <c r="J83" s="7">
        <v>1.07</v>
      </c>
      <c r="K83" s="8">
        <v>0.05</v>
      </c>
      <c r="L83" s="9"/>
      <c r="M83" s="9"/>
      <c r="N83" s="9"/>
    </row>
    <row r="84" spans="1:14" s="26" customFormat="1" ht="25.5" customHeight="1" x14ac:dyDescent="0.2">
      <c r="A84" s="75" t="s">
        <v>91</v>
      </c>
      <c r="B84" s="68" t="s">
        <v>51</v>
      </c>
      <c r="C84" s="23"/>
      <c r="D84" s="22">
        <v>2744.96</v>
      </c>
      <c r="E84" s="23"/>
      <c r="F84" s="24"/>
      <c r="G84" s="23"/>
      <c r="H84" s="23"/>
      <c r="I84" s="7">
        <v>2751.3</v>
      </c>
      <c r="J84" s="7">
        <v>1.07</v>
      </c>
      <c r="K84" s="8">
        <v>0.06</v>
      </c>
      <c r="L84" s="9"/>
      <c r="M84" s="9"/>
      <c r="N84" s="9"/>
    </row>
    <row r="85" spans="1:14" s="26" customFormat="1" ht="25.5" customHeight="1" x14ac:dyDescent="0.2">
      <c r="A85" s="75" t="s">
        <v>92</v>
      </c>
      <c r="B85" s="70" t="s">
        <v>28</v>
      </c>
      <c r="C85" s="28"/>
      <c r="D85" s="27">
        <v>5705.37</v>
      </c>
      <c r="E85" s="28"/>
      <c r="F85" s="29"/>
      <c r="G85" s="28"/>
      <c r="H85" s="28"/>
      <c r="I85" s="7">
        <v>2751.3</v>
      </c>
      <c r="J85" s="7">
        <v>1.07</v>
      </c>
      <c r="K85" s="8">
        <v>0.14000000000000001</v>
      </c>
      <c r="L85" s="9"/>
      <c r="M85" s="9"/>
      <c r="N85" s="9"/>
    </row>
    <row r="86" spans="1:14" s="7" customFormat="1" ht="38.25" thickBot="1" x14ac:dyDescent="0.25">
      <c r="A86" s="76" t="s">
        <v>131</v>
      </c>
      <c r="B86" s="63" t="s">
        <v>28</v>
      </c>
      <c r="C86" s="20">
        <f>F86*12</f>
        <v>0</v>
      </c>
      <c r="D86" s="20">
        <f>G86*I86</f>
        <v>20139.52</v>
      </c>
      <c r="E86" s="20">
        <f t="shared" ref="E86:E93" si="4">H86*12</f>
        <v>7.32</v>
      </c>
      <c r="F86" s="21"/>
      <c r="G86" s="20">
        <f t="shared" ref="G86:G93" si="5">H86*12</f>
        <v>7.32</v>
      </c>
      <c r="H86" s="20">
        <f>0.38+0.11+0.12</f>
        <v>0.61</v>
      </c>
      <c r="I86" s="7">
        <v>2751.3</v>
      </c>
      <c r="J86" s="7">
        <v>1.07</v>
      </c>
      <c r="K86" s="8">
        <v>0.3</v>
      </c>
    </row>
    <row r="87" spans="1:14" s="7" customFormat="1" ht="19.5" hidden="1" thickBot="1" x14ac:dyDescent="0.25">
      <c r="A87" s="77" t="s">
        <v>93</v>
      </c>
      <c r="B87" s="74"/>
      <c r="C87" s="20" t="e">
        <f>F87*12</f>
        <v>#REF!</v>
      </c>
      <c r="D87" s="20">
        <f t="shared" ref="D87:D91" si="6">G87*I87</f>
        <v>0</v>
      </c>
      <c r="E87" s="20">
        <f t="shared" si="4"/>
        <v>0</v>
      </c>
      <c r="F87" s="21" t="e">
        <f>#REF!+#REF!+#REF!+#REF!+#REF!+#REF!+#REF!+#REF!+#REF!+#REF!</f>
        <v>#REF!</v>
      </c>
      <c r="G87" s="20">
        <f t="shared" si="5"/>
        <v>0</v>
      </c>
      <c r="H87" s="19"/>
      <c r="I87" s="7">
        <v>2751.3</v>
      </c>
      <c r="K87" s="8">
        <v>0</v>
      </c>
    </row>
    <row r="88" spans="1:14" s="31" customFormat="1" ht="15.75" hidden="1" thickBot="1" x14ac:dyDescent="0.25">
      <c r="A88" s="78" t="s">
        <v>94</v>
      </c>
      <c r="B88" s="42"/>
      <c r="C88" s="30"/>
      <c r="D88" s="20">
        <f t="shared" si="6"/>
        <v>0</v>
      </c>
      <c r="E88" s="20">
        <f t="shared" si="4"/>
        <v>0</v>
      </c>
      <c r="F88" s="21" t="e">
        <f>#REF!+#REF!+#REF!+#REF!+#REF!+#REF!+#REF!+#REF!+#REF!+#REF!</f>
        <v>#REF!</v>
      </c>
      <c r="G88" s="20">
        <f t="shared" si="5"/>
        <v>0</v>
      </c>
      <c r="H88" s="30"/>
      <c r="I88" s="7">
        <v>2751.3</v>
      </c>
      <c r="J88" s="7"/>
      <c r="K88" s="8">
        <v>0</v>
      </c>
      <c r="L88" s="7"/>
      <c r="M88" s="7"/>
      <c r="N88" s="7"/>
    </row>
    <row r="89" spans="1:14" s="7" customFormat="1" ht="15.75" hidden="1" thickBot="1" x14ac:dyDescent="0.25">
      <c r="A89" s="78" t="s">
        <v>95</v>
      </c>
      <c r="B89" s="42"/>
      <c r="C89" s="30"/>
      <c r="D89" s="20">
        <f t="shared" si="6"/>
        <v>0</v>
      </c>
      <c r="E89" s="20">
        <f t="shared" si="4"/>
        <v>0</v>
      </c>
      <c r="F89" s="21" t="e">
        <f>#REF!+#REF!+#REF!+#REF!+#REF!+#REF!+#REF!+#REF!+#REF!+#REF!</f>
        <v>#REF!</v>
      </c>
      <c r="G89" s="20">
        <f t="shared" si="5"/>
        <v>0</v>
      </c>
      <c r="H89" s="30"/>
      <c r="I89" s="7">
        <v>2751.3</v>
      </c>
      <c r="K89" s="8">
        <v>0</v>
      </c>
    </row>
    <row r="90" spans="1:14" s="7" customFormat="1" ht="15.75" hidden="1" thickBot="1" x14ac:dyDescent="0.25">
      <c r="A90" s="78" t="s">
        <v>96</v>
      </c>
      <c r="B90" s="42"/>
      <c r="C90" s="30"/>
      <c r="D90" s="20">
        <f t="shared" si="6"/>
        <v>0</v>
      </c>
      <c r="E90" s="20">
        <f t="shared" si="4"/>
        <v>0</v>
      </c>
      <c r="F90" s="21" t="e">
        <f>#REF!+#REF!+#REF!+#REF!+#REF!+#REF!+#REF!+#REF!+#REF!+#REF!</f>
        <v>#REF!</v>
      </c>
      <c r="G90" s="20">
        <f t="shared" si="5"/>
        <v>0</v>
      </c>
      <c r="H90" s="30"/>
      <c r="I90" s="7">
        <v>2751.3</v>
      </c>
      <c r="K90" s="8">
        <v>0</v>
      </c>
    </row>
    <row r="91" spans="1:14" s="7" customFormat="1" ht="15.75" hidden="1" thickBot="1" x14ac:dyDescent="0.25">
      <c r="A91" s="78" t="s">
        <v>97</v>
      </c>
      <c r="B91" s="42"/>
      <c r="C91" s="30"/>
      <c r="D91" s="20">
        <f t="shared" si="6"/>
        <v>0</v>
      </c>
      <c r="E91" s="20">
        <f t="shared" si="4"/>
        <v>0</v>
      </c>
      <c r="F91" s="21" t="e">
        <f>#REF!+#REF!+#REF!+#REF!+#REF!+#REF!+#REF!+#REF!+#REF!+#REF!</f>
        <v>#REF!</v>
      </c>
      <c r="G91" s="20">
        <f t="shared" si="5"/>
        <v>0</v>
      </c>
      <c r="H91" s="30"/>
      <c r="I91" s="7">
        <v>2751.3</v>
      </c>
      <c r="K91" s="8">
        <v>0</v>
      </c>
    </row>
    <row r="92" spans="1:14" s="7" customFormat="1" ht="15.75" hidden="1" thickBot="1" x14ac:dyDescent="0.25">
      <c r="A92" s="78" t="s">
        <v>98</v>
      </c>
      <c r="B92" s="42"/>
      <c r="C92" s="30"/>
      <c r="D92" s="19"/>
      <c r="E92" s="19">
        <f t="shared" si="4"/>
        <v>0</v>
      </c>
      <c r="F92" s="19" t="e">
        <f>#REF!+#REF!+#REF!+#REF!+#REF!+#REF!+#REF!+#REF!+#REF!+#REF!</f>
        <v>#REF!</v>
      </c>
      <c r="G92" s="19">
        <f t="shared" si="5"/>
        <v>0</v>
      </c>
      <c r="H92" s="30"/>
      <c r="I92" s="7">
        <v>2751.3</v>
      </c>
      <c r="K92" s="8">
        <v>0</v>
      </c>
    </row>
    <row r="93" spans="1:14" s="7" customFormat="1" ht="15.75" hidden="1" thickBot="1" x14ac:dyDescent="0.25">
      <c r="A93" s="78" t="s">
        <v>99</v>
      </c>
      <c r="B93" s="42"/>
      <c r="C93" s="30"/>
      <c r="D93" s="19">
        <f>G93*I93</f>
        <v>0</v>
      </c>
      <c r="E93" s="19">
        <f t="shared" si="4"/>
        <v>0</v>
      </c>
      <c r="F93" s="19" t="e">
        <f>#REF!+#REF!+#REF!+#REF!+#REF!+#REF!+#REF!+#REF!+#REF!+#REF!</f>
        <v>#REF!</v>
      </c>
      <c r="G93" s="19">
        <f t="shared" si="5"/>
        <v>0</v>
      </c>
      <c r="H93" s="30"/>
      <c r="I93" s="7">
        <v>2751.3</v>
      </c>
      <c r="K93" s="8">
        <v>0</v>
      </c>
    </row>
    <row r="94" spans="1:14" s="7" customFormat="1" ht="19.5" thickBot="1" x14ac:dyDescent="0.25">
      <c r="A94" s="79" t="s">
        <v>100</v>
      </c>
      <c r="B94" s="80" t="s">
        <v>22</v>
      </c>
      <c r="C94" s="81"/>
      <c r="D94" s="48">
        <f>G94*I94</f>
        <v>57116.99</v>
      </c>
      <c r="E94" s="48"/>
      <c r="F94" s="48"/>
      <c r="G94" s="48">
        <f>12*H94</f>
        <v>20.76</v>
      </c>
      <c r="H94" s="19">
        <v>1.73</v>
      </c>
      <c r="I94" s="7">
        <v>2751.3</v>
      </c>
      <c r="K94" s="8"/>
      <c r="N94" s="8">
        <f>D95-N95</f>
        <v>-148534.6</v>
      </c>
    </row>
    <row r="95" spans="1:14" s="7" customFormat="1" ht="36" customHeight="1" thickBot="1" x14ac:dyDescent="0.45">
      <c r="A95" s="82" t="s">
        <v>101</v>
      </c>
      <c r="B95" s="83"/>
      <c r="C95" s="84">
        <f>F95*12</f>
        <v>0</v>
      </c>
      <c r="D95" s="32">
        <f>D94+D86+D82+D80+D77+D69+D68+D56+D44+D43+D42+D41+D40+D39+D38+D34+D33+D32+D31+D30+D22+D14</f>
        <v>520031.3</v>
      </c>
      <c r="E95" s="32">
        <f>E94+E86+E82+E80+E77+E69+E68+E56+E44+E43+E42+E41+E40+E39+E38+E34+E33+E32+E31+E30+E22+E14</f>
        <v>132.47999999999999</v>
      </c>
      <c r="F95" s="32">
        <f>F94+F86+F82+F80+F77+F69+F68+F56+F44+F43+F42+F41+F40+F39+F38+F34+F33+F32+F31+F30+F22+F14</f>
        <v>0</v>
      </c>
      <c r="G95" s="32">
        <f>G94+G86+G82+G80+G77+G69+G68+G56+G44+G43+G42+G41+G40+G39+G38+G34+G33+G32+G31+G30+G22+G14</f>
        <v>188.96</v>
      </c>
      <c r="H95" s="32">
        <f>H94+H86+H82+H80+H77+H69+H68+H56+H44+H43+H42+H41+H40+H39+H38+H34+H33+H32+H31+H30+H22+H14</f>
        <v>15.75</v>
      </c>
      <c r="I95" s="7">
        <v>2751.3</v>
      </c>
      <c r="K95" s="8"/>
      <c r="M95" s="7">
        <f>D95/I95/12</f>
        <v>15.7510782781473</v>
      </c>
      <c r="N95" s="7">
        <f>20.25*12*I95</f>
        <v>668565.9</v>
      </c>
    </row>
    <row r="96" spans="1:14" s="36" customFormat="1" ht="20.25" hidden="1" thickBot="1" x14ac:dyDescent="0.25">
      <c r="A96" s="85" t="s">
        <v>102</v>
      </c>
      <c r="B96" s="80" t="s">
        <v>22</v>
      </c>
      <c r="C96" s="80" t="s">
        <v>103</v>
      </c>
      <c r="D96" s="33"/>
      <c r="E96" s="34" t="s">
        <v>103</v>
      </c>
      <c r="F96" s="35"/>
      <c r="G96" s="34" t="s">
        <v>103</v>
      </c>
      <c r="H96" s="35"/>
      <c r="I96" s="7">
        <v>2751.3</v>
      </c>
      <c r="K96" s="37"/>
    </row>
    <row r="97" spans="1:14" s="36" customFormat="1" ht="19.5" x14ac:dyDescent="0.2">
      <c r="A97" s="86"/>
      <c r="B97" s="38"/>
      <c r="C97" s="38"/>
      <c r="D97" s="49"/>
      <c r="E97" s="38"/>
      <c r="F97" s="38"/>
      <c r="G97" s="38"/>
      <c r="H97" s="49"/>
      <c r="I97" s="7"/>
      <c r="K97" s="37"/>
    </row>
    <row r="98" spans="1:14" s="36" customFormat="1" ht="19.5" x14ac:dyDescent="0.2">
      <c r="A98" s="86"/>
      <c r="B98" s="38"/>
      <c r="C98" s="38"/>
      <c r="D98" s="38"/>
      <c r="E98" s="38"/>
      <c r="F98" s="38"/>
      <c r="G98" s="38"/>
      <c r="H98" s="38"/>
      <c r="I98" s="7"/>
      <c r="K98" s="37"/>
    </row>
    <row r="99" spans="1:14" s="36" customFormat="1" ht="23.25" customHeight="1" thickBot="1" x14ac:dyDescent="0.25">
      <c r="A99" s="86"/>
      <c r="B99" s="38"/>
      <c r="C99" s="38"/>
      <c r="D99" s="38"/>
      <c r="E99" s="38"/>
      <c r="F99" s="38"/>
      <c r="G99" s="49"/>
      <c r="H99" s="38"/>
      <c r="I99" s="7"/>
      <c r="K99" s="37"/>
    </row>
    <row r="100" spans="1:14" s="7" customFormat="1" ht="34.5" customHeight="1" x14ac:dyDescent="0.2">
      <c r="A100" s="87" t="s">
        <v>93</v>
      </c>
      <c r="B100" s="88"/>
      <c r="C100" s="39">
        <f>F100*12</f>
        <v>0</v>
      </c>
      <c r="D100" s="39">
        <f>D102+D103+D104+D105+D106</f>
        <v>235915.64</v>
      </c>
      <c r="E100" s="39">
        <f t="shared" ref="E100:H100" si="7">E102+E103+E104+E105+E106</f>
        <v>0</v>
      </c>
      <c r="F100" s="39">
        <f t="shared" si="7"/>
        <v>0</v>
      </c>
      <c r="G100" s="39">
        <f t="shared" si="7"/>
        <v>85.75</v>
      </c>
      <c r="H100" s="39">
        <f t="shared" si="7"/>
        <v>7.14</v>
      </c>
      <c r="I100" s="7">
        <v>2751.3</v>
      </c>
      <c r="K100" s="8"/>
      <c r="L100" s="8"/>
      <c r="M100" s="7">
        <f>H100*12*I100</f>
        <v>235731.38399999999</v>
      </c>
    </row>
    <row r="101" spans="1:14" s="31" customFormat="1" ht="15" hidden="1" x14ac:dyDescent="0.2">
      <c r="A101" s="41" t="s">
        <v>94</v>
      </c>
      <c r="B101" s="42"/>
      <c r="C101" s="30"/>
      <c r="D101" s="20">
        <f>G101*I101</f>
        <v>0</v>
      </c>
      <c r="E101" s="20">
        <f>H101*12</f>
        <v>0</v>
      </c>
      <c r="F101" s="21" t="e">
        <f>#REF!+#REF!+#REF!+#REF!+#REF!+#REF!+#REF!+#REF!+#REF!+#REF!</f>
        <v>#REF!</v>
      </c>
      <c r="G101" s="20">
        <f>H101*12</f>
        <v>0</v>
      </c>
      <c r="H101" s="40">
        <v>0</v>
      </c>
      <c r="I101" s="7">
        <v>2751.3</v>
      </c>
      <c r="J101" s="7"/>
      <c r="K101" s="8"/>
      <c r="L101" s="7"/>
      <c r="M101" s="7"/>
      <c r="N101" s="7"/>
    </row>
    <row r="102" spans="1:14" s="43" customFormat="1" ht="15" x14ac:dyDescent="0.2">
      <c r="A102" s="41" t="s">
        <v>118</v>
      </c>
      <c r="B102" s="42"/>
      <c r="C102" s="30"/>
      <c r="D102" s="23">
        <v>191266.74</v>
      </c>
      <c r="E102" s="23"/>
      <c r="F102" s="23"/>
      <c r="G102" s="23">
        <f>D102/I102</f>
        <v>69.52</v>
      </c>
      <c r="H102" s="23">
        <f>G102/12</f>
        <v>5.79</v>
      </c>
      <c r="I102" s="7">
        <v>2751.3</v>
      </c>
      <c r="K102" s="44"/>
    </row>
    <row r="103" spans="1:14" s="43" customFormat="1" ht="21" customHeight="1" x14ac:dyDescent="0.2">
      <c r="A103" s="41" t="s">
        <v>138</v>
      </c>
      <c r="B103" s="42"/>
      <c r="C103" s="30"/>
      <c r="D103" s="23">
        <v>24507.57</v>
      </c>
      <c r="E103" s="23"/>
      <c r="F103" s="23"/>
      <c r="G103" s="23">
        <f t="shared" ref="G103:G104" si="8">D103/I103</f>
        <v>8.91</v>
      </c>
      <c r="H103" s="23">
        <f t="shared" ref="H103:H106" si="9">G103/12</f>
        <v>0.74</v>
      </c>
      <c r="I103" s="7">
        <v>2751.3</v>
      </c>
      <c r="K103" s="44"/>
    </row>
    <row r="104" spans="1:14" s="43" customFormat="1" ht="24.75" customHeight="1" x14ac:dyDescent="0.2">
      <c r="A104" s="41" t="s">
        <v>124</v>
      </c>
      <c r="B104" s="42"/>
      <c r="C104" s="30"/>
      <c r="D104" s="23">
        <v>722.42</v>
      </c>
      <c r="E104" s="23"/>
      <c r="F104" s="23"/>
      <c r="G104" s="23">
        <f t="shared" si="8"/>
        <v>0.26</v>
      </c>
      <c r="H104" s="23">
        <f t="shared" si="9"/>
        <v>0.02</v>
      </c>
      <c r="I104" s="7">
        <v>2751.3</v>
      </c>
      <c r="K104" s="44"/>
    </row>
    <row r="105" spans="1:14" s="7" customFormat="1" ht="28.5" x14ac:dyDescent="0.2">
      <c r="A105" s="41" t="s">
        <v>123</v>
      </c>
      <c r="B105" s="42"/>
      <c r="C105" s="30"/>
      <c r="D105" s="23">
        <v>12988.48</v>
      </c>
      <c r="E105" s="23"/>
      <c r="F105" s="23"/>
      <c r="G105" s="23">
        <f>D105/I105</f>
        <v>4.72</v>
      </c>
      <c r="H105" s="23">
        <f t="shared" si="9"/>
        <v>0.39</v>
      </c>
      <c r="I105" s="7">
        <v>2751.3</v>
      </c>
      <c r="K105" s="8"/>
    </row>
    <row r="106" spans="1:14" s="7" customFormat="1" ht="15" x14ac:dyDescent="0.2">
      <c r="A106" s="78" t="s">
        <v>137</v>
      </c>
      <c r="B106" s="42"/>
      <c r="C106" s="30"/>
      <c r="D106" s="23">
        <v>6430.43</v>
      </c>
      <c r="E106" s="23"/>
      <c r="F106" s="23"/>
      <c r="G106" s="23">
        <f>D106/I106</f>
        <v>2.34</v>
      </c>
      <c r="H106" s="23">
        <f t="shared" si="9"/>
        <v>0.2</v>
      </c>
      <c r="I106" s="7">
        <v>2751.3</v>
      </c>
      <c r="K106" s="8"/>
    </row>
    <row r="107" spans="1:14" s="7" customFormat="1" ht="15" x14ac:dyDescent="0.2">
      <c r="A107" s="98"/>
      <c r="B107" s="99"/>
      <c r="C107" s="100"/>
      <c r="D107" s="101"/>
      <c r="E107" s="101"/>
      <c r="F107" s="101"/>
      <c r="G107" s="101"/>
      <c r="H107" s="101"/>
      <c r="K107" s="8"/>
    </row>
    <row r="108" spans="1:14" s="36" customFormat="1" ht="20.25" thickBot="1" x14ac:dyDescent="0.25">
      <c r="A108" s="86"/>
      <c r="B108" s="38"/>
      <c r="C108" s="38"/>
      <c r="D108" s="38"/>
      <c r="E108" s="38"/>
      <c r="F108" s="38"/>
      <c r="G108" s="38"/>
      <c r="H108" s="38"/>
      <c r="K108" s="37"/>
    </row>
    <row r="109" spans="1:14" s="36" customFormat="1" ht="20.25" thickBot="1" x14ac:dyDescent="0.25">
      <c r="A109" s="89" t="s">
        <v>105</v>
      </c>
      <c r="B109" s="90"/>
      <c r="C109" s="90"/>
      <c r="D109" s="91">
        <f>D95+D100</f>
        <v>755946.94</v>
      </c>
      <c r="E109" s="91">
        <f>E95+E100</f>
        <v>132.47999999999999</v>
      </c>
      <c r="F109" s="91">
        <f>F95+F100</f>
        <v>0</v>
      </c>
      <c r="G109" s="91">
        <f>G95+G100</f>
        <v>274.70999999999998</v>
      </c>
      <c r="H109" s="91">
        <f>H95+H100</f>
        <v>22.89</v>
      </c>
      <c r="K109" s="37"/>
    </row>
    <row r="110" spans="1:14" s="36" customFormat="1" ht="19.5" x14ac:dyDescent="0.2">
      <c r="A110" s="86"/>
      <c r="B110" s="38"/>
      <c r="C110" s="38"/>
      <c r="D110" s="38"/>
      <c r="E110" s="38"/>
      <c r="F110" s="38"/>
      <c r="G110" s="38"/>
      <c r="H110" s="38"/>
      <c r="K110" s="37"/>
    </row>
    <row r="111" spans="1:14" s="36" customFormat="1" ht="19.5" x14ac:dyDescent="0.2">
      <c r="A111" s="86"/>
      <c r="B111" s="38"/>
      <c r="C111" s="38"/>
      <c r="D111" s="38"/>
      <c r="E111" s="92"/>
      <c r="F111" s="92"/>
      <c r="G111" s="92"/>
      <c r="H111" s="38"/>
      <c r="K111" s="37"/>
    </row>
    <row r="112" spans="1:14" s="36" customFormat="1" ht="19.5" x14ac:dyDescent="0.2">
      <c r="A112" s="93"/>
      <c r="B112" s="92"/>
      <c r="C112" s="94"/>
      <c r="D112" s="94"/>
      <c r="E112" s="94"/>
      <c r="F112" s="94"/>
      <c r="G112" s="94"/>
      <c r="H112" s="94"/>
      <c r="K112" s="37"/>
    </row>
    <row r="113" spans="1:11" s="45" customFormat="1" ht="14.25" x14ac:dyDescent="0.2">
      <c r="A113" s="108" t="s">
        <v>106</v>
      </c>
      <c r="B113" s="108"/>
      <c r="C113" s="108"/>
      <c r="D113" s="108"/>
      <c r="E113" s="108"/>
      <c r="F113" s="108"/>
      <c r="G113" s="95"/>
      <c r="H113" s="95"/>
      <c r="K113" s="46"/>
    </row>
    <row r="114" spans="1:11" s="45" customFormat="1" x14ac:dyDescent="0.2">
      <c r="A114" s="95"/>
      <c r="B114" s="95"/>
      <c r="C114" s="95"/>
      <c r="D114" s="95"/>
      <c r="E114" s="95"/>
      <c r="F114" s="95"/>
      <c r="G114" s="95"/>
      <c r="H114" s="95"/>
      <c r="K114" s="46"/>
    </row>
    <row r="115" spans="1:11" s="45" customFormat="1" x14ac:dyDescent="0.2">
      <c r="A115" s="96" t="s">
        <v>107</v>
      </c>
      <c r="B115" s="95"/>
      <c r="C115" s="95"/>
      <c r="D115" s="95"/>
      <c r="E115" s="95"/>
      <c r="F115" s="95"/>
      <c r="G115" s="95"/>
      <c r="H115" s="95"/>
      <c r="K115" s="46"/>
    </row>
    <row r="116" spans="1:11" s="45" customFormat="1" x14ac:dyDescent="0.2">
      <c r="A116" s="95"/>
      <c r="B116" s="95"/>
      <c r="C116" s="95"/>
      <c r="D116" s="95"/>
      <c r="E116" s="95"/>
      <c r="F116" s="95"/>
      <c r="G116" s="95"/>
      <c r="H116" s="95"/>
      <c r="K116" s="46"/>
    </row>
    <row r="117" spans="1:11" s="45" customFormat="1" x14ac:dyDescent="0.2">
      <c r="A117" s="95"/>
      <c r="B117" s="95"/>
      <c r="C117" s="95"/>
      <c r="D117" s="95"/>
      <c r="E117" s="95"/>
      <c r="F117" s="95"/>
      <c r="G117" s="95"/>
      <c r="H117" s="95"/>
      <c r="K117" s="46"/>
    </row>
    <row r="118" spans="1:11" s="45" customFormat="1" x14ac:dyDescent="0.2">
      <c r="A118" s="95"/>
      <c r="B118" s="95"/>
      <c r="C118" s="95"/>
      <c r="D118" s="95"/>
      <c r="E118" s="95"/>
      <c r="F118" s="95"/>
      <c r="G118" s="95"/>
      <c r="H118" s="95"/>
      <c r="K118" s="46"/>
    </row>
    <row r="119" spans="1:11" s="45" customFormat="1" x14ac:dyDescent="0.2">
      <c r="A119" s="95"/>
      <c r="B119" s="95"/>
      <c r="C119" s="95"/>
      <c r="D119" s="95"/>
      <c r="E119" s="95"/>
      <c r="F119" s="95"/>
      <c r="G119" s="95"/>
      <c r="H119" s="95"/>
      <c r="K119" s="46"/>
    </row>
    <row r="120" spans="1:11" s="45" customFormat="1" x14ac:dyDescent="0.2">
      <c r="A120" s="95"/>
      <c r="B120" s="95"/>
      <c r="C120" s="95"/>
      <c r="D120" s="95"/>
      <c r="E120" s="95"/>
      <c r="F120" s="95"/>
      <c r="G120" s="95"/>
      <c r="H120" s="95"/>
      <c r="K120" s="46"/>
    </row>
    <row r="121" spans="1:11" s="45" customFormat="1" x14ac:dyDescent="0.2">
      <c r="A121" s="95"/>
      <c r="B121" s="95"/>
      <c r="C121" s="95"/>
      <c r="D121" s="95"/>
      <c r="E121" s="95"/>
      <c r="F121" s="95"/>
      <c r="G121" s="95"/>
      <c r="H121" s="95"/>
      <c r="K121" s="46"/>
    </row>
    <row r="122" spans="1:11" s="45" customFormat="1" x14ac:dyDescent="0.2">
      <c r="A122" s="95"/>
      <c r="B122" s="95"/>
      <c r="C122" s="95"/>
      <c r="D122" s="95"/>
      <c r="E122" s="95"/>
      <c r="F122" s="95"/>
      <c r="G122" s="95"/>
      <c r="H122" s="95"/>
      <c r="K122" s="46"/>
    </row>
    <row r="123" spans="1:11" s="45" customFormat="1" x14ac:dyDescent="0.2">
      <c r="A123" s="95"/>
      <c r="B123" s="95"/>
      <c r="C123" s="95"/>
      <c r="D123" s="95"/>
      <c r="E123" s="95"/>
      <c r="F123" s="95"/>
      <c r="G123" s="95"/>
      <c r="H123" s="95"/>
      <c r="K123" s="46"/>
    </row>
    <row r="124" spans="1:11" s="45" customFormat="1" x14ac:dyDescent="0.2">
      <c r="A124" s="95"/>
      <c r="B124" s="95"/>
      <c r="C124" s="95"/>
      <c r="D124" s="95"/>
      <c r="E124" s="95"/>
      <c r="F124" s="95"/>
      <c r="G124" s="95"/>
      <c r="H124" s="95"/>
      <c r="K124" s="46"/>
    </row>
  </sheetData>
  <mergeCells count="12">
    <mergeCell ref="A113:F113"/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проект 1</vt:lpstr>
      <vt:lpstr>по заявлению</vt:lpstr>
      <vt:lpstr>по голосованию</vt:lpstr>
      <vt:lpstr>'по голосованию'!Область_печати</vt:lpstr>
      <vt:lpstr>'по заявлению'!Область_печати</vt:lpstr>
      <vt:lpstr>'проект 1'!Область_печати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2015-05-25T04:59:58Z</cp:lastPrinted>
  <dcterms:created xsi:type="dcterms:W3CDTF">2014-01-27T11:30:16Z</dcterms:created>
  <dcterms:modified xsi:type="dcterms:W3CDTF">2015-05-29T11:47:12Z</dcterms:modified>
</cp:coreProperties>
</file>