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5 ти.газ " sheetId="1" r:id="rId1"/>
    <sheet name="5 ти.газ  (2)" sheetId="2" r:id="rId2"/>
  </sheets>
  <definedNames/>
  <calcPr fullCalcOnLoad="1"/>
</workbook>
</file>

<file path=xl/sharedStrings.xml><?xml version="1.0" encoding="utf-8"?>
<sst xmlns="http://schemas.openxmlformats.org/spreadsheetml/2006/main" count="362" uniqueCount="135">
  <si>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</si>
  <si>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</si>
  <si>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</si>
  <si>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</si>
  <si>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</si>
  <si>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</si>
  <si>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</si>
  <si>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</si>
  <si>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</si>
  <si>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</si>
  <si>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</si>
  <si>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</si>
  <si>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</si>
  <si>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</si>
  <si>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</si>
  <si>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</si>
  <si>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</si>
  <si>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</si>
  <si>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</si>
  <si>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</si>
  <si>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</si>
  <si>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ревизия задвижек отопления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</si>
  <si>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</si>
  <si>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</si>
  <si>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</si>
  <si>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</si>
  <si>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</si>
  <si>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</si>
  <si>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</si>
  <si>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</si>
  <si>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</si>
  <si>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</si>
  <si>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</si>
  <si>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</si>
  <si>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</si>
  <si>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</si>
  <si>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</si>
  <si>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</si>
  <si>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</si>
  <si>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</si>
  <si>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</si>
  <si>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</si>
  <si>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</si>
  <si>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</si>
  <si>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испытания тепловых сетей на максимальную температуру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</si>
  <si>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</si>
  <si>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</si>
  <si>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</si>
  <si>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врезка манометра на водяной узел холодной воды</t>
  </si>
  <si>
    <t xml:space="preserve">ревизия заадвижек ГВС 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</si>
  <si>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</si>
  <si>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</si>
  <si>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</si>
  <si>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</si>
  <si>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</si>
  <si>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</si>
  <si>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</si>
  <si>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</si>
  <si>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</si>
  <si>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</si>
  <si>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</si>
  <si>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</si>
  <si>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</si>
  <si>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ревизия задвижек  ХВС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</si>
  <si>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</si>
  <si>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</si>
  <si>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</si>
  <si>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</si>
  <si>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</si>
  <si>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</si>
  <si>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</si>
  <si>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</si>
  <si>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</si>
  <si>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</si>
  <si>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</si>
  <si>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</si>
  <si>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</si>
  <si>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</si>
  <si>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</si>
  <si>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</si>
  <si>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</si>
  <si>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</si>
  <si>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</si>
  <si>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</si>
  <si>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</si>
  <si>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</si>
  <si>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</si>
  <si>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</si>
  <si>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</si>
  <si>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</si>
  <si>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</si>
  <si>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</si>
  <si>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</si>
  <si>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</si>
  <si>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</si>
  <si>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</si>
  <si>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</si>
  <si>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</si>
  <si>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</si>
  <si>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по адресу: ул. Набережная, д.24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</si>
  <si>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</si>
  <si>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</si>
  <si>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</si>
  <si>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</si>
  <si>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</si>
  <si>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</si>
  <si>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</si>
  <si>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</si>
  <si>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</si>
  <si>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ремонт кровли</t>
  </si>
  <si>
    <t>канализационные вытяжки</t>
  </si>
  <si>
    <t>ремонт козырьков подъездов</t>
  </si>
  <si>
    <t>ремонт балконных плит</t>
  </si>
  <si>
    <t>смена запорной арматуры</t>
  </si>
  <si>
    <t>восстановление изоляции</t>
  </si>
  <si>
    <t>Погашение задолженности прошлых периодов</t>
  </si>
  <si>
    <t>ВСЕГО :</t>
  </si>
  <si>
    <t>в т.ч регламентные работы</t>
  </si>
  <si>
    <t>ревизия задвижек  ХВС (д.80мм -3шт.)</t>
  </si>
  <si>
    <t>ревизия заадвижек ГВС (д.50мм- 2шт.)</t>
  </si>
  <si>
    <t>очистка от снега и наледи козырьков подъездов</t>
  </si>
  <si>
    <t>ремонт бойлера</t>
  </si>
  <si>
    <t>Расчет размера платы за содержание и ремонт общего имущества в многоквартирном доме</t>
  </si>
  <si>
    <t>по адресу: ул. Набережная, д.24 (Sобщ.=4579,6 м2,  Sзем.уч.=3207,32м2)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</si>
  <si>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</si>
  <si>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</si>
  <si>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</si>
  <si>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</si>
  <si>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</si>
  <si>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</si>
  <si>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</si>
  <si>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очистка урн от мусора</t>
  </si>
  <si>
    <t>1 раз в 4 месяца</t>
  </si>
  <si>
    <t>Итого :</t>
  </si>
  <si>
    <t>Всего 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</si>
</sst>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2" fontId="18" fillId="24" borderId="17" xfId="0" applyNumberFormat="1" applyFont="1" applyFill="1" applyBorder="1" applyAlignment="1">
      <alignment horizontal="center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2" fontId="18" fillId="0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2" fontId="18" fillId="0" borderId="25" xfId="0" applyNumberFormat="1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2" fontId="19" fillId="24" borderId="17" xfId="0" applyNumberFormat="1" applyFont="1" applyFill="1" applyBorder="1" applyAlignment="1">
      <alignment horizontal="center" vertical="center" wrapText="1"/>
    </xf>
    <xf numFmtId="2" fontId="19" fillId="24" borderId="19" xfId="0" applyNumberFormat="1" applyFont="1" applyFill="1" applyBorder="1" applyAlignment="1">
      <alignment horizontal="center" vertical="center" wrapText="1"/>
    </xf>
    <xf numFmtId="2" fontId="18" fillId="0" borderId="29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2" fontId="18" fillId="0" borderId="30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left" vertical="center" wrapText="1"/>
    </xf>
    <xf numFmtId="0" fontId="18" fillId="25" borderId="20" xfId="0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2" fontId="19" fillId="24" borderId="3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left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center" vertical="center" wrapText="1"/>
    </xf>
    <xf numFmtId="2" fontId="18" fillId="0" borderId="35" xfId="0" applyNumberFormat="1" applyFont="1" applyFill="1" applyBorder="1" applyAlignment="1">
      <alignment horizontal="center" vertical="center" wrapText="1"/>
    </xf>
    <xf numFmtId="2" fontId="19" fillId="24" borderId="36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2" fontId="19" fillId="24" borderId="37" xfId="0" applyNumberFormat="1" applyFont="1" applyFill="1" applyBorder="1" applyAlignment="1">
      <alignment horizontal="center"/>
    </xf>
    <xf numFmtId="2" fontId="18" fillId="24" borderId="20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38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18" fillId="24" borderId="39" xfId="0" applyNumberFormat="1" applyFont="1" applyFill="1" applyBorder="1" applyAlignment="1">
      <alignment horizontal="center" vertical="center" wrapText="1"/>
    </xf>
    <xf numFmtId="2" fontId="18" fillId="24" borderId="40" xfId="0" applyNumberFormat="1" applyFont="1" applyFill="1" applyBorder="1" applyAlignment="1">
      <alignment horizontal="center" vertical="center" wrapText="1"/>
    </xf>
    <xf numFmtId="2" fontId="18" fillId="24" borderId="41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2" fontId="18" fillId="24" borderId="33" xfId="0" applyNumberFormat="1" applyFont="1" applyFill="1" applyBorder="1" applyAlignment="1">
      <alignment horizontal="center" vertical="center" wrapText="1"/>
    </xf>
    <xf numFmtId="0" fontId="19" fillId="24" borderId="42" xfId="0" applyFont="1" applyFill="1" applyBorder="1" applyAlignment="1">
      <alignment horizontal="left" vertical="center" wrapText="1"/>
    </xf>
    <xf numFmtId="0" fontId="18" fillId="24" borderId="43" xfId="0" applyFont="1" applyFill="1" applyBorder="1" applyAlignment="1">
      <alignment horizontal="center" vertical="center" wrapText="1"/>
    </xf>
    <xf numFmtId="2" fontId="18" fillId="24" borderId="43" xfId="0" applyNumberFormat="1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left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9" fillId="24" borderId="44" xfId="0" applyFont="1" applyFill="1" applyBorder="1" applyAlignment="1">
      <alignment horizontal="left" vertical="center" wrapText="1"/>
    </xf>
    <xf numFmtId="0" fontId="18" fillId="24" borderId="45" xfId="0" applyFont="1" applyFill="1" applyBorder="1" applyAlignment="1">
      <alignment horizontal="center" vertical="center" wrapText="1"/>
    </xf>
    <xf numFmtId="2" fontId="18" fillId="24" borderId="45" xfId="0" applyNumberFormat="1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left" vertical="center" wrapText="1"/>
    </xf>
    <xf numFmtId="0" fontId="25" fillId="24" borderId="33" xfId="0" applyFont="1" applyFill="1" applyBorder="1" applyAlignment="1">
      <alignment horizontal="center" vertical="center" wrapText="1"/>
    </xf>
    <xf numFmtId="2" fontId="25" fillId="24" borderId="33" xfId="0" applyNumberFormat="1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left" vertical="center" wrapText="1"/>
    </xf>
    <xf numFmtId="0" fontId="18" fillId="24" borderId="35" xfId="0" applyFont="1" applyFill="1" applyBorder="1" applyAlignment="1">
      <alignment horizontal="center" vertical="center" wrapText="1"/>
    </xf>
    <xf numFmtId="2" fontId="18" fillId="24" borderId="35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2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1" fillId="0" borderId="0" xfId="0" applyFont="1" applyFill="1" applyAlignment="1">
      <alignment horizontal="left" vertical="center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2" fontId="19" fillId="0" borderId="49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9" fillId="24" borderId="46" xfId="0" applyFont="1" applyFill="1" applyBorder="1" applyAlignment="1">
      <alignment horizontal="center" vertical="center" wrapText="1"/>
    </xf>
    <xf numFmtId="0" fontId="19" fillId="24" borderId="47" xfId="0" applyFont="1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2" fontId="19" fillId="24" borderId="49" xfId="0" applyNumberFormat="1" applyFont="1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50" xfId="0" applyFont="1" applyFill="1" applyBorder="1" applyAlignment="1">
      <alignment horizontal="left" vertical="center" wrapText="1"/>
    </xf>
    <xf numFmtId="0" fontId="23" fillId="0" borderId="5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zoomScale="75" zoomScaleNormal="75" workbookViewId="0" topLeftCell="A66">
      <selection activeCell="H100" sqref="H10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45" hidden="1" customWidth="1"/>
    <col min="7" max="7" width="13.875" style="1" customWidth="1"/>
    <col min="8" max="8" width="20.875" style="45" customWidth="1"/>
    <col min="9" max="14" width="15.375" style="1" customWidth="1"/>
    <col min="15" max="16384" width="9.125" style="1" customWidth="1"/>
  </cols>
  <sheetData>
    <row r="1" spans="1:8" ht="16.5" customHeight="1">
      <c r="A1" s="150" t="s">
        <v>0</v>
      </c>
      <c r="B1" s="151"/>
      <c r="C1" s="151"/>
      <c r="D1" s="151"/>
      <c r="E1" s="151"/>
      <c r="F1" s="151"/>
      <c r="G1" s="151"/>
      <c r="H1" s="151"/>
    </row>
    <row r="2" spans="2:8" ht="12.75" customHeight="1">
      <c r="B2" s="152" t="s">
        <v>1</v>
      </c>
      <c r="C2" s="152"/>
      <c r="D2" s="152"/>
      <c r="E2" s="152"/>
      <c r="F2" s="152"/>
      <c r="G2" s="151"/>
      <c r="H2" s="151"/>
    </row>
    <row r="3" spans="2:8" ht="14.25" customHeight="1">
      <c r="B3" s="152" t="s">
        <v>2</v>
      </c>
      <c r="C3" s="152"/>
      <c r="D3" s="152"/>
      <c r="E3" s="152"/>
      <c r="F3" s="152"/>
      <c r="G3" s="151"/>
      <c r="H3" s="151"/>
    </row>
    <row r="4" spans="2:8" ht="14.25" customHeight="1">
      <c r="B4" s="152" t="s">
        <v>40</v>
      </c>
      <c r="C4" s="152"/>
      <c r="D4" s="152"/>
      <c r="E4" s="152"/>
      <c r="F4" s="152"/>
      <c r="G4" s="151"/>
      <c r="H4" s="151"/>
    </row>
    <row r="5" spans="2:9" ht="35.25" customHeight="1">
      <c r="B5" s="2"/>
      <c r="C5" s="2"/>
      <c r="D5" s="2"/>
      <c r="E5" s="2"/>
      <c r="F5" s="3"/>
      <c r="G5" s="2"/>
      <c r="H5" s="2"/>
      <c r="I5" s="2"/>
    </row>
    <row r="6" spans="1:8" s="4" customFormat="1" ht="22.5" customHeight="1">
      <c r="A6" s="160" t="s">
        <v>3</v>
      </c>
      <c r="B6" s="160"/>
      <c r="C6" s="160"/>
      <c r="D6" s="160"/>
      <c r="E6" s="161"/>
      <c r="F6" s="161"/>
      <c r="G6" s="161"/>
      <c r="H6" s="161"/>
    </row>
    <row r="7" spans="1:8" s="5" customFormat="1" ht="18.75" customHeight="1">
      <c r="A7" s="160" t="s">
        <v>99</v>
      </c>
      <c r="B7" s="160"/>
      <c r="C7" s="160"/>
      <c r="D7" s="160"/>
      <c r="E7" s="161"/>
      <c r="F7" s="161"/>
      <c r="G7" s="161"/>
      <c r="H7" s="161"/>
    </row>
    <row r="8" spans="1:8" s="6" customFormat="1" ht="17.25" customHeight="1">
      <c r="A8" s="162" t="s">
        <v>100</v>
      </c>
      <c r="B8" s="162"/>
      <c r="C8" s="162"/>
      <c r="D8" s="162"/>
      <c r="E8" s="163"/>
      <c r="F8" s="163"/>
      <c r="G8" s="163"/>
      <c r="H8" s="163"/>
    </row>
    <row r="9" spans="1:8" s="5" customFormat="1" ht="30" customHeight="1" thickBot="1">
      <c r="A9" s="158" t="s">
        <v>4</v>
      </c>
      <c r="B9" s="158"/>
      <c r="C9" s="158"/>
      <c r="D9" s="158"/>
      <c r="E9" s="159"/>
      <c r="F9" s="159"/>
      <c r="G9" s="159"/>
      <c r="H9" s="159"/>
    </row>
    <row r="10" spans="1:8" s="11" customFormat="1" ht="139.5" customHeight="1" thickBot="1">
      <c r="A10" s="7" t="s">
        <v>5</v>
      </c>
      <c r="B10" s="8" t="s">
        <v>6</v>
      </c>
      <c r="C10" s="9" t="s">
        <v>7</v>
      </c>
      <c r="D10" s="9" t="s">
        <v>41</v>
      </c>
      <c r="E10" s="9" t="s">
        <v>7</v>
      </c>
      <c r="F10" s="10" t="s">
        <v>8</v>
      </c>
      <c r="G10" s="9" t="s">
        <v>7</v>
      </c>
      <c r="H10" s="10" t="s">
        <v>8</v>
      </c>
    </row>
    <row r="11" spans="1:8" s="15" customFormat="1" ht="12.75">
      <c r="A11" s="12">
        <v>1</v>
      </c>
      <c r="B11" s="13">
        <v>2</v>
      </c>
      <c r="C11" s="13">
        <v>3</v>
      </c>
      <c r="D11" s="50"/>
      <c r="E11" s="13">
        <v>3</v>
      </c>
      <c r="F11" s="14">
        <v>4</v>
      </c>
      <c r="G11" s="54">
        <v>3</v>
      </c>
      <c r="H11" s="62">
        <v>4</v>
      </c>
    </row>
    <row r="12" spans="1:8" s="15" customFormat="1" ht="49.5" customHeight="1">
      <c r="A12" s="154" t="s">
        <v>9</v>
      </c>
      <c r="B12" s="155"/>
      <c r="C12" s="155"/>
      <c r="D12" s="155"/>
      <c r="E12" s="155"/>
      <c r="F12" s="155"/>
      <c r="G12" s="156"/>
      <c r="H12" s="157"/>
    </row>
    <row r="13" spans="1:9" s="11" customFormat="1" ht="18.75">
      <c r="A13" s="19" t="s">
        <v>10</v>
      </c>
      <c r="B13" s="24" t="s">
        <v>11</v>
      </c>
      <c r="C13" s="16">
        <f>F13*12</f>
        <v>0</v>
      </c>
      <c r="D13" s="51">
        <f aca="true" t="shared" si="0" ref="D13:D32">G13*I13</f>
        <v>114856.368</v>
      </c>
      <c r="E13" s="16">
        <f>H13*12</f>
        <v>25.08</v>
      </c>
      <c r="F13" s="21"/>
      <c r="G13" s="16">
        <f aca="true" t="shared" si="1" ref="G13:G32">H13*12</f>
        <v>25.08</v>
      </c>
      <c r="H13" s="56">
        <v>2.09</v>
      </c>
      <c r="I13" s="11">
        <v>4579.6</v>
      </c>
    </row>
    <row r="14" spans="1:9" s="11" customFormat="1" ht="30">
      <c r="A14" s="19" t="s">
        <v>12</v>
      </c>
      <c r="B14" s="20"/>
      <c r="C14" s="16">
        <f>F14*12</f>
        <v>0</v>
      </c>
      <c r="D14" s="51">
        <f t="shared" si="0"/>
        <v>89576.976</v>
      </c>
      <c r="E14" s="16">
        <f>H14*12</f>
        <v>19.56</v>
      </c>
      <c r="F14" s="21"/>
      <c r="G14" s="16">
        <f t="shared" si="1"/>
        <v>19.56</v>
      </c>
      <c r="H14" s="56">
        <v>1.63</v>
      </c>
      <c r="I14" s="11">
        <v>4579.6</v>
      </c>
    </row>
    <row r="15" spans="1:9" s="11" customFormat="1" ht="18.75">
      <c r="A15" s="70" t="s">
        <v>102</v>
      </c>
      <c r="B15" s="71" t="s">
        <v>13</v>
      </c>
      <c r="C15" s="16"/>
      <c r="D15" s="51"/>
      <c r="E15" s="16"/>
      <c r="F15" s="68"/>
      <c r="G15" s="16"/>
      <c r="H15" s="69"/>
      <c r="I15" s="11">
        <v>4579.6</v>
      </c>
    </row>
    <row r="16" spans="1:9" s="11" customFormat="1" ht="18.75">
      <c r="A16" s="70" t="s">
        <v>103</v>
      </c>
      <c r="B16" s="71" t="s">
        <v>13</v>
      </c>
      <c r="C16" s="16"/>
      <c r="D16" s="51"/>
      <c r="E16" s="16"/>
      <c r="F16" s="68"/>
      <c r="G16" s="16"/>
      <c r="H16" s="69"/>
      <c r="I16" s="11">
        <v>4579.6</v>
      </c>
    </row>
    <row r="17" spans="1:9" s="11" customFormat="1" ht="18.75">
      <c r="A17" s="70" t="s">
        <v>104</v>
      </c>
      <c r="B17" s="71" t="s">
        <v>13</v>
      </c>
      <c r="C17" s="16"/>
      <c r="D17" s="51"/>
      <c r="E17" s="16"/>
      <c r="F17" s="68"/>
      <c r="G17" s="16"/>
      <c r="H17" s="69"/>
      <c r="I17" s="11">
        <v>4579.6</v>
      </c>
    </row>
    <row r="18" spans="1:9" s="11" customFormat="1" ht="25.5">
      <c r="A18" s="70" t="s">
        <v>105</v>
      </c>
      <c r="B18" s="71" t="s">
        <v>14</v>
      </c>
      <c r="C18" s="16"/>
      <c r="D18" s="51"/>
      <c r="E18" s="16"/>
      <c r="F18" s="68"/>
      <c r="G18" s="16"/>
      <c r="H18" s="69"/>
      <c r="I18" s="11">
        <v>4579.6</v>
      </c>
    </row>
    <row r="19" spans="1:9" s="11" customFormat="1" ht="18.75">
      <c r="A19" s="70" t="s">
        <v>106</v>
      </c>
      <c r="B19" s="71" t="s">
        <v>13</v>
      </c>
      <c r="C19" s="16"/>
      <c r="D19" s="51"/>
      <c r="E19" s="16"/>
      <c r="F19" s="68"/>
      <c r="G19" s="16"/>
      <c r="H19" s="69"/>
      <c r="I19" s="11">
        <v>4579.6</v>
      </c>
    </row>
    <row r="20" spans="1:9" s="11" customFormat="1" ht="26.25" thickBot="1">
      <c r="A20" s="72" t="s">
        <v>107</v>
      </c>
      <c r="B20" s="73" t="s">
        <v>108</v>
      </c>
      <c r="C20" s="16"/>
      <c r="D20" s="51"/>
      <c r="E20" s="16"/>
      <c r="F20" s="68"/>
      <c r="G20" s="16"/>
      <c r="H20" s="69"/>
      <c r="I20" s="11">
        <v>4579.6</v>
      </c>
    </row>
    <row r="21" spans="1:9" s="25" customFormat="1" ht="18.75">
      <c r="A21" s="23" t="s">
        <v>15</v>
      </c>
      <c r="B21" s="24" t="s">
        <v>16</v>
      </c>
      <c r="C21" s="16">
        <f>F21*12</f>
        <v>0</v>
      </c>
      <c r="D21" s="51">
        <f t="shared" si="0"/>
        <v>30774.912000000004</v>
      </c>
      <c r="E21" s="16">
        <f>H21*12</f>
        <v>6.720000000000001</v>
      </c>
      <c r="F21" s="17"/>
      <c r="G21" s="16">
        <f t="shared" si="1"/>
        <v>6.720000000000001</v>
      </c>
      <c r="H21" s="55">
        <v>0.56</v>
      </c>
      <c r="I21" s="11">
        <v>4579.6</v>
      </c>
    </row>
    <row r="22" spans="1:9" s="11" customFormat="1" ht="18.75">
      <c r="A22" s="23" t="s">
        <v>17</v>
      </c>
      <c r="B22" s="24" t="s">
        <v>18</v>
      </c>
      <c r="C22" s="16">
        <f>F22*12</f>
        <v>0</v>
      </c>
      <c r="D22" s="51">
        <f t="shared" si="0"/>
        <v>99468.912</v>
      </c>
      <c r="E22" s="16">
        <f>H22*12</f>
        <v>21.72</v>
      </c>
      <c r="F22" s="17"/>
      <c r="G22" s="16">
        <f t="shared" si="1"/>
        <v>21.72</v>
      </c>
      <c r="H22" s="55">
        <v>1.81</v>
      </c>
      <c r="I22" s="11">
        <v>4579.6</v>
      </c>
    </row>
    <row r="23" spans="1:9" s="15" customFormat="1" ht="30">
      <c r="A23" s="23" t="s">
        <v>66</v>
      </c>
      <c r="B23" s="24" t="s">
        <v>11</v>
      </c>
      <c r="C23" s="26"/>
      <c r="D23" s="51">
        <f t="shared" si="0"/>
        <v>3297.3120000000004</v>
      </c>
      <c r="E23" s="26"/>
      <c r="F23" s="17"/>
      <c r="G23" s="16">
        <f t="shared" si="1"/>
        <v>0.72</v>
      </c>
      <c r="H23" s="17">
        <v>0.06</v>
      </c>
      <c r="I23" s="11">
        <v>4579.6</v>
      </c>
    </row>
    <row r="24" spans="1:9" s="15" customFormat="1" ht="30" hidden="1">
      <c r="A24" s="23" t="s">
        <v>98</v>
      </c>
      <c r="B24" s="24" t="s">
        <v>11</v>
      </c>
      <c r="C24" s="26"/>
      <c r="D24" s="51">
        <f t="shared" si="0"/>
        <v>0</v>
      </c>
      <c r="E24" s="26"/>
      <c r="F24" s="17"/>
      <c r="G24" s="16">
        <f t="shared" si="1"/>
        <v>0</v>
      </c>
      <c r="H24" s="17"/>
      <c r="I24" s="11">
        <v>4579.6</v>
      </c>
    </row>
    <row r="25" spans="1:9" s="15" customFormat="1" ht="15">
      <c r="A25" s="23" t="s">
        <v>67</v>
      </c>
      <c r="B25" s="24" t="s">
        <v>11</v>
      </c>
      <c r="C25" s="26"/>
      <c r="D25" s="51">
        <f t="shared" si="0"/>
        <v>9342.384</v>
      </c>
      <c r="E25" s="26"/>
      <c r="F25" s="17"/>
      <c r="G25" s="16">
        <f t="shared" si="1"/>
        <v>2.04</v>
      </c>
      <c r="H25" s="17">
        <v>0.17</v>
      </c>
      <c r="I25" s="11">
        <v>4579.6</v>
      </c>
    </row>
    <row r="26" spans="1:9" s="15" customFormat="1" ht="30" hidden="1">
      <c r="A26" s="23" t="s">
        <v>68</v>
      </c>
      <c r="B26" s="24" t="s">
        <v>14</v>
      </c>
      <c r="C26" s="26"/>
      <c r="D26" s="51">
        <f t="shared" si="0"/>
        <v>0</v>
      </c>
      <c r="E26" s="26"/>
      <c r="F26" s="17"/>
      <c r="G26" s="16">
        <f t="shared" si="1"/>
        <v>0</v>
      </c>
      <c r="H26" s="17"/>
      <c r="I26" s="11">
        <v>4579.6</v>
      </c>
    </row>
    <row r="27" spans="1:9" s="15" customFormat="1" ht="30" hidden="1">
      <c r="A27" s="23" t="s">
        <v>69</v>
      </c>
      <c r="B27" s="24" t="s">
        <v>14</v>
      </c>
      <c r="C27" s="26"/>
      <c r="D27" s="51">
        <f t="shared" si="0"/>
        <v>0</v>
      </c>
      <c r="E27" s="26"/>
      <c r="F27" s="17"/>
      <c r="G27" s="16">
        <f t="shared" si="1"/>
        <v>0</v>
      </c>
      <c r="H27" s="17"/>
      <c r="I27" s="11">
        <v>4579.6</v>
      </c>
    </row>
    <row r="28" spans="1:9" s="15" customFormat="1" ht="30" hidden="1">
      <c r="A28" s="23" t="s">
        <v>70</v>
      </c>
      <c r="B28" s="24" t="s">
        <v>14</v>
      </c>
      <c r="C28" s="26"/>
      <c r="D28" s="51">
        <f t="shared" si="0"/>
        <v>0</v>
      </c>
      <c r="E28" s="26"/>
      <c r="F28" s="17"/>
      <c r="G28" s="16">
        <f t="shared" si="1"/>
        <v>0</v>
      </c>
      <c r="H28" s="17"/>
      <c r="I28" s="11">
        <v>4579.6</v>
      </c>
    </row>
    <row r="29" spans="1:9" s="15" customFormat="1" ht="30">
      <c r="A29" s="23" t="s">
        <v>26</v>
      </c>
      <c r="B29" s="24"/>
      <c r="C29" s="26">
        <f>F29*12</f>
        <v>0</v>
      </c>
      <c r="D29" s="51">
        <f t="shared" si="0"/>
        <v>7144.176</v>
      </c>
      <c r="E29" s="26">
        <f>H29*12</f>
        <v>1.56</v>
      </c>
      <c r="F29" s="17"/>
      <c r="G29" s="16">
        <f t="shared" si="1"/>
        <v>1.56</v>
      </c>
      <c r="H29" s="17">
        <v>0.13</v>
      </c>
      <c r="I29" s="11">
        <v>4579.6</v>
      </c>
    </row>
    <row r="30" spans="1:9" s="11" customFormat="1" ht="15">
      <c r="A30" s="23" t="s">
        <v>28</v>
      </c>
      <c r="B30" s="24" t="s">
        <v>29</v>
      </c>
      <c r="C30" s="26">
        <f>F30*12</f>
        <v>0</v>
      </c>
      <c r="D30" s="51">
        <f t="shared" si="0"/>
        <v>1648.6560000000002</v>
      </c>
      <c r="E30" s="26">
        <f>H30*12</f>
        <v>0.36</v>
      </c>
      <c r="F30" s="17"/>
      <c r="G30" s="16">
        <f t="shared" si="1"/>
        <v>0.36</v>
      </c>
      <c r="H30" s="17">
        <v>0.03</v>
      </c>
      <c r="I30" s="11">
        <v>4579.6</v>
      </c>
    </row>
    <row r="31" spans="1:9" s="11" customFormat="1" ht="15">
      <c r="A31" s="23" t="s">
        <v>30</v>
      </c>
      <c r="B31" s="29" t="s">
        <v>31</v>
      </c>
      <c r="C31" s="30">
        <f>F31*12</f>
        <v>0</v>
      </c>
      <c r="D31" s="51">
        <f t="shared" si="0"/>
        <v>1099.104</v>
      </c>
      <c r="E31" s="30">
        <f>H31*12</f>
        <v>0.24</v>
      </c>
      <c r="F31" s="31"/>
      <c r="G31" s="16">
        <f t="shared" si="1"/>
        <v>0.24</v>
      </c>
      <c r="H31" s="31">
        <v>0.02</v>
      </c>
      <c r="I31" s="11">
        <v>4579.6</v>
      </c>
    </row>
    <row r="32" spans="1:9" s="67" customFormat="1" ht="30">
      <c r="A32" s="63" t="s">
        <v>27</v>
      </c>
      <c r="B32" s="64"/>
      <c r="C32" s="65">
        <f>F32*12</f>
        <v>0</v>
      </c>
      <c r="D32" s="51">
        <f t="shared" si="0"/>
        <v>1648.6560000000002</v>
      </c>
      <c r="E32" s="65">
        <f>H32*12</f>
        <v>0.36</v>
      </c>
      <c r="F32" s="66"/>
      <c r="G32" s="16">
        <f t="shared" si="1"/>
        <v>0.36</v>
      </c>
      <c r="H32" s="66">
        <v>0.03</v>
      </c>
      <c r="I32" s="11">
        <v>4579.6</v>
      </c>
    </row>
    <row r="33" spans="1:9" s="25" customFormat="1" ht="15">
      <c r="A33" s="23" t="s">
        <v>42</v>
      </c>
      <c r="B33" s="24"/>
      <c r="C33" s="57"/>
      <c r="D33" s="57">
        <f>SUM(D34:D48)</f>
        <v>25882.543999999994</v>
      </c>
      <c r="E33" s="57"/>
      <c r="F33" s="17"/>
      <c r="G33" s="57">
        <f>SUM(G34:G48)</f>
        <v>5.651704078958861</v>
      </c>
      <c r="H33" s="57">
        <f>SUM(H34:H48)</f>
        <v>0.4709753399132384</v>
      </c>
      <c r="I33" s="11">
        <v>4579.6</v>
      </c>
    </row>
    <row r="34" spans="1:9" s="15" customFormat="1" ht="15">
      <c r="A34" s="27" t="s">
        <v>81</v>
      </c>
      <c r="B34" s="22" t="s">
        <v>19</v>
      </c>
      <c r="C34" s="28"/>
      <c r="D34" s="52">
        <f aca="true" t="shared" si="2" ref="D34:D48">G34*I34</f>
        <v>1099.104</v>
      </c>
      <c r="E34" s="28"/>
      <c r="F34" s="18"/>
      <c r="G34" s="28">
        <f aca="true" t="shared" si="3" ref="G34:G48">H34*12</f>
        <v>0.24</v>
      </c>
      <c r="H34" s="18">
        <v>0.02</v>
      </c>
      <c r="I34" s="11">
        <v>4579.6</v>
      </c>
    </row>
    <row r="35" spans="1:9" s="15" customFormat="1" ht="15">
      <c r="A35" s="27" t="s">
        <v>59</v>
      </c>
      <c r="B35" s="22" t="s">
        <v>19</v>
      </c>
      <c r="C35" s="28"/>
      <c r="D35" s="52">
        <f t="shared" si="2"/>
        <v>549.552</v>
      </c>
      <c r="E35" s="28"/>
      <c r="F35" s="18"/>
      <c r="G35" s="28">
        <f t="shared" si="3"/>
        <v>0.12</v>
      </c>
      <c r="H35" s="18">
        <v>0.01</v>
      </c>
      <c r="I35" s="11">
        <v>4579.6</v>
      </c>
    </row>
    <row r="36" spans="1:9" s="15" customFormat="1" ht="15">
      <c r="A36" s="27" t="s">
        <v>20</v>
      </c>
      <c r="B36" s="22" t="s">
        <v>25</v>
      </c>
      <c r="C36" s="28">
        <f>F36*12</f>
        <v>0</v>
      </c>
      <c r="D36" s="52">
        <f t="shared" si="2"/>
        <v>549.552</v>
      </c>
      <c r="E36" s="28">
        <f>H36*12</f>
        <v>0.12</v>
      </c>
      <c r="F36" s="18"/>
      <c r="G36" s="28">
        <f t="shared" si="3"/>
        <v>0.12</v>
      </c>
      <c r="H36" s="18">
        <v>0.01</v>
      </c>
      <c r="I36" s="11">
        <v>4579.6</v>
      </c>
    </row>
    <row r="37" spans="1:9" s="15" customFormat="1" ht="15">
      <c r="A37" s="27" t="s">
        <v>21</v>
      </c>
      <c r="B37" s="22" t="s">
        <v>19</v>
      </c>
      <c r="C37" s="28">
        <f>F37*12</f>
        <v>0</v>
      </c>
      <c r="D37" s="52">
        <f t="shared" si="2"/>
        <v>3846.8640000000005</v>
      </c>
      <c r="E37" s="28">
        <f>H37*12</f>
        <v>0.8400000000000001</v>
      </c>
      <c r="F37" s="18"/>
      <c r="G37" s="28">
        <f t="shared" si="3"/>
        <v>0.8400000000000001</v>
      </c>
      <c r="H37" s="18">
        <v>0.07</v>
      </c>
      <c r="I37" s="11">
        <v>4579.6</v>
      </c>
    </row>
    <row r="38" spans="1:9" s="15" customFormat="1" ht="15">
      <c r="A38" s="27" t="s">
        <v>79</v>
      </c>
      <c r="B38" s="22" t="s">
        <v>19</v>
      </c>
      <c r="C38" s="28">
        <f>F38*12</f>
        <v>0</v>
      </c>
      <c r="D38" s="52">
        <f t="shared" si="2"/>
        <v>549.552</v>
      </c>
      <c r="E38" s="28">
        <f>H38*12</f>
        <v>0.12</v>
      </c>
      <c r="F38" s="18"/>
      <c r="G38" s="28">
        <f t="shared" si="3"/>
        <v>0.12</v>
      </c>
      <c r="H38" s="18">
        <v>0.01</v>
      </c>
      <c r="I38" s="11">
        <v>4579.6</v>
      </c>
    </row>
    <row r="39" spans="1:9" s="15" customFormat="1" ht="15">
      <c r="A39" s="27" t="s">
        <v>22</v>
      </c>
      <c r="B39" s="22" t="s">
        <v>19</v>
      </c>
      <c r="C39" s="28">
        <f>F39*12</f>
        <v>0</v>
      </c>
      <c r="D39" s="52">
        <f t="shared" si="2"/>
        <v>2747.7600000000007</v>
      </c>
      <c r="E39" s="28">
        <f>H39*12</f>
        <v>0.6000000000000001</v>
      </c>
      <c r="F39" s="18"/>
      <c r="G39" s="28">
        <f t="shared" si="3"/>
        <v>0.6000000000000001</v>
      </c>
      <c r="H39" s="18">
        <v>0.05</v>
      </c>
      <c r="I39" s="11">
        <v>4579.6</v>
      </c>
    </row>
    <row r="40" spans="1:9" s="15" customFormat="1" ht="15">
      <c r="A40" s="27" t="s">
        <v>23</v>
      </c>
      <c r="B40" s="22" t="s">
        <v>19</v>
      </c>
      <c r="C40" s="28">
        <f>F40*12</f>
        <v>0</v>
      </c>
      <c r="D40" s="52">
        <f t="shared" si="2"/>
        <v>549.552</v>
      </c>
      <c r="E40" s="28">
        <f>H40*12</f>
        <v>0.12</v>
      </c>
      <c r="F40" s="18"/>
      <c r="G40" s="28">
        <f t="shared" si="3"/>
        <v>0.12</v>
      </c>
      <c r="H40" s="18">
        <v>0.01</v>
      </c>
      <c r="I40" s="11">
        <v>4579.6</v>
      </c>
    </row>
    <row r="41" spans="1:9" s="15" customFormat="1" ht="15">
      <c r="A41" s="27" t="s">
        <v>73</v>
      </c>
      <c r="B41" s="22" t="s">
        <v>19</v>
      </c>
      <c r="C41" s="28"/>
      <c r="D41" s="52">
        <f t="shared" si="2"/>
        <v>549.552</v>
      </c>
      <c r="E41" s="28"/>
      <c r="F41" s="18"/>
      <c r="G41" s="28">
        <f t="shared" si="3"/>
        <v>0.12</v>
      </c>
      <c r="H41" s="18">
        <v>0.01</v>
      </c>
      <c r="I41" s="11">
        <v>4579.6</v>
      </c>
    </row>
    <row r="42" spans="1:9" s="15" customFormat="1" ht="15">
      <c r="A42" s="27" t="s">
        <v>74</v>
      </c>
      <c r="B42" s="22" t="s">
        <v>25</v>
      </c>
      <c r="C42" s="28"/>
      <c r="D42" s="52">
        <f t="shared" si="2"/>
        <v>1099.104</v>
      </c>
      <c r="E42" s="28"/>
      <c r="F42" s="18"/>
      <c r="G42" s="28">
        <f t="shared" si="3"/>
        <v>0.24</v>
      </c>
      <c r="H42" s="18">
        <v>0.02</v>
      </c>
      <c r="I42" s="11">
        <v>4579.6</v>
      </c>
    </row>
    <row r="43" spans="1:9" s="15" customFormat="1" ht="25.5">
      <c r="A43" s="27" t="s">
        <v>24</v>
      </c>
      <c r="B43" s="22" t="s">
        <v>19</v>
      </c>
      <c r="C43" s="28">
        <f>F43*12</f>
        <v>0</v>
      </c>
      <c r="D43" s="52">
        <f t="shared" si="2"/>
        <v>3297.3120000000004</v>
      </c>
      <c r="E43" s="28">
        <f>H43*12</f>
        <v>0.72</v>
      </c>
      <c r="F43" s="18"/>
      <c r="G43" s="28">
        <f t="shared" si="3"/>
        <v>0.72</v>
      </c>
      <c r="H43" s="18">
        <v>0.06</v>
      </c>
      <c r="I43" s="11">
        <v>4579.6</v>
      </c>
    </row>
    <row r="44" spans="1:9" s="15" customFormat="1" ht="15">
      <c r="A44" s="27" t="s">
        <v>43</v>
      </c>
      <c r="B44" s="22" t="s">
        <v>19</v>
      </c>
      <c r="C44" s="28"/>
      <c r="D44" s="52">
        <f t="shared" si="2"/>
        <v>549.552</v>
      </c>
      <c r="E44" s="28"/>
      <c r="F44" s="18"/>
      <c r="G44" s="28">
        <f t="shared" si="3"/>
        <v>0.12</v>
      </c>
      <c r="H44" s="18">
        <v>0.01</v>
      </c>
      <c r="I44" s="11">
        <v>4579.6</v>
      </c>
    </row>
    <row r="45" spans="1:9" s="15" customFormat="1" ht="15">
      <c r="A45" s="27" t="s">
        <v>82</v>
      </c>
      <c r="B45" s="22" t="s">
        <v>19</v>
      </c>
      <c r="C45" s="59"/>
      <c r="D45" s="52">
        <f t="shared" si="2"/>
        <v>2198.208</v>
      </c>
      <c r="E45" s="59"/>
      <c r="F45" s="18"/>
      <c r="G45" s="28">
        <f t="shared" si="3"/>
        <v>0.48</v>
      </c>
      <c r="H45" s="18">
        <v>0.04</v>
      </c>
      <c r="I45" s="11">
        <v>4579.6</v>
      </c>
    </row>
    <row r="46" spans="1:9" s="15" customFormat="1" ht="15">
      <c r="A46" s="58" t="s">
        <v>78</v>
      </c>
      <c r="B46" s="22" t="s">
        <v>19</v>
      </c>
      <c r="C46" s="59">
        <f>F46*12</f>
        <v>0</v>
      </c>
      <c r="D46" s="52">
        <f t="shared" si="2"/>
        <v>2198.208</v>
      </c>
      <c r="E46" s="59">
        <f>H46*12</f>
        <v>0.48</v>
      </c>
      <c r="F46" s="18"/>
      <c r="G46" s="28">
        <f t="shared" si="3"/>
        <v>0.48</v>
      </c>
      <c r="H46" s="18">
        <v>0.04</v>
      </c>
      <c r="I46" s="11">
        <v>4579.6</v>
      </c>
    </row>
    <row r="47" spans="1:9" s="15" customFormat="1" ht="15">
      <c r="A47" s="58" t="s">
        <v>44</v>
      </c>
      <c r="B47" s="22" t="s">
        <v>19</v>
      </c>
      <c r="C47" s="28"/>
      <c r="D47" s="52">
        <f t="shared" si="2"/>
        <v>549.552</v>
      </c>
      <c r="E47" s="28"/>
      <c r="F47" s="18"/>
      <c r="G47" s="28">
        <f t="shared" si="3"/>
        <v>0.12</v>
      </c>
      <c r="H47" s="18">
        <v>0.01</v>
      </c>
      <c r="I47" s="11">
        <v>4579.6</v>
      </c>
    </row>
    <row r="48" spans="1:9" s="15" customFormat="1" ht="15">
      <c r="A48" s="58" t="s">
        <v>95</v>
      </c>
      <c r="B48" s="22" t="s">
        <v>19</v>
      </c>
      <c r="C48" s="28"/>
      <c r="D48" s="52">
        <f t="shared" si="2"/>
        <v>5549.12</v>
      </c>
      <c r="E48" s="28"/>
      <c r="F48" s="18"/>
      <c r="G48" s="28">
        <f t="shared" si="3"/>
        <v>1.211704078958861</v>
      </c>
      <c r="H48" s="18">
        <f>5549.12/12/I48</f>
        <v>0.10097533991323841</v>
      </c>
      <c r="I48" s="11">
        <v>4579.6</v>
      </c>
    </row>
    <row r="49" spans="1:9" s="25" customFormat="1" ht="30">
      <c r="A49" s="23" t="s">
        <v>55</v>
      </c>
      <c r="B49" s="24"/>
      <c r="C49" s="57"/>
      <c r="D49" s="57">
        <f>SUM(D50:D61)</f>
        <v>47564.848</v>
      </c>
      <c r="E49" s="57"/>
      <c r="F49" s="17"/>
      <c r="G49" s="57">
        <f>SUM(G50:G61)</f>
        <v>10.386245086907156</v>
      </c>
      <c r="H49" s="57">
        <f>SUM(H50:H61)</f>
        <v>0.8655204239089295</v>
      </c>
      <c r="I49" s="11">
        <v>4579.6</v>
      </c>
    </row>
    <row r="50" spans="1:9" s="15" customFormat="1" ht="15">
      <c r="A50" s="27" t="s">
        <v>45</v>
      </c>
      <c r="B50" s="22" t="s">
        <v>80</v>
      </c>
      <c r="C50" s="28"/>
      <c r="D50" s="52">
        <f aca="true" t="shared" si="4" ref="D50:D61">G50*I50</f>
        <v>2198.208</v>
      </c>
      <c r="E50" s="28"/>
      <c r="F50" s="18"/>
      <c r="G50" s="28">
        <f aca="true" t="shared" si="5" ref="G50:G61">H50*12</f>
        <v>0.48</v>
      </c>
      <c r="H50" s="18">
        <v>0.04</v>
      </c>
      <c r="I50" s="11">
        <v>4579.6</v>
      </c>
    </row>
    <row r="51" spans="1:9" s="15" customFormat="1" ht="25.5">
      <c r="A51" s="27" t="s">
        <v>46</v>
      </c>
      <c r="B51" s="22" t="s">
        <v>60</v>
      </c>
      <c r="C51" s="28"/>
      <c r="D51" s="52">
        <f t="shared" si="4"/>
        <v>1099.104</v>
      </c>
      <c r="E51" s="28"/>
      <c r="F51" s="18"/>
      <c r="G51" s="28">
        <f t="shared" si="5"/>
        <v>0.24</v>
      </c>
      <c r="H51" s="18">
        <v>0.02</v>
      </c>
      <c r="I51" s="11">
        <v>4579.6</v>
      </c>
    </row>
    <row r="52" spans="1:9" s="15" customFormat="1" ht="15">
      <c r="A52" s="27" t="s">
        <v>87</v>
      </c>
      <c r="B52" s="22" t="s">
        <v>86</v>
      </c>
      <c r="C52" s="28"/>
      <c r="D52" s="52">
        <f t="shared" si="4"/>
        <v>1099.104</v>
      </c>
      <c r="E52" s="28"/>
      <c r="F52" s="18"/>
      <c r="G52" s="28">
        <f t="shared" si="5"/>
        <v>0.24</v>
      </c>
      <c r="H52" s="18">
        <v>0.02</v>
      </c>
      <c r="I52" s="11">
        <v>4579.6</v>
      </c>
    </row>
    <row r="53" spans="1:9" s="15" customFormat="1" ht="25.5">
      <c r="A53" s="27" t="s">
        <v>83</v>
      </c>
      <c r="B53" s="22" t="s">
        <v>84</v>
      </c>
      <c r="C53" s="28"/>
      <c r="D53" s="52">
        <f t="shared" si="4"/>
        <v>1099.104</v>
      </c>
      <c r="E53" s="28"/>
      <c r="F53" s="18"/>
      <c r="G53" s="28">
        <f t="shared" si="5"/>
        <v>0.24</v>
      </c>
      <c r="H53" s="18">
        <v>0.02</v>
      </c>
      <c r="I53" s="11">
        <v>4579.6</v>
      </c>
    </row>
    <row r="54" spans="1:9" s="15" customFormat="1" ht="15">
      <c r="A54" s="27" t="s">
        <v>47</v>
      </c>
      <c r="B54" s="22" t="s">
        <v>85</v>
      </c>
      <c r="C54" s="28"/>
      <c r="D54" s="52">
        <f t="shared" si="4"/>
        <v>20636.8</v>
      </c>
      <c r="E54" s="28"/>
      <c r="F54" s="18"/>
      <c r="G54" s="28">
        <f t="shared" si="5"/>
        <v>4.506245086907153</v>
      </c>
      <c r="H54" s="18">
        <f>20636.8/12/I54</f>
        <v>0.3755204239089294</v>
      </c>
      <c r="I54" s="11">
        <v>4579.6</v>
      </c>
    </row>
    <row r="55" spans="1:9" s="15" customFormat="1" ht="15">
      <c r="A55" s="27" t="s">
        <v>64</v>
      </c>
      <c r="B55" s="22" t="s">
        <v>86</v>
      </c>
      <c r="C55" s="28"/>
      <c r="D55" s="52">
        <f t="shared" si="4"/>
        <v>5495.520000000001</v>
      </c>
      <c r="E55" s="28"/>
      <c r="F55" s="18"/>
      <c r="G55" s="28">
        <f t="shared" si="5"/>
        <v>1.2000000000000002</v>
      </c>
      <c r="H55" s="18">
        <v>0.1</v>
      </c>
      <c r="I55" s="11">
        <v>4579.6</v>
      </c>
    </row>
    <row r="56" spans="1:9" s="15" customFormat="1" ht="15">
      <c r="A56" s="27" t="s">
        <v>65</v>
      </c>
      <c r="B56" s="22" t="s">
        <v>19</v>
      </c>
      <c r="C56" s="28"/>
      <c r="D56" s="52">
        <f t="shared" si="4"/>
        <v>549.552</v>
      </c>
      <c r="E56" s="28"/>
      <c r="F56" s="18"/>
      <c r="G56" s="28">
        <f t="shared" si="5"/>
        <v>0.12</v>
      </c>
      <c r="H56" s="18">
        <v>0.01</v>
      </c>
      <c r="I56" s="11">
        <v>4579.6</v>
      </c>
    </row>
    <row r="57" spans="1:9" s="15" customFormat="1" ht="25.5">
      <c r="A57" s="27" t="s">
        <v>61</v>
      </c>
      <c r="B57" s="22" t="s">
        <v>19</v>
      </c>
      <c r="C57" s="28"/>
      <c r="D57" s="52">
        <f t="shared" si="4"/>
        <v>1099.104</v>
      </c>
      <c r="E57" s="28"/>
      <c r="F57" s="18"/>
      <c r="G57" s="28">
        <f t="shared" si="5"/>
        <v>0.24</v>
      </c>
      <c r="H57" s="18">
        <v>0.02</v>
      </c>
      <c r="I57" s="11">
        <v>4579.6</v>
      </c>
    </row>
    <row r="58" spans="1:9" s="15" customFormat="1" ht="25.5">
      <c r="A58" s="27" t="s">
        <v>49</v>
      </c>
      <c r="B58" s="22" t="s">
        <v>14</v>
      </c>
      <c r="C58" s="28"/>
      <c r="D58" s="52">
        <f t="shared" si="4"/>
        <v>1099.104</v>
      </c>
      <c r="E58" s="28"/>
      <c r="F58" s="18"/>
      <c r="G58" s="28">
        <f t="shared" si="5"/>
        <v>0.24</v>
      </c>
      <c r="H58" s="18">
        <v>0.02</v>
      </c>
      <c r="I58" s="11">
        <v>4579.6</v>
      </c>
    </row>
    <row r="59" spans="1:9" s="15" customFormat="1" ht="15">
      <c r="A59" s="27" t="s">
        <v>76</v>
      </c>
      <c r="B59" s="22" t="s">
        <v>11</v>
      </c>
      <c r="C59" s="28"/>
      <c r="D59" s="52">
        <f t="shared" si="4"/>
        <v>8792.832</v>
      </c>
      <c r="E59" s="28"/>
      <c r="F59" s="18"/>
      <c r="G59" s="28">
        <f t="shared" si="5"/>
        <v>1.92</v>
      </c>
      <c r="H59" s="60">
        <v>0.16</v>
      </c>
      <c r="I59" s="11">
        <v>4579.6</v>
      </c>
    </row>
    <row r="60" spans="1:9" s="15" customFormat="1" ht="15">
      <c r="A60" s="58" t="s">
        <v>75</v>
      </c>
      <c r="B60" s="22" t="s">
        <v>11</v>
      </c>
      <c r="C60" s="59"/>
      <c r="D60" s="52">
        <f t="shared" si="4"/>
        <v>4396.416</v>
      </c>
      <c r="E60" s="59"/>
      <c r="F60" s="18"/>
      <c r="G60" s="28">
        <f t="shared" si="5"/>
        <v>0.96</v>
      </c>
      <c r="H60" s="18">
        <v>0.08</v>
      </c>
      <c r="I60" s="11">
        <v>4579.6</v>
      </c>
    </row>
    <row r="61" spans="1:9" s="15" customFormat="1" ht="15" hidden="1">
      <c r="A61" s="58" t="s">
        <v>95</v>
      </c>
      <c r="B61" s="22" t="s">
        <v>19</v>
      </c>
      <c r="C61" s="28"/>
      <c r="D61" s="52">
        <f t="shared" si="4"/>
        <v>0</v>
      </c>
      <c r="E61" s="28"/>
      <c r="F61" s="18"/>
      <c r="G61" s="28">
        <f t="shared" si="5"/>
        <v>0</v>
      </c>
      <c r="H61" s="18"/>
      <c r="I61" s="11">
        <v>4579.6</v>
      </c>
    </row>
    <row r="62" spans="1:9" s="15" customFormat="1" ht="30">
      <c r="A62" s="23" t="s">
        <v>56</v>
      </c>
      <c r="B62" s="22"/>
      <c r="C62" s="28"/>
      <c r="D62" s="57">
        <f>D63+D64+D65</f>
        <v>2198.208</v>
      </c>
      <c r="E62" s="28"/>
      <c r="F62" s="18"/>
      <c r="G62" s="57">
        <f>G63+G64+G65</f>
        <v>0.48</v>
      </c>
      <c r="H62" s="61">
        <f>H63+H64+H65</f>
        <v>0.04</v>
      </c>
      <c r="I62" s="11">
        <v>4579.6</v>
      </c>
    </row>
    <row r="63" spans="1:9" s="15" customFormat="1" ht="15">
      <c r="A63" s="27" t="s">
        <v>48</v>
      </c>
      <c r="B63" s="22" t="s">
        <v>19</v>
      </c>
      <c r="C63" s="28"/>
      <c r="D63" s="52">
        <f>G63*I63</f>
        <v>1099.104</v>
      </c>
      <c r="E63" s="28"/>
      <c r="F63" s="18"/>
      <c r="G63" s="28">
        <f>H63*12</f>
        <v>0.24</v>
      </c>
      <c r="H63" s="18">
        <v>0.02</v>
      </c>
      <c r="I63" s="11">
        <v>4579.6</v>
      </c>
    </row>
    <row r="64" spans="1:9" s="15" customFormat="1" ht="25.5">
      <c r="A64" s="27" t="s">
        <v>63</v>
      </c>
      <c r="B64" s="22" t="s">
        <v>14</v>
      </c>
      <c r="C64" s="28"/>
      <c r="D64" s="52">
        <f>G64*I64</f>
        <v>1099.104</v>
      </c>
      <c r="E64" s="28"/>
      <c r="F64" s="18"/>
      <c r="G64" s="28">
        <f>H64*12</f>
        <v>0.24</v>
      </c>
      <c r="H64" s="18">
        <v>0.02</v>
      </c>
      <c r="I64" s="11">
        <v>4579.6</v>
      </c>
    </row>
    <row r="65" spans="1:9" s="15" customFormat="1" ht="15" hidden="1">
      <c r="A65" s="27" t="s">
        <v>77</v>
      </c>
      <c r="B65" s="22" t="s">
        <v>11</v>
      </c>
      <c r="C65" s="28"/>
      <c r="D65" s="52">
        <f>G65*I65</f>
        <v>0</v>
      </c>
      <c r="E65" s="28"/>
      <c r="F65" s="18"/>
      <c r="G65" s="28">
        <f>H65*12</f>
        <v>0</v>
      </c>
      <c r="H65" s="60"/>
      <c r="I65" s="11">
        <v>4579.6</v>
      </c>
    </row>
    <row r="66" spans="1:9" s="15" customFormat="1" ht="15">
      <c r="A66" s="23" t="s">
        <v>57</v>
      </c>
      <c r="B66" s="22"/>
      <c r="C66" s="28"/>
      <c r="D66" s="57">
        <f>SUM(D67:D74)</f>
        <v>9342.384</v>
      </c>
      <c r="E66" s="28"/>
      <c r="F66" s="18"/>
      <c r="G66" s="57">
        <f>SUM(G67:G74)</f>
        <v>2.04</v>
      </c>
      <c r="H66" s="57">
        <f>SUM(H67:H74)</f>
        <v>0.17</v>
      </c>
      <c r="I66" s="11">
        <v>4579.6</v>
      </c>
    </row>
    <row r="67" spans="1:9" s="15" customFormat="1" ht="15">
      <c r="A67" s="27" t="s">
        <v>50</v>
      </c>
      <c r="B67" s="22" t="s">
        <v>11</v>
      </c>
      <c r="C67" s="28"/>
      <c r="D67" s="52">
        <f aca="true" t="shared" si="6" ref="D67:D74">G67*I67</f>
        <v>0</v>
      </c>
      <c r="E67" s="28"/>
      <c r="F67" s="18"/>
      <c r="G67" s="28">
        <f aca="true" t="shared" si="7" ref="G67:G74">H67*12</f>
        <v>0</v>
      </c>
      <c r="H67" s="18"/>
      <c r="I67" s="11">
        <v>4579.6</v>
      </c>
    </row>
    <row r="68" spans="1:9" s="15" customFormat="1" ht="15">
      <c r="A68" s="27" t="s">
        <v>101</v>
      </c>
      <c r="B68" s="22" t="s">
        <v>19</v>
      </c>
      <c r="C68" s="28"/>
      <c r="D68" s="52">
        <f t="shared" si="6"/>
        <v>8792.832</v>
      </c>
      <c r="E68" s="28"/>
      <c r="F68" s="18"/>
      <c r="G68" s="28">
        <f t="shared" si="7"/>
        <v>1.92</v>
      </c>
      <c r="H68" s="18">
        <v>0.16</v>
      </c>
      <c r="I68" s="11">
        <v>4579.6</v>
      </c>
    </row>
    <row r="69" spans="1:9" s="15" customFormat="1" ht="15">
      <c r="A69" s="27" t="s">
        <v>51</v>
      </c>
      <c r="B69" s="22" t="s">
        <v>19</v>
      </c>
      <c r="C69" s="28"/>
      <c r="D69" s="52">
        <f t="shared" si="6"/>
        <v>549.552</v>
      </c>
      <c r="E69" s="28"/>
      <c r="F69" s="18"/>
      <c r="G69" s="28">
        <f t="shared" si="7"/>
        <v>0.12</v>
      </c>
      <c r="H69" s="18">
        <v>0.01</v>
      </c>
      <c r="I69" s="11">
        <v>4579.6</v>
      </c>
    </row>
    <row r="70" spans="1:9" s="15" customFormat="1" ht="27.75" customHeight="1" hidden="1">
      <c r="A70" s="58" t="s">
        <v>62</v>
      </c>
      <c r="B70" s="22" t="s">
        <v>14</v>
      </c>
      <c r="C70" s="28"/>
      <c r="D70" s="52">
        <f t="shared" si="6"/>
        <v>0</v>
      </c>
      <c r="E70" s="28"/>
      <c r="F70" s="18"/>
      <c r="G70" s="28">
        <f t="shared" si="7"/>
        <v>0</v>
      </c>
      <c r="H70" s="60"/>
      <c r="I70" s="11">
        <v>4579.6</v>
      </c>
    </row>
    <row r="71" spans="1:9" s="15" customFormat="1" ht="25.5" hidden="1">
      <c r="A71" s="58" t="s">
        <v>96</v>
      </c>
      <c r="B71" s="22" t="s">
        <v>14</v>
      </c>
      <c r="C71" s="28"/>
      <c r="D71" s="52">
        <f t="shared" si="6"/>
        <v>0</v>
      </c>
      <c r="E71" s="28"/>
      <c r="F71" s="18"/>
      <c r="G71" s="28">
        <f t="shared" si="7"/>
        <v>0</v>
      </c>
      <c r="H71" s="60"/>
      <c r="I71" s="11">
        <v>4579.6</v>
      </c>
    </row>
    <row r="72" spans="1:9" s="15" customFormat="1" ht="25.5" hidden="1">
      <c r="A72" s="58" t="s">
        <v>88</v>
      </c>
      <c r="B72" s="22" t="s">
        <v>14</v>
      </c>
      <c r="C72" s="28"/>
      <c r="D72" s="52">
        <f t="shared" si="6"/>
        <v>0</v>
      </c>
      <c r="E72" s="28"/>
      <c r="F72" s="18"/>
      <c r="G72" s="28">
        <f t="shared" si="7"/>
        <v>0</v>
      </c>
      <c r="H72" s="60"/>
      <c r="I72" s="11">
        <v>4579.6</v>
      </c>
    </row>
    <row r="73" spans="1:9" s="15" customFormat="1" ht="25.5" hidden="1">
      <c r="A73" s="58" t="s">
        <v>97</v>
      </c>
      <c r="B73" s="22" t="s">
        <v>14</v>
      </c>
      <c r="C73" s="28"/>
      <c r="D73" s="52">
        <f t="shared" si="6"/>
        <v>0</v>
      </c>
      <c r="E73" s="28"/>
      <c r="F73" s="18"/>
      <c r="G73" s="28">
        <f t="shared" si="7"/>
        <v>0</v>
      </c>
      <c r="H73" s="60"/>
      <c r="I73" s="11">
        <v>4579.6</v>
      </c>
    </row>
    <row r="74" spans="1:9" s="15" customFormat="1" ht="25.5" hidden="1">
      <c r="A74" s="58" t="s">
        <v>94</v>
      </c>
      <c r="B74" s="22" t="s">
        <v>14</v>
      </c>
      <c r="C74" s="28"/>
      <c r="D74" s="52">
        <f t="shared" si="6"/>
        <v>0</v>
      </c>
      <c r="E74" s="28"/>
      <c r="F74" s="18"/>
      <c r="G74" s="28">
        <f t="shared" si="7"/>
        <v>0</v>
      </c>
      <c r="H74" s="60"/>
      <c r="I74" s="11">
        <v>4579.6</v>
      </c>
    </row>
    <row r="75" spans="1:9" s="15" customFormat="1" ht="15">
      <c r="A75" s="23" t="s">
        <v>58</v>
      </c>
      <c r="B75" s="22"/>
      <c r="C75" s="28"/>
      <c r="D75" s="57">
        <f>D76+D77+D78</f>
        <v>6045.072</v>
      </c>
      <c r="E75" s="28"/>
      <c r="F75" s="18"/>
      <c r="G75" s="57">
        <f>G76+G77+G78</f>
        <v>1.3200000000000003</v>
      </c>
      <c r="H75" s="61">
        <f>H76+H77+H78</f>
        <v>0.10999999999999999</v>
      </c>
      <c r="I75" s="11">
        <v>4579.6</v>
      </c>
    </row>
    <row r="76" spans="1:9" s="15" customFormat="1" ht="15">
      <c r="A76" s="27" t="s">
        <v>52</v>
      </c>
      <c r="B76" s="22" t="s">
        <v>19</v>
      </c>
      <c r="C76" s="28"/>
      <c r="D76" s="52">
        <f>G76*I76</f>
        <v>549.552</v>
      </c>
      <c r="E76" s="28"/>
      <c r="F76" s="18"/>
      <c r="G76" s="28">
        <f>H76*12</f>
        <v>0.12</v>
      </c>
      <c r="H76" s="18">
        <v>0.01</v>
      </c>
      <c r="I76" s="11">
        <v>4579.6</v>
      </c>
    </row>
    <row r="77" spans="1:9" s="15" customFormat="1" ht="15">
      <c r="A77" s="27" t="s">
        <v>53</v>
      </c>
      <c r="B77" s="22" t="s">
        <v>19</v>
      </c>
      <c r="C77" s="28"/>
      <c r="D77" s="52">
        <f>G77*I77</f>
        <v>4945.968000000001</v>
      </c>
      <c r="E77" s="28"/>
      <c r="F77" s="18"/>
      <c r="G77" s="28">
        <f>H77*12</f>
        <v>1.08</v>
      </c>
      <c r="H77" s="18">
        <v>0.09</v>
      </c>
      <c r="I77" s="11">
        <v>4579.6</v>
      </c>
    </row>
    <row r="78" spans="1:9" s="15" customFormat="1" ht="15">
      <c r="A78" s="27" t="s">
        <v>54</v>
      </c>
      <c r="B78" s="22" t="s">
        <v>19</v>
      </c>
      <c r="C78" s="28"/>
      <c r="D78" s="52">
        <f>G78*I78</f>
        <v>549.552</v>
      </c>
      <c r="E78" s="28"/>
      <c r="F78" s="18"/>
      <c r="G78" s="28">
        <f>H78*12</f>
        <v>0.12</v>
      </c>
      <c r="H78" s="18">
        <v>0.01</v>
      </c>
      <c r="I78" s="11">
        <v>4579.6</v>
      </c>
    </row>
    <row r="79" spans="1:9" s="11" customFormat="1" ht="15">
      <c r="A79" s="23" t="s">
        <v>72</v>
      </c>
      <c r="B79" s="24"/>
      <c r="C79" s="57"/>
      <c r="D79" s="57">
        <f>D80+D81</f>
        <v>17585.664</v>
      </c>
      <c r="E79" s="57"/>
      <c r="F79" s="17"/>
      <c r="G79" s="57">
        <f>G80+G81</f>
        <v>3.84</v>
      </c>
      <c r="H79" s="57">
        <f>H80+H81</f>
        <v>0.32</v>
      </c>
      <c r="I79" s="11">
        <v>4579.6</v>
      </c>
    </row>
    <row r="80" spans="1:9" s="15" customFormat="1" ht="15">
      <c r="A80" s="27" t="s">
        <v>90</v>
      </c>
      <c r="B80" s="22" t="s">
        <v>19</v>
      </c>
      <c r="C80" s="28"/>
      <c r="D80" s="52">
        <f>G80*I80</f>
        <v>1099.104</v>
      </c>
      <c r="E80" s="28"/>
      <c r="F80" s="18"/>
      <c r="G80" s="28">
        <f>H80*12</f>
        <v>0.24</v>
      </c>
      <c r="H80" s="18">
        <v>0.02</v>
      </c>
      <c r="I80" s="11">
        <v>4579.6</v>
      </c>
    </row>
    <row r="81" spans="1:9" s="15" customFormat="1" ht="25.5">
      <c r="A81" s="27" t="s">
        <v>89</v>
      </c>
      <c r="B81" s="22" t="s">
        <v>14</v>
      </c>
      <c r="C81" s="28">
        <f>F81*12</f>
        <v>0</v>
      </c>
      <c r="D81" s="52">
        <f>G81*I81</f>
        <v>16486.56</v>
      </c>
      <c r="E81" s="28">
        <f>H81*12</f>
        <v>3.5999999999999996</v>
      </c>
      <c r="F81" s="18"/>
      <c r="G81" s="28">
        <f>H81*12</f>
        <v>3.5999999999999996</v>
      </c>
      <c r="H81" s="18">
        <v>0.3</v>
      </c>
      <c r="I81" s="11">
        <v>4579.6</v>
      </c>
    </row>
    <row r="82" spans="1:9" s="11" customFormat="1" ht="15">
      <c r="A82" s="23" t="s">
        <v>71</v>
      </c>
      <c r="B82" s="24"/>
      <c r="C82" s="57"/>
      <c r="D82" s="16">
        <f>D83+D84+D85</f>
        <v>13738.800000000003</v>
      </c>
      <c r="E82" s="57"/>
      <c r="F82" s="17"/>
      <c r="G82" s="16">
        <f>G83+G84+G85</f>
        <v>3</v>
      </c>
      <c r="H82" s="16">
        <f>H83+H84+H85</f>
        <v>0.25</v>
      </c>
      <c r="I82" s="11">
        <v>4579.6</v>
      </c>
    </row>
    <row r="83" spans="1:9" s="15" customFormat="1" ht="15">
      <c r="A83" s="27" t="s">
        <v>91</v>
      </c>
      <c r="B83" s="22" t="s">
        <v>80</v>
      </c>
      <c r="C83" s="28"/>
      <c r="D83" s="52">
        <f>G83*I83</f>
        <v>9891.936000000002</v>
      </c>
      <c r="E83" s="28"/>
      <c r="F83" s="18"/>
      <c r="G83" s="28">
        <f aca="true" t="shared" si="8" ref="G83:G94">H83*12</f>
        <v>2.16</v>
      </c>
      <c r="H83" s="18">
        <v>0.18</v>
      </c>
      <c r="I83" s="11">
        <v>4579.6</v>
      </c>
    </row>
    <row r="84" spans="1:9" s="15" customFormat="1" ht="15">
      <c r="A84" s="27" t="s">
        <v>92</v>
      </c>
      <c r="B84" s="22" t="s">
        <v>80</v>
      </c>
      <c r="C84" s="28"/>
      <c r="D84" s="52">
        <f>G84*I84</f>
        <v>1648.6560000000002</v>
      </c>
      <c r="E84" s="28"/>
      <c r="F84" s="18"/>
      <c r="G84" s="28">
        <f t="shared" si="8"/>
        <v>0.36</v>
      </c>
      <c r="H84" s="18">
        <v>0.03</v>
      </c>
      <c r="I84" s="11">
        <v>4579.6</v>
      </c>
    </row>
    <row r="85" spans="1:9" s="15" customFormat="1" ht="25.5" customHeight="1">
      <c r="A85" s="27" t="s">
        <v>93</v>
      </c>
      <c r="B85" s="22" t="s">
        <v>19</v>
      </c>
      <c r="C85" s="28"/>
      <c r="D85" s="52">
        <f>G85*I85</f>
        <v>2198.208</v>
      </c>
      <c r="E85" s="28"/>
      <c r="F85" s="18"/>
      <c r="G85" s="28">
        <f t="shared" si="8"/>
        <v>0.48</v>
      </c>
      <c r="H85" s="18">
        <v>0.04</v>
      </c>
      <c r="I85" s="11">
        <v>4579.6</v>
      </c>
    </row>
    <row r="86" spans="1:9" s="11" customFormat="1" ht="30">
      <c r="A86" s="49" t="s">
        <v>39</v>
      </c>
      <c r="B86" s="24" t="s">
        <v>14</v>
      </c>
      <c r="C86" s="30">
        <f>F86*12</f>
        <v>0</v>
      </c>
      <c r="D86" s="30">
        <f>G86*I86</f>
        <v>15387.456000000002</v>
      </c>
      <c r="E86" s="30">
        <f>H86*12</f>
        <v>3.3600000000000003</v>
      </c>
      <c r="F86" s="31"/>
      <c r="G86" s="30">
        <f t="shared" si="8"/>
        <v>3.3600000000000003</v>
      </c>
      <c r="H86" s="31">
        <v>0.28</v>
      </c>
      <c r="I86" s="11">
        <v>4579.6</v>
      </c>
    </row>
    <row r="87" spans="1:9" s="11" customFormat="1" ht="18.75">
      <c r="A87" s="74" t="s">
        <v>37</v>
      </c>
      <c r="B87" s="29"/>
      <c r="C87" s="30" t="e">
        <f>F87*12</f>
        <v>#REF!</v>
      </c>
      <c r="D87" s="30">
        <f>G87*I87</f>
        <v>171615.56999999998</v>
      </c>
      <c r="E87" s="30">
        <f>H87*12</f>
        <v>37.47392130317058</v>
      </c>
      <c r="F87" s="31" t="e">
        <f>#REF!+#REF!+#REF!+#REF!+#REF!+#REF!+#REF!+#REF!+#REF!+#REF!</f>
        <v>#REF!</v>
      </c>
      <c r="G87" s="30">
        <f t="shared" si="8"/>
        <v>37.47392130317058</v>
      </c>
      <c r="H87" s="31">
        <f>H88+H89+H90+H91+H92+H93</f>
        <v>3.122826775264215</v>
      </c>
      <c r="I87" s="11">
        <v>4579.6</v>
      </c>
    </row>
    <row r="88" spans="1:9" s="11" customFormat="1" ht="15">
      <c r="A88" s="79" t="s">
        <v>109</v>
      </c>
      <c r="B88" s="80"/>
      <c r="C88" s="81"/>
      <c r="D88" s="30">
        <f aca="true" t="shared" si="9" ref="D88:D93">G88*I88</f>
        <v>22114.300000000003</v>
      </c>
      <c r="E88" s="30">
        <f aca="true" t="shared" si="10" ref="E88:E93">H88*12</f>
        <v>4.828871517163071</v>
      </c>
      <c r="F88" s="31" t="e">
        <f>#REF!+#REF!+#REF!+#REF!+#REF!+#REF!+#REF!+#REF!+#REF!+#REF!</f>
        <v>#REF!</v>
      </c>
      <c r="G88" s="30">
        <f aca="true" t="shared" si="11" ref="G88:G93">H88*12</f>
        <v>4.828871517163071</v>
      </c>
      <c r="H88" s="82">
        <f>22114.3/12/I88</f>
        <v>0.4024059597635892</v>
      </c>
      <c r="I88" s="11">
        <v>4579.6</v>
      </c>
    </row>
    <row r="89" spans="1:9" s="11" customFormat="1" ht="15">
      <c r="A89" s="79" t="s">
        <v>110</v>
      </c>
      <c r="B89" s="80"/>
      <c r="C89" s="81"/>
      <c r="D89" s="30">
        <f t="shared" si="9"/>
        <v>46827.4</v>
      </c>
      <c r="E89" s="30">
        <f t="shared" si="10"/>
        <v>10.225216176085247</v>
      </c>
      <c r="F89" s="31" t="e">
        <f>#REF!+#REF!+#REF!+#REF!+#REF!+#REF!+#REF!+#REF!+#REF!+#REF!</f>
        <v>#REF!</v>
      </c>
      <c r="G89" s="30">
        <f t="shared" si="11"/>
        <v>10.225216176085247</v>
      </c>
      <c r="H89" s="82">
        <f>46827.4/12/I89</f>
        <v>0.8521013480071039</v>
      </c>
      <c r="I89" s="11">
        <v>4579.6</v>
      </c>
    </row>
    <row r="90" spans="1:9" s="11" customFormat="1" ht="15">
      <c r="A90" s="79" t="s">
        <v>111</v>
      </c>
      <c r="B90" s="80"/>
      <c r="C90" s="81"/>
      <c r="D90" s="30">
        <f t="shared" si="9"/>
        <v>2649.22</v>
      </c>
      <c r="E90" s="30">
        <f t="shared" si="10"/>
        <v>0.5784828369289894</v>
      </c>
      <c r="F90" s="31" t="e">
        <f>#REF!+#REF!+#REF!+#REF!+#REF!+#REF!+#REF!+#REF!+#REF!+#REF!</f>
        <v>#REF!</v>
      </c>
      <c r="G90" s="30">
        <f t="shared" si="11"/>
        <v>0.5784828369289894</v>
      </c>
      <c r="H90" s="82">
        <f>2649.22/12/I90</f>
        <v>0.04820690307741578</v>
      </c>
      <c r="I90" s="11">
        <v>4579.6</v>
      </c>
    </row>
    <row r="91" spans="1:9" s="11" customFormat="1" ht="15">
      <c r="A91" s="79" t="s">
        <v>112</v>
      </c>
      <c r="B91" s="80"/>
      <c r="C91" s="81"/>
      <c r="D91" s="30">
        <f t="shared" si="9"/>
        <v>7754.610000000001</v>
      </c>
      <c r="E91" s="30">
        <f t="shared" si="10"/>
        <v>1.6932941741636824</v>
      </c>
      <c r="F91" s="31" t="e">
        <f>#REF!+#REF!+#REF!+#REF!+#REF!+#REF!+#REF!+#REF!+#REF!+#REF!</f>
        <v>#REF!</v>
      </c>
      <c r="G91" s="30">
        <f t="shared" si="11"/>
        <v>1.6932941741636824</v>
      </c>
      <c r="H91" s="82">
        <f>7754.61/12/I91</f>
        <v>0.14110784784697353</v>
      </c>
      <c r="I91" s="11">
        <v>4579.6</v>
      </c>
    </row>
    <row r="92" spans="1:9" s="11" customFormat="1" ht="15">
      <c r="A92" s="79" t="s">
        <v>113</v>
      </c>
      <c r="B92" s="80"/>
      <c r="C92" s="81"/>
      <c r="D92" s="30">
        <f t="shared" si="9"/>
        <v>83380.26</v>
      </c>
      <c r="E92" s="30">
        <f t="shared" si="10"/>
        <v>18.20688706437243</v>
      </c>
      <c r="F92" s="31" t="e">
        <f>#REF!+#REF!+#REF!+#REF!+#REF!+#REF!+#REF!+#REF!+#REF!+#REF!</f>
        <v>#REF!</v>
      </c>
      <c r="G92" s="30">
        <f t="shared" si="11"/>
        <v>18.20688706437243</v>
      </c>
      <c r="H92" s="82">
        <f>83380.26/12/I92</f>
        <v>1.5172405886977027</v>
      </c>
      <c r="I92" s="11">
        <v>4579.6</v>
      </c>
    </row>
    <row r="93" spans="1:9" s="11" customFormat="1" ht="15">
      <c r="A93" s="79" t="s">
        <v>114</v>
      </c>
      <c r="B93" s="80"/>
      <c r="C93" s="81"/>
      <c r="D93" s="30">
        <f t="shared" si="9"/>
        <v>8889.78</v>
      </c>
      <c r="E93" s="30">
        <f t="shared" si="10"/>
        <v>1.941169534457158</v>
      </c>
      <c r="F93" s="30" t="e">
        <f>#REF!+#REF!+#REF!+#REF!+#REF!+#REF!+#REF!+#REF!+#REF!+#REF!</f>
        <v>#REF!</v>
      </c>
      <c r="G93" s="30">
        <f t="shared" si="11"/>
        <v>1.941169534457158</v>
      </c>
      <c r="H93" s="82">
        <f>8889.78/12/I93</f>
        <v>0.16176412787142982</v>
      </c>
      <c r="I93" s="11">
        <v>4579.6</v>
      </c>
    </row>
    <row r="94" spans="1:9" s="11" customFormat="1" ht="19.5" thickBot="1">
      <c r="A94" s="75" t="s">
        <v>38</v>
      </c>
      <c r="B94" s="76"/>
      <c r="C94" s="77" t="e">
        <f>F94*12</f>
        <v>#REF!</v>
      </c>
      <c r="D94" s="78">
        <f>D13+D14+D21+D22+D23+D24+D25+D26+D27+D28+D29+D30+D31+D32+D33+D49+D62+D66+D75+D79+D82+D86+D87</f>
        <v>668218.002</v>
      </c>
      <c r="E94" s="77">
        <f>H94*12</f>
        <v>145.9118704690366</v>
      </c>
      <c r="F94" s="78" t="e">
        <f>F13+F14+F21+F22+#REF!+#REF!+#REF!+#REF!+#REF!+F87+F86</f>
        <v>#REF!</v>
      </c>
      <c r="G94" s="77">
        <f t="shared" si="8"/>
        <v>145.9118704690366</v>
      </c>
      <c r="H94" s="78">
        <f>H13+H14+H21+H22+H23+H24+H25+H26+H27+H28+H29+H30+H31+H32+H33+H49+H62+H66+H75+H79+H82+H86+H87</f>
        <v>12.159322539086382</v>
      </c>
      <c r="I94" s="11">
        <v>4579.6</v>
      </c>
    </row>
    <row r="95" spans="1:9" s="11" customFormat="1" ht="19.5" thickBot="1">
      <c r="A95" s="75" t="s">
        <v>115</v>
      </c>
      <c r="B95" s="76"/>
      <c r="C95" s="77"/>
      <c r="D95" s="83">
        <f>G95*I95</f>
        <v>4945.968000000001</v>
      </c>
      <c r="E95" s="77"/>
      <c r="F95" s="78"/>
      <c r="G95" s="77">
        <f>H95*12</f>
        <v>1.08</v>
      </c>
      <c r="H95" s="78">
        <v>0.09</v>
      </c>
      <c r="I95" s="11">
        <v>4579.6</v>
      </c>
    </row>
    <row r="96" spans="1:8" s="11" customFormat="1" ht="19.5" thickBot="1">
      <c r="A96" s="75" t="s">
        <v>116</v>
      </c>
      <c r="B96" s="76"/>
      <c r="C96" s="77"/>
      <c r="D96" s="83">
        <f>D94+D95</f>
        <v>673163.97</v>
      </c>
      <c r="E96" s="77"/>
      <c r="F96" s="78"/>
      <c r="G96" s="83">
        <f>G94+G95</f>
        <v>146.9918704690366</v>
      </c>
      <c r="H96" s="78">
        <f>H94+H95</f>
        <v>12.249322539086382</v>
      </c>
    </row>
    <row r="97" spans="1:8" s="33" customFormat="1" ht="20.25" thickBot="1">
      <c r="A97" s="46" t="s">
        <v>32</v>
      </c>
      <c r="B97" s="47" t="s">
        <v>13</v>
      </c>
      <c r="C97" s="47" t="s">
        <v>33</v>
      </c>
      <c r="D97" s="53"/>
      <c r="E97" s="47" t="s">
        <v>33</v>
      </c>
      <c r="F97" s="48"/>
      <c r="G97" s="47" t="s">
        <v>33</v>
      </c>
      <c r="H97" s="48"/>
    </row>
    <row r="98" spans="1:8" s="35" customFormat="1" ht="12.75">
      <c r="A98" s="34"/>
      <c r="F98" s="36"/>
      <c r="H98" s="36"/>
    </row>
    <row r="99" spans="1:8" s="32" customFormat="1" ht="18.75">
      <c r="A99" s="37" t="s">
        <v>34</v>
      </c>
      <c r="B99" s="38" t="s">
        <v>117</v>
      </c>
      <c r="C99" s="39"/>
      <c r="D99" s="39"/>
      <c r="E99" s="39"/>
      <c r="F99" s="40"/>
      <c r="G99" s="39"/>
      <c r="H99" s="40">
        <f>H96-H95-H87</f>
        <v>9.036495763822167</v>
      </c>
    </row>
    <row r="100" spans="1:8" s="33" customFormat="1" ht="19.5">
      <c r="A100" s="41"/>
      <c r="B100" s="42"/>
      <c r="C100" s="43"/>
      <c r="D100" s="43"/>
      <c r="E100" s="43"/>
      <c r="F100" s="44"/>
      <c r="G100" s="43"/>
      <c r="H100" s="44"/>
    </row>
    <row r="101" spans="1:6" s="35" customFormat="1" ht="14.25">
      <c r="A101" s="153" t="s">
        <v>35</v>
      </c>
      <c r="B101" s="153"/>
      <c r="C101" s="153"/>
      <c r="D101" s="153"/>
      <c r="E101" s="153"/>
      <c r="F101" s="153"/>
    </row>
    <row r="102" spans="6:8" s="35" customFormat="1" ht="12.75">
      <c r="F102" s="36"/>
      <c r="H102" s="36"/>
    </row>
    <row r="103" spans="1:8" s="35" customFormat="1" ht="12.75">
      <c r="A103" s="34" t="s">
        <v>36</v>
      </c>
      <c r="F103" s="36"/>
      <c r="H103" s="36"/>
    </row>
    <row r="104" spans="6:8" s="35" customFormat="1" ht="12.75">
      <c r="F104" s="36"/>
      <c r="H104" s="36"/>
    </row>
    <row r="105" spans="6:8" s="35" customFormat="1" ht="12.75">
      <c r="F105" s="36"/>
      <c r="H105" s="36"/>
    </row>
    <row r="106" spans="6:8" s="35" customFormat="1" ht="12.75">
      <c r="F106" s="36"/>
      <c r="H106" s="36"/>
    </row>
    <row r="107" spans="6:8" s="35" customFormat="1" ht="12.75">
      <c r="F107" s="36"/>
      <c r="H107" s="36"/>
    </row>
    <row r="108" spans="6:8" s="35" customFormat="1" ht="12.75">
      <c r="F108" s="36"/>
      <c r="H108" s="36"/>
    </row>
    <row r="109" spans="6:8" s="35" customFormat="1" ht="12.75">
      <c r="F109" s="36"/>
      <c r="H109" s="36"/>
    </row>
    <row r="110" spans="6:8" s="35" customFormat="1" ht="12.75">
      <c r="F110" s="36"/>
      <c r="H110" s="36"/>
    </row>
    <row r="111" spans="6:8" s="35" customFormat="1" ht="12.75">
      <c r="F111" s="36"/>
      <c r="H111" s="36"/>
    </row>
    <row r="112" spans="6:8" s="35" customFormat="1" ht="12.75">
      <c r="F112" s="36"/>
      <c r="H112" s="36"/>
    </row>
    <row r="113" spans="6:8" s="35" customFormat="1" ht="12.75">
      <c r="F113" s="36"/>
      <c r="H113" s="36"/>
    </row>
    <row r="114" spans="6:8" s="35" customFormat="1" ht="12.75">
      <c r="F114" s="36"/>
      <c r="H114" s="36"/>
    </row>
    <row r="115" spans="6:8" s="35" customFormat="1" ht="12.75">
      <c r="F115" s="36"/>
      <c r="H115" s="36"/>
    </row>
    <row r="116" spans="6:8" s="35" customFormat="1" ht="12.75">
      <c r="F116" s="36"/>
      <c r="H116" s="36"/>
    </row>
    <row r="117" spans="6:8" s="35" customFormat="1" ht="12.75">
      <c r="F117" s="36"/>
      <c r="H117" s="36"/>
    </row>
    <row r="118" spans="6:8" s="35" customFormat="1" ht="12.75">
      <c r="F118" s="36"/>
      <c r="H118" s="36"/>
    </row>
    <row r="119" spans="6:8" s="35" customFormat="1" ht="12.75">
      <c r="F119" s="36"/>
      <c r="H119" s="36"/>
    </row>
    <row r="120" spans="6:8" s="35" customFormat="1" ht="12.75">
      <c r="F120" s="36"/>
      <c r="H120" s="36"/>
    </row>
    <row r="121" spans="6:8" s="35" customFormat="1" ht="12.75">
      <c r="F121" s="36"/>
      <c r="H121" s="36"/>
    </row>
  </sheetData>
  <sheetProtection/>
  <mergeCells count="10">
    <mergeCell ref="A101:F101"/>
    <mergeCell ref="A12:H12"/>
    <mergeCell ref="A9:H9"/>
    <mergeCell ref="A6:H6"/>
    <mergeCell ref="A7:H7"/>
    <mergeCell ref="A8:H8"/>
    <mergeCell ref="A1:H1"/>
    <mergeCell ref="B2:H2"/>
    <mergeCell ref="B3:H3"/>
    <mergeCell ref="B4:H4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="75" zoomScaleNormal="75" workbookViewId="0" topLeftCell="A74">
      <selection activeCell="A110" sqref="A110:IV110"/>
    </sheetView>
  </sheetViews>
  <sheetFormatPr defaultColWidth="9.00390625" defaultRowHeight="12.75"/>
  <cols>
    <col min="1" max="1" width="72.75390625" style="45" customWidth="1"/>
    <col min="2" max="2" width="19.125" style="45" customWidth="1"/>
    <col min="3" max="3" width="13.875" style="45" hidden="1" customWidth="1"/>
    <col min="4" max="4" width="14.875" style="45" customWidth="1"/>
    <col min="5" max="5" width="13.875" style="45" hidden="1" customWidth="1"/>
    <col min="6" max="6" width="20.875" style="45" hidden="1" customWidth="1"/>
    <col min="7" max="7" width="13.875" style="45" customWidth="1"/>
    <col min="8" max="8" width="20.875" style="45" customWidth="1"/>
    <col min="9" max="9" width="15.375" style="45" hidden="1" customWidth="1"/>
    <col min="10" max="14" width="15.375" style="45" customWidth="1"/>
    <col min="15" max="16384" width="9.125" style="45" customWidth="1"/>
  </cols>
  <sheetData>
    <row r="1" spans="1:8" ht="16.5" customHeight="1">
      <c r="A1" s="175" t="s">
        <v>0</v>
      </c>
      <c r="B1" s="176"/>
      <c r="C1" s="176"/>
      <c r="D1" s="176"/>
      <c r="E1" s="176"/>
      <c r="F1" s="176"/>
      <c r="G1" s="176"/>
      <c r="H1" s="176"/>
    </row>
    <row r="2" spans="2:8" ht="12.75" customHeight="1">
      <c r="B2" s="177" t="s">
        <v>1</v>
      </c>
      <c r="C2" s="177"/>
      <c r="D2" s="177"/>
      <c r="E2" s="177"/>
      <c r="F2" s="177"/>
      <c r="G2" s="176"/>
      <c r="H2" s="176"/>
    </row>
    <row r="3" spans="2:8" ht="14.25" customHeight="1">
      <c r="B3" s="177" t="s">
        <v>2</v>
      </c>
      <c r="C3" s="177"/>
      <c r="D3" s="177"/>
      <c r="E3" s="177"/>
      <c r="F3" s="177"/>
      <c r="G3" s="176"/>
      <c r="H3" s="176"/>
    </row>
    <row r="4" spans="2:8" ht="14.25" customHeight="1">
      <c r="B4" s="177" t="s">
        <v>40</v>
      </c>
      <c r="C4" s="177"/>
      <c r="D4" s="177"/>
      <c r="E4" s="177"/>
      <c r="F4" s="177"/>
      <c r="G4" s="176"/>
      <c r="H4" s="176"/>
    </row>
    <row r="5" spans="2:9" ht="35.25" customHeight="1">
      <c r="B5" s="3"/>
      <c r="C5" s="3"/>
      <c r="D5" s="3"/>
      <c r="E5" s="3"/>
      <c r="F5" s="3"/>
      <c r="G5" s="3"/>
      <c r="H5" s="3"/>
      <c r="I5" s="3"/>
    </row>
    <row r="6" spans="1:8" s="97" customFormat="1" ht="22.5" customHeight="1">
      <c r="A6" s="171" t="s">
        <v>3</v>
      </c>
      <c r="B6" s="171"/>
      <c r="C6" s="171"/>
      <c r="D6" s="171"/>
      <c r="E6" s="172"/>
      <c r="F6" s="172"/>
      <c r="G6" s="172"/>
      <c r="H6" s="172"/>
    </row>
    <row r="7" spans="1:8" s="98" customFormat="1" ht="18.75" customHeight="1">
      <c r="A7" s="171" t="s">
        <v>123</v>
      </c>
      <c r="B7" s="171"/>
      <c r="C7" s="171"/>
      <c r="D7" s="171"/>
      <c r="E7" s="172"/>
      <c r="F7" s="172"/>
      <c r="G7" s="172"/>
      <c r="H7" s="172"/>
    </row>
    <row r="8" spans="1:8" s="99" customFormat="1" ht="17.25" customHeight="1">
      <c r="A8" s="173" t="s">
        <v>100</v>
      </c>
      <c r="B8" s="173"/>
      <c r="C8" s="173"/>
      <c r="D8" s="173"/>
      <c r="E8" s="174"/>
      <c r="F8" s="174"/>
      <c r="G8" s="174"/>
      <c r="H8" s="174"/>
    </row>
    <row r="9" spans="1:8" s="98" customFormat="1" ht="30" customHeight="1" thickBot="1">
      <c r="A9" s="169" t="s">
        <v>122</v>
      </c>
      <c r="B9" s="169"/>
      <c r="C9" s="169"/>
      <c r="D9" s="169"/>
      <c r="E9" s="170"/>
      <c r="F9" s="170"/>
      <c r="G9" s="170"/>
      <c r="H9" s="170"/>
    </row>
    <row r="10" spans="1:8" s="88" customFormat="1" ht="139.5" customHeight="1" thickBot="1">
      <c r="A10" s="100" t="s">
        <v>5</v>
      </c>
      <c r="B10" s="101" t="s">
        <v>6</v>
      </c>
      <c r="C10" s="102" t="s">
        <v>7</v>
      </c>
      <c r="D10" s="102" t="s">
        <v>41</v>
      </c>
      <c r="E10" s="102" t="s">
        <v>7</v>
      </c>
      <c r="F10" s="10" t="s">
        <v>8</v>
      </c>
      <c r="G10" s="102" t="s">
        <v>7</v>
      </c>
      <c r="H10" s="10" t="s">
        <v>8</v>
      </c>
    </row>
    <row r="11" spans="1:8" s="108" customFormat="1" ht="12.75">
      <c r="A11" s="103">
        <v>1</v>
      </c>
      <c r="B11" s="104">
        <v>2</v>
      </c>
      <c r="C11" s="104">
        <v>3</v>
      </c>
      <c r="D11" s="105"/>
      <c r="E11" s="104">
        <v>3</v>
      </c>
      <c r="F11" s="14">
        <v>4</v>
      </c>
      <c r="G11" s="106">
        <v>3</v>
      </c>
      <c r="H11" s="107">
        <v>4</v>
      </c>
    </row>
    <row r="12" spans="1:8" s="108" customFormat="1" ht="49.5" customHeight="1">
      <c r="A12" s="165" t="s">
        <v>9</v>
      </c>
      <c r="B12" s="166"/>
      <c r="C12" s="166"/>
      <c r="D12" s="166"/>
      <c r="E12" s="166"/>
      <c r="F12" s="166"/>
      <c r="G12" s="167"/>
      <c r="H12" s="168"/>
    </row>
    <row r="13" spans="1:9" s="88" customFormat="1" ht="18.75">
      <c r="A13" s="109" t="s">
        <v>10</v>
      </c>
      <c r="B13" s="110"/>
      <c r="C13" s="86">
        <f>F13*12</f>
        <v>0</v>
      </c>
      <c r="D13" s="87">
        <f>G13*I13</f>
        <v>114856.368</v>
      </c>
      <c r="E13" s="86">
        <f>H13*12</f>
        <v>25.08</v>
      </c>
      <c r="F13" s="21"/>
      <c r="G13" s="86">
        <f>H13*12</f>
        <v>25.08</v>
      </c>
      <c r="H13" s="56">
        <v>2.09</v>
      </c>
      <c r="I13" s="88">
        <v>4579.6</v>
      </c>
    </row>
    <row r="14" spans="1:8" s="88" customFormat="1" ht="27" customHeight="1">
      <c r="A14" s="70" t="s">
        <v>124</v>
      </c>
      <c r="B14" s="71" t="s">
        <v>125</v>
      </c>
      <c r="C14" s="86"/>
      <c r="D14" s="87"/>
      <c r="E14" s="86"/>
      <c r="F14" s="68"/>
      <c r="G14" s="86"/>
      <c r="H14" s="69"/>
    </row>
    <row r="15" spans="1:8" s="88" customFormat="1" ht="27" customHeight="1">
      <c r="A15" s="70" t="s">
        <v>126</v>
      </c>
      <c r="B15" s="71" t="s">
        <v>125</v>
      </c>
      <c r="C15" s="86"/>
      <c r="D15" s="87"/>
      <c r="E15" s="86"/>
      <c r="F15" s="68"/>
      <c r="G15" s="86"/>
      <c r="H15" s="69"/>
    </row>
    <row r="16" spans="1:8" s="88" customFormat="1" ht="27" customHeight="1">
      <c r="A16" s="70" t="s">
        <v>127</v>
      </c>
      <c r="B16" s="71" t="s">
        <v>128</v>
      </c>
      <c r="C16" s="86"/>
      <c r="D16" s="87"/>
      <c r="E16" s="86"/>
      <c r="F16" s="68"/>
      <c r="G16" s="86"/>
      <c r="H16" s="69"/>
    </row>
    <row r="17" spans="1:8" s="88" customFormat="1" ht="27" customHeight="1">
      <c r="A17" s="70" t="s">
        <v>129</v>
      </c>
      <c r="B17" s="71" t="s">
        <v>130</v>
      </c>
      <c r="C17" s="86"/>
      <c r="D17" s="87"/>
      <c r="E17" s="86"/>
      <c r="F17" s="68"/>
      <c r="G17" s="86"/>
      <c r="H17" s="69"/>
    </row>
    <row r="18" spans="1:9" s="88" customFormat="1" ht="30">
      <c r="A18" s="109" t="s">
        <v>12</v>
      </c>
      <c r="B18" s="111"/>
      <c r="C18" s="86">
        <f>F18*12</f>
        <v>0</v>
      </c>
      <c r="D18" s="87">
        <f>G18*I18</f>
        <v>103865.32800000001</v>
      </c>
      <c r="E18" s="86">
        <f>H18*12</f>
        <v>22.68</v>
      </c>
      <c r="F18" s="21"/>
      <c r="G18" s="86">
        <f>H18*12</f>
        <v>22.68</v>
      </c>
      <c r="H18" s="56">
        <v>1.89</v>
      </c>
      <c r="I18" s="88">
        <v>4579.6</v>
      </c>
    </row>
    <row r="19" spans="1:8" s="88" customFormat="1" ht="18.75">
      <c r="A19" s="70" t="s">
        <v>102</v>
      </c>
      <c r="B19" s="71" t="s">
        <v>13</v>
      </c>
      <c r="C19" s="86"/>
      <c r="D19" s="87"/>
      <c r="E19" s="86"/>
      <c r="F19" s="68"/>
      <c r="G19" s="86"/>
      <c r="H19" s="69"/>
    </row>
    <row r="20" spans="1:8" s="88" customFormat="1" ht="18.75">
      <c r="A20" s="70" t="s">
        <v>103</v>
      </c>
      <c r="B20" s="71" t="s">
        <v>13</v>
      </c>
      <c r="C20" s="86"/>
      <c r="D20" s="87"/>
      <c r="E20" s="86"/>
      <c r="F20" s="68"/>
      <c r="G20" s="86"/>
      <c r="H20" s="69"/>
    </row>
    <row r="21" spans="1:8" s="88" customFormat="1" ht="18.75">
      <c r="A21" s="70" t="s">
        <v>104</v>
      </c>
      <c r="B21" s="71" t="s">
        <v>13</v>
      </c>
      <c r="C21" s="86"/>
      <c r="D21" s="87"/>
      <c r="E21" s="86"/>
      <c r="F21" s="68"/>
      <c r="G21" s="86"/>
      <c r="H21" s="69"/>
    </row>
    <row r="22" spans="1:8" s="88" customFormat="1" ht="25.5">
      <c r="A22" s="70" t="s">
        <v>105</v>
      </c>
      <c r="B22" s="71" t="s">
        <v>14</v>
      </c>
      <c r="C22" s="86"/>
      <c r="D22" s="87"/>
      <c r="E22" s="86"/>
      <c r="F22" s="68"/>
      <c r="G22" s="86"/>
      <c r="H22" s="69"/>
    </row>
    <row r="23" spans="1:8" s="88" customFormat="1" ht="18.75">
      <c r="A23" s="70" t="s">
        <v>106</v>
      </c>
      <c r="B23" s="71" t="s">
        <v>13</v>
      </c>
      <c r="C23" s="86"/>
      <c r="D23" s="87"/>
      <c r="E23" s="86"/>
      <c r="F23" s="68"/>
      <c r="G23" s="86"/>
      <c r="H23" s="69"/>
    </row>
    <row r="24" spans="1:8" s="88" customFormat="1" ht="18.75">
      <c r="A24" s="89" t="s">
        <v>131</v>
      </c>
      <c r="B24" s="90" t="s">
        <v>13</v>
      </c>
      <c r="C24" s="86"/>
      <c r="D24" s="87"/>
      <c r="E24" s="86"/>
      <c r="F24" s="68"/>
      <c r="G24" s="86"/>
      <c r="H24" s="69"/>
    </row>
    <row r="25" spans="1:8" s="88" customFormat="1" ht="26.25" thickBot="1">
      <c r="A25" s="72" t="s">
        <v>107</v>
      </c>
      <c r="B25" s="73" t="s">
        <v>108</v>
      </c>
      <c r="C25" s="86"/>
      <c r="D25" s="87"/>
      <c r="E25" s="86"/>
      <c r="F25" s="68"/>
      <c r="G25" s="86"/>
      <c r="H25" s="69"/>
    </row>
    <row r="26" spans="1:9" s="113" customFormat="1" ht="18.75">
      <c r="A26" s="112" t="s">
        <v>15</v>
      </c>
      <c r="B26" s="110" t="s">
        <v>16</v>
      </c>
      <c r="C26" s="86">
        <f>F26*12</f>
        <v>0</v>
      </c>
      <c r="D26" s="87">
        <f aca="true" t="shared" si="0" ref="D26:D37">G26*I26</f>
        <v>30774.912000000004</v>
      </c>
      <c r="E26" s="86">
        <f>H26*12</f>
        <v>6.720000000000001</v>
      </c>
      <c r="F26" s="17"/>
      <c r="G26" s="86">
        <f aca="true" t="shared" si="1" ref="G26:G37">H26*12</f>
        <v>6.720000000000001</v>
      </c>
      <c r="H26" s="55">
        <v>0.56</v>
      </c>
      <c r="I26" s="88">
        <v>4579.6</v>
      </c>
    </row>
    <row r="27" spans="1:9" s="88" customFormat="1" ht="18.75">
      <c r="A27" s="112" t="s">
        <v>17</v>
      </c>
      <c r="B27" s="110" t="s">
        <v>18</v>
      </c>
      <c r="C27" s="86">
        <f>F27*12</f>
        <v>0</v>
      </c>
      <c r="D27" s="87">
        <f t="shared" si="0"/>
        <v>99468.912</v>
      </c>
      <c r="E27" s="86">
        <f>H27*12</f>
        <v>21.72</v>
      </c>
      <c r="F27" s="17"/>
      <c r="G27" s="86">
        <f t="shared" si="1"/>
        <v>21.72</v>
      </c>
      <c r="H27" s="55">
        <v>1.81</v>
      </c>
      <c r="I27" s="88">
        <v>4579.6</v>
      </c>
    </row>
    <row r="28" spans="1:9" s="108" customFormat="1" ht="30">
      <c r="A28" s="112" t="s">
        <v>66</v>
      </c>
      <c r="B28" s="110" t="s">
        <v>11</v>
      </c>
      <c r="C28" s="84"/>
      <c r="D28" s="87">
        <f t="shared" si="0"/>
        <v>1648.6560000000002</v>
      </c>
      <c r="E28" s="84"/>
      <c r="F28" s="17"/>
      <c r="G28" s="86">
        <f t="shared" si="1"/>
        <v>0.36</v>
      </c>
      <c r="H28" s="17">
        <v>0.03</v>
      </c>
      <c r="I28" s="88">
        <v>4579.6</v>
      </c>
    </row>
    <row r="29" spans="1:9" s="108" customFormat="1" ht="29.25" customHeight="1">
      <c r="A29" s="112" t="s">
        <v>98</v>
      </c>
      <c r="B29" s="110" t="s">
        <v>11</v>
      </c>
      <c r="C29" s="84"/>
      <c r="D29" s="87">
        <f t="shared" si="0"/>
        <v>1648.6560000000002</v>
      </c>
      <c r="E29" s="84"/>
      <c r="F29" s="17"/>
      <c r="G29" s="86">
        <f t="shared" si="1"/>
        <v>0.36</v>
      </c>
      <c r="H29" s="17">
        <v>0.03</v>
      </c>
      <c r="I29" s="88">
        <v>4579.6</v>
      </c>
    </row>
    <row r="30" spans="1:9" s="108" customFormat="1" ht="15">
      <c r="A30" s="112" t="s">
        <v>67</v>
      </c>
      <c r="B30" s="110" t="s">
        <v>11</v>
      </c>
      <c r="C30" s="84"/>
      <c r="D30" s="87">
        <f t="shared" si="0"/>
        <v>9342.384</v>
      </c>
      <c r="E30" s="84"/>
      <c r="F30" s="17"/>
      <c r="G30" s="86">
        <f t="shared" si="1"/>
        <v>2.04</v>
      </c>
      <c r="H30" s="17">
        <v>0.17</v>
      </c>
      <c r="I30" s="88">
        <v>4579.6</v>
      </c>
    </row>
    <row r="31" spans="1:9" s="108" customFormat="1" ht="30" hidden="1">
      <c r="A31" s="112" t="s">
        <v>68</v>
      </c>
      <c r="B31" s="110" t="s">
        <v>14</v>
      </c>
      <c r="C31" s="84"/>
      <c r="D31" s="87">
        <f t="shared" si="0"/>
        <v>0</v>
      </c>
      <c r="E31" s="84"/>
      <c r="F31" s="17"/>
      <c r="G31" s="86">
        <f t="shared" si="1"/>
        <v>0</v>
      </c>
      <c r="H31" s="17"/>
      <c r="I31" s="88">
        <v>4579.6</v>
      </c>
    </row>
    <row r="32" spans="1:9" s="108" customFormat="1" ht="30" hidden="1">
      <c r="A32" s="112" t="s">
        <v>69</v>
      </c>
      <c r="B32" s="110" t="s">
        <v>14</v>
      </c>
      <c r="C32" s="84"/>
      <c r="D32" s="87">
        <f t="shared" si="0"/>
        <v>0</v>
      </c>
      <c r="E32" s="84"/>
      <c r="F32" s="17"/>
      <c r="G32" s="86">
        <f t="shared" si="1"/>
        <v>0</v>
      </c>
      <c r="H32" s="17"/>
      <c r="I32" s="88">
        <v>4579.6</v>
      </c>
    </row>
    <row r="33" spans="1:9" s="108" customFormat="1" ht="30" hidden="1">
      <c r="A33" s="112" t="s">
        <v>70</v>
      </c>
      <c r="B33" s="110" t="s">
        <v>14</v>
      </c>
      <c r="C33" s="84"/>
      <c r="D33" s="87">
        <f t="shared" si="0"/>
        <v>0</v>
      </c>
      <c r="E33" s="84"/>
      <c r="F33" s="17"/>
      <c r="G33" s="86">
        <f t="shared" si="1"/>
        <v>0</v>
      </c>
      <c r="H33" s="17"/>
      <c r="I33" s="88">
        <v>4579.6</v>
      </c>
    </row>
    <row r="34" spans="1:9" s="108" customFormat="1" ht="30">
      <c r="A34" s="112" t="s">
        <v>26</v>
      </c>
      <c r="B34" s="110"/>
      <c r="C34" s="84">
        <f>F34*12</f>
        <v>0</v>
      </c>
      <c r="D34" s="87">
        <f t="shared" si="0"/>
        <v>7144.176</v>
      </c>
      <c r="E34" s="84">
        <f>H34*12</f>
        <v>1.56</v>
      </c>
      <c r="F34" s="17"/>
      <c r="G34" s="86">
        <f t="shared" si="1"/>
        <v>1.56</v>
      </c>
      <c r="H34" s="17">
        <v>0.13</v>
      </c>
      <c r="I34" s="88">
        <v>4579.6</v>
      </c>
    </row>
    <row r="35" spans="1:9" s="88" customFormat="1" ht="15">
      <c r="A35" s="112" t="s">
        <v>28</v>
      </c>
      <c r="B35" s="110" t="s">
        <v>29</v>
      </c>
      <c r="C35" s="84">
        <f>F35*12</f>
        <v>0</v>
      </c>
      <c r="D35" s="84">
        <f t="shared" si="0"/>
        <v>1648.6560000000002</v>
      </c>
      <c r="E35" s="84">
        <f>H35*12</f>
        <v>0.36</v>
      </c>
      <c r="F35" s="84"/>
      <c r="G35" s="84">
        <f t="shared" si="1"/>
        <v>0.36</v>
      </c>
      <c r="H35" s="17">
        <v>0.03</v>
      </c>
      <c r="I35" s="88">
        <v>4579.6</v>
      </c>
    </row>
    <row r="36" spans="1:9" s="88" customFormat="1" ht="15">
      <c r="A36" s="112" t="s">
        <v>30</v>
      </c>
      <c r="B36" s="110" t="s">
        <v>31</v>
      </c>
      <c r="C36" s="84">
        <f>F36*12</f>
        <v>0</v>
      </c>
      <c r="D36" s="84">
        <f t="shared" si="0"/>
        <v>1099.104</v>
      </c>
      <c r="E36" s="84">
        <f>H36*12</f>
        <v>0.24</v>
      </c>
      <c r="F36" s="84"/>
      <c r="G36" s="84">
        <f t="shared" si="1"/>
        <v>0.24</v>
      </c>
      <c r="H36" s="17">
        <v>0.02</v>
      </c>
      <c r="I36" s="88">
        <v>4579.6</v>
      </c>
    </row>
    <row r="37" spans="1:9" s="113" customFormat="1" ht="30">
      <c r="A37" s="112" t="s">
        <v>27</v>
      </c>
      <c r="B37" s="110" t="s">
        <v>132</v>
      </c>
      <c r="C37" s="84">
        <f>F37*12</f>
        <v>0</v>
      </c>
      <c r="D37" s="84">
        <f t="shared" si="0"/>
        <v>1648.6560000000002</v>
      </c>
      <c r="E37" s="84"/>
      <c r="F37" s="84"/>
      <c r="G37" s="84">
        <f t="shared" si="1"/>
        <v>0.36</v>
      </c>
      <c r="H37" s="17">
        <v>0.03</v>
      </c>
      <c r="I37" s="88">
        <v>4579.6</v>
      </c>
    </row>
    <row r="38" spans="1:9" s="113" customFormat="1" ht="15">
      <c r="A38" s="112" t="s">
        <v>42</v>
      </c>
      <c r="B38" s="110"/>
      <c r="C38" s="84"/>
      <c r="D38" s="84">
        <f>SUM(D39:D53)</f>
        <v>21527.883999999995</v>
      </c>
      <c r="E38" s="84"/>
      <c r="F38" s="84"/>
      <c r="G38" s="84">
        <f>SUM(G39:G53)</f>
        <v>4.700821905843306</v>
      </c>
      <c r="H38" s="17">
        <f>SUM(H39:H53)</f>
        <v>0.39173515882027543</v>
      </c>
      <c r="I38" s="88">
        <v>4579.6</v>
      </c>
    </row>
    <row r="39" spans="1:9" s="108" customFormat="1" ht="15">
      <c r="A39" s="58" t="s">
        <v>81</v>
      </c>
      <c r="B39" s="114" t="s">
        <v>19</v>
      </c>
      <c r="C39" s="28"/>
      <c r="D39" s="52">
        <f aca="true" t="shared" si="2" ref="D39:D53">G39*I39</f>
        <v>1099.104</v>
      </c>
      <c r="E39" s="28"/>
      <c r="F39" s="18"/>
      <c r="G39" s="28">
        <f aca="true" t="shared" si="3" ref="G39:G53">H39*12</f>
        <v>0.24</v>
      </c>
      <c r="H39" s="18">
        <v>0.02</v>
      </c>
      <c r="I39" s="88">
        <v>4579.6</v>
      </c>
    </row>
    <row r="40" spans="1:9" s="108" customFormat="1" ht="15">
      <c r="A40" s="58" t="s">
        <v>59</v>
      </c>
      <c r="B40" s="114" t="s">
        <v>19</v>
      </c>
      <c r="C40" s="28"/>
      <c r="D40" s="52">
        <f t="shared" si="2"/>
        <v>549.552</v>
      </c>
      <c r="E40" s="28"/>
      <c r="F40" s="18"/>
      <c r="G40" s="28">
        <f t="shared" si="3"/>
        <v>0.12</v>
      </c>
      <c r="H40" s="18">
        <v>0.01</v>
      </c>
      <c r="I40" s="88">
        <v>4579.6</v>
      </c>
    </row>
    <row r="41" spans="1:9" s="108" customFormat="1" ht="15">
      <c r="A41" s="58" t="s">
        <v>20</v>
      </c>
      <c r="B41" s="114" t="s">
        <v>25</v>
      </c>
      <c r="C41" s="28">
        <f>F41*12</f>
        <v>0</v>
      </c>
      <c r="D41" s="52">
        <f t="shared" si="2"/>
        <v>549.552</v>
      </c>
      <c r="E41" s="28">
        <f>H41*12</f>
        <v>0.12</v>
      </c>
      <c r="F41" s="18"/>
      <c r="G41" s="28">
        <f t="shared" si="3"/>
        <v>0.12</v>
      </c>
      <c r="H41" s="18">
        <v>0.01</v>
      </c>
      <c r="I41" s="88">
        <v>4579.6</v>
      </c>
    </row>
    <row r="42" spans="1:9" s="108" customFormat="1" ht="15">
      <c r="A42" s="58" t="s">
        <v>21</v>
      </c>
      <c r="B42" s="114" t="s">
        <v>19</v>
      </c>
      <c r="C42" s="28">
        <f>F42*12</f>
        <v>0</v>
      </c>
      <c r="D42" s="52">
        <f t="shared" si="2"/>
        <v>3846.8640000000005</v>
      </c>
      <c r="E42" s="28">
        <f>H42*12</f>
        <v>0.8400000000000001</v>
      </c>
      <c r="F42" s="18"/>
      <c r="G42" s="28">
        <f t="shared" si="3"/>
        <v>0.8400000000000001</v>
      </c>
      <c r="H42" s="18">
        <v>0.07</v>
      </c>
      <c r="I42" s="88">
        <v>4579.6</v>
      </c>
    </row>
    <row r="43" spans="1:9" s="108" customFormat="1" ht="15">
      <c r="A43" s="58" t="s">
        <v>79</v>
      </c>
      <c r="B43" s="114" t="s">
        <v>19</v>
      </c>
      <c r="C43" s="28">
        <f>F43*12</f>
        <v>0</v>
      </c>
      <c r="D43" s="52">
        <f t="shared" si="2"/>
        <v>549.552</v>
      </c>
      <c r="E43" s="28">
        <f>H43*12</f>
        <v>0.12</v>
      </c>
      <c r="F43" s="18"/>
      <c r="G43" s="28">
        <f t="shared" si="3"/>
        <v>0.12</v>
      </c>
      <c r="H43" s="18">
        <v>0.01</v>
      </c>
      <c r="I43" s="88">
        <v>4579.6</v>
      </c>
    </row>
    <row r="44" spans="1:9" s="108" customFormat="1" ht="15">
      <c r="A44" s="58" t="s">
        <v>22</v>
      </c>
      <c r="B44" s="114" t="s">
        <v>19</v>
      </c>
      <c r="C44" s="28">
        <f>F44*12</f>
        <v>0</v>
      </c>
      <c r="D44" s="52">
        <f t="shared" si="2"/>
        <v>2747.7600000000007</v>
      </c>
      <c r="E44" s="28">
        <f>H44*12</f>
        <v>0.6000000000000001</v>
      </c>
      <c r="F44" s="18"/>
      <c r="G44" s="28">
        <f t="shared" si="3"/>
        <v>0.6000000000000001</v>
      </c>
      <c r="H44" s="18">
        <v>0.05</v>
      </c>
      <c r="I44" s="88">
        <v>4579.6</v>
      </c>
    </row>
    <row r="45" spans="1:9" s="108" customFormat="1" ht="15">
      <c r="A45" s="58" t="s">
        <v>23</v>
      </c>
      <c r="B45" s="114" t="s">
        <v>19</v>
      </c>
      <c r="C45" s="28">
        <f>F45*12</f>
        <v>0</v>
      </c>
      <c r="D45" s="52">
        <f t="shared" si="2"/>
        <v>549.552</v>
      </c>
      <c r="E45" s="28">
        <f>H45*12</f>
        <v>0.12</v>
      </c>
      <c r="F45" s="18"/>
      <c r="G45" s="28">
        <f t="shared" si="3"/>
        <v>0.12</v>
      </c>
      <c r="H45" s="18">
        <v>0.01</v>
      </c>
      <c r="I45" s="88">
        <v>4579.6</v>
      </c>
    </row>
    <row r="46" spans="1:9" s="108" customFormat="1" ht="15">
      <c r="A46" s="58" t="s">
        <v>73</v>
      </c>
      <c r="B46" s="114" t="s">
        <v>19</v>
      </c>
      <c r="C46" s="28"/>
      <c r="D46" s="52">
        <f t="shared" si="2"/>
        <v>549.552</v>
      </c>
      <c r="E46" s="28"/>
      <c r="F46" s="18"/>
      <c r="G46" s="28">
        <f t="shared" si="3"/>
        <v>0.12</v>
      </c>
      <c r="H46" s="18">
        <v>0.01</v>
      </c>
      <c r="I46" s="88">
        <v>4579.6</v>
      </c>
    </row>
    <row r="47" spans="1:9" s="108" customFormat="1" ht="15">
      <c r="A47" s="58" t="s">
        <v>74</v>
      </c>
      <c r="B47" s="114" t="s">
        <v>25</v>
      </c>
      <c r="C47" s="28"/>
      <c r="D47" s="52">
        <f t="shared" si="2"/>
        <v>1099.104</v>
      </c>
      <c r="E47" s="28"/>
      <c r="F47" s="18"/>
      <c r="G47" s="28">
        <f t="shared" si="3"/>
        <v>0.24</v>
      </c>
      <c r="H47" s="18">
        <v>0.02</v>
      </c>
      <c r="I47" s="88">
        <v>4579.6</v>
      </c>
    </row>
    <row r="48" spans="1:9" s="108" customFormat="1" ht="25.5">
      <c r="A48" s="58" t="s">
        <v>24</v>
      </c>
      <c r="B48" s="114" t="s">
        <v>19</v>
      </c>
      <c r="C48" s="28">
        <f>F48*12</f>
        <v>0</v>
      </c>
      <c r="D48" s="52">
        <f t="shared" si="2"/>
        <v>3297.3120000000004</v>
      </c>
      <c r="E48" s="28">
        <f>H48*12</f>
        <v>0.72</v>
      </c>
      <c r="F48" s="18"/>
      <c r="G48" s="28">
        <f t="shared" si="3"/>
        <v>0.72</v>
      </c>
      <c r="H48" s="18">
        <v>0.06</v>
      </c>
      <c r="I48" s="88">
        <v>4579.6</v>
      </c>
    </row>
    <row r="49" spans="1:9" s="108" customFormat="1" ht="15">
      <c r="A49" s="58" t="s">
        <v>43</v>
      </c>
      <c r="B49" s="114" t="s">
        <v>19</v>
      </c>
      <c r="C49" s="28"/>
      <c r="D49" s="52">
        <f t="shared" si="2"/>
        <v>549.552</v>
      </c>
      <c r="E49" s="28"/>
      <c r="F49" s="18"/>
      <c r="G49" s="28">
        <f t="shared" si="3"/>
        <v>0.12</v>
      </c>
      <c r="H49" s="18">
        <v>0.01</v>
      </c>
      <c r="I49" s="88">
        <v>4579.6</v>
      </c>
    </row>
    <row r="50" spans="1:9" s="108" customFormat="1" ht="15">
      <c r="A50" s="58" t="s">
        <v>82</v>
      </c>
      <c r="B50" s="114" t="s">
        <v>19</v>
      </c>
      <c r="C50" s="59"/>
      <c r="D50" s="52">
        <f t="shared" si="2"/>
        <v>2198.208</v>
      </c>
      <c r="E50" s="59"/>
      <c r="F50" s="18"/>
      <c r="G50" s="28">
        <f t="shared" si="3"/>
        <v>0.48</v>
      </c>
      <c r="H50" s="18">
        <v>0.04</v>
      </c>
      <c r="I50" s="88">
        <v>4579.6</v>
      </c>
    </row>
    <row r="51" spans="1:9" s="108" customFormat="1" ht="15">
      <c r="A51" s="58" t="s">
        <v>78</v>
      </c>
      <c r="B51" s="114" t="s">
        <v>19</v>
      </c>
      <c r="C51" s="59">
        <f>F51*12</f>
        <v>0</v>
      </c>
      <c r="D51" s="52">
        <f t="shared" si="2"/>
        <v>2198.208</v>
      </c>
      <c r="E51" s="59">
        <f>H51*12</f>
        <v>0.48</v>
      </c>
      <c r="F51" s="18"/>
      <c r="G51" s="28">
        <f t="shared" si="3"/>
        <v>0.48</v>
      </c>
      <c r="H51" s="18">
        <v>0.04</v>
      </c>
      <c r="I51" s="88">
        <v>4579.6</v>
      </c>
    </row>
    <row r="52" spans="1:9" s="108" customFormat="1" ht="15">
      <c r="A52" s="58" t="s">
        <v>44</v>
      </c>
      <c r="B52" s="114" t="s">
        <v>19</v>
      </c>
      <c r="C52" s="28"/>
      <c r="D52" s="52">
        <f t="shared" si="2"/>
        <v>549.552</v>
      </c>
      <c r="E52" s="28"/>
      <c r="F52" s="18"/>
      <c r="G52" s="28">
        <f t="shared" si="3"/>
        <v>0.12</v>
      </c>
      <c r="H52" s="18">
        <v>0.01</v>
      </c>
      <c r="I52" s="88">
        <v>4579.6</v>
      </c>
    </row>
    <row r="53" spans="1:9" s="108" customFormat="1" ht="15">
      <c r="A53" s="58" t="s">
        <v>95</v>
      </c>
      <c r="B53" s="114" t="s">
        <v>19</v>
      </c>
      <c r="C53" s="28"/>
      <c r="D53" s="52">
        <f t="shared" si="2"/>
        <v>1194.4600000000003</v>
      </c>
      <c r="E53" s="28"/>
      <c r="F53" s="18"/>
      <c r="G53" s="28">
        <f t="shared" si="3"/>
        <v>0.2608219058433051</v>
      </c>
      <c r="H53" s="18">
        <f>1194.46/12/I53</f>
        <v>0.021735158820275425</v>
      </c>
      <c r="I53" s="88">
        <v>4579.6</v>
      </c>
    </row>
    <row r="54" spans="1:9" s="113" customFormat="1" ht="30">
      <c r="A54" s="112" t="s">
        <v>55</v>
      </c>
      <c r="B54" s="110"/>
      <c r="C54" s="115"/>
      <c r="D54" s="115">
        <f>SUM(D55:D66)</f>
        <v>32112.492000000002</v>
      </c>
      <c r="E54" s="115"/>
      <c r="F54" s="17"/>
      <c r="G54" s="115">
        <f>SUM(G55:G66)</f>
        <v>7.012073543540921</v>
      </c>
      <c r="H54" s="68">
        <f>SUM(H55:H66)</f>
        <v>0.5843394619617434</v>
      </c>
      <c r="I54" s="88">
        <v>4579.6</v>
      </c>
    </row>
    <row r="55" spans="1:9" s="108" customFormat="1" ht="15">
      <c r="A55" s="58" t="s">
        <v>45</v>
      </c>
      <c r="B55" s="114" t="s">
        <v>80</v>
      </c>
      <c r="C55" s="28"/>
      <c r="D55" s="52">
        <f aca="true" t="shared" si="4" ref="D55:D66">G55*I55</f>
        <v>2198.208</v>
      </c>
      <c r="E55" s="28"/>
      <c r="F55" s="18"/>
      <c r="G55" s="28">
        <f aca="true" t="shared" si="5" ref="G55:G66">H55*12</f>
        <v>0.48</v>
      </c>
      <c r="H55" s="18">
        <v>0.04</v>
      </c>
      <c r="I55" s="88">
        <v>4579.6</v>
      </c>
    </row>
    <row r="56" spans="1:9" s="108" customFormat="1" ht="25.5">
      <c r="A56" s="58" t="s">
        <v>46</v>
      </c>
      <c r="B56" s="114" t="s">
        <v>60</v>
      </c>
      <c r="C56" s="28"/>
      <c r="D56" s="52">
        <f t="shared" si="4"/>
        <v>1099.104</v>
      </c>
      <c r="E56" s="28"/>
      <c r="F56" s="18"/>
      <c r="G56" s="28">
        <f t="shared" si="5"/>
        <v>0.24</v>
      </c>
      <c r="H56" s="18">
        <v>0.02</v>
      </c>
      <c r="I56" s="88">
        <v>4579.6</v>
      </c>
    </row>
    <row r="57" spans="1:9" s="108" customFormat="1" ht="15">
      <c r="A57" s="58" t="s">
        <v>87</v>
      </c>
      <c r="B57" s="114" t="s">
        <v>86</v>
      </c>
      <c r="C57" s="28"/>
      <c r="D57" s="52">
        <f t="shared" si="4"/>
        <v>1099.104</v>
      </c>
      <c r="E57" s="28"/>
      <c r="F57" s="18"/>
      <c r="G57" s="28">
        <f t="shared" si="5"/>
        <v>0.24</v>
      </c>
      <c r="H57" s="18">
        <v>0.02</v>
      </c>
      <c r="I57" s="88">
        <v>4579.6</v>
      </c>
    </row>
    <row r="58" spans="1:9" s="108" customFormat="1" ht="25.5">
      <c r="A58" s="58" t="s">
        <v>83</v>
      </c>
      <c r="B58" s="114" t="s">
        <v>84</v>
      </c>
      <c r="C58" s="28"/>
      <c r="D58" s="52">
        <f t="shared" si="4"/>
        <v>1099.104</v>
      </c>
      <c r="E58" s="28"/>
      <c r="F58" s="18"/>
      <c r="G58" s="28">
        <f t="shared" si="5"/>
        <v>0.24</v>
      </c>
      <c r="H58" s="18">
        <v>0.02</v>
      </c>
      <c r="I58" s="88">
        <v>4579.6</v>
      </c>
    </row>
    <row r="59" spans="1:9" s="108" customFormat="1" ht="15">
      <c r="A59" s="58" t="s">
        <v>47</v>
      </c>
      <c r="B59" s="114" t="s">
        <v>85</v>
      </c>
      <c r="C59" s="28"/>
      <c r="D59" s="52">
        <f t="shared" si="4"/>
        <v>12328.62</v>
      </c>
      <c r="E59" s="28"/>
      <c r="F59" s="18"/>
      <c r="G59" s="28">
        <f t="shared" si="5"/>
        <v>2.6920735435409204</v>
      </c>
      <c r="H59" s="18">
        <f>12328.62/12/I59</f>
        <v>0.22433946196174337</v>
      </c>
      <c r="I59" s="88">
        <v>4579.6</v>
      </c>
    </row>
    <row r="60" spans="1:9" s="108" customFormat="1" ht="15" hidden="1">
      <c r="A60" s="58" t="s">
        <v>64</v>
      </c>
      <c r="B60" s="114" t="s">
        <v>86</v>
      </c>
      <c r="C60" s="28"/>
      <c r="D60" s="52"/>
      <c r="E60" s="28"/>
      <c r="F60" s="18"/>
      <c r="G60" s="28"/>
      <c r="H60" s="18"/>
      <c r="I60" s="88">
        <v>4579.6</v>
      </c>
    </row>
    <row r="61" spans="1:9" s="108" customFormat="1" ht="15" hidden="1">
      <c r="A61" s="58" t="s">
        <v>65</v>
      </c>
      <c r="B61" s="114" t="s">
        <v>19</v>
      </c>
      <c r="C61" s="28"/>
      <c r="D61" s="52"/>
      <c r="E61" s="28"/>
      <c r="F61" s="18"/>
      <c r="G61" s="28"/>
      <c r="H61" s="18"/>
      <c r="I61" s="88">
        <v>4579.6</v>
      </c>
    </row>
    <row r="62" spans="1:9" s="108" customFormat="1" ht="25.5" hidden="1">
      <c r="A62" s="58" t="s">
        <v>61</v>
      </c>
      <c r="B62" s="114" t="s">
        <v>19</v>
      </c>
      <c r="C62" s="28"/>
      <c r="D62" s="52"/>
      <c r="E62" s="28"/>
      <c r="F62" s="18"/>
      <c r="G62" s="28"/>
      <c r="H62" s="18"/>
      <c r="I62" s="88">
        <v>4579.6</v>
      </c>
    </row>
    <row r="63" spans="1:9" s="108" customFormat="1" ht="25.5">
      <c r="A63" s="58" t="s">
        <v>119</v>
      </c>
      <c r="B63" s="114" t="s">
        <v>14</v>
      </c>
      <c r="C63" s="28"/>
      <c r="D63" s="52">
        <f t="shared" si="4"/>
        <v>1099.104</v>
      </c>
      <c r="E63" s="28"/>
      <c r="F63" s="18"/>
      <c r="G63" s="28">
        <f t="shared" si="5"/>
        <v>0.24</v>
      </c>
      <c r="H63" s="18">
        <v>0.02</v>
      </c>
      <c r="I63" s="88">
        <v>4579.6</v>
      </c>
    </row>
    <row r="64" spans="1:9" s="108" customFormat="1" ht="25.5">
      <c r="A64" s="58" t="s">
        <v>76</v>
      </c>
      <c r="B64" s="114" t="s">
        <v>14</v>
      </c>
      <c r="C64" s="28"/>
      <c r="D64" s="52">
        <f t="shared" si="4"/>
        <v>8792.832</v>
      </c>
      <c r="E64" s="28"/>
      <c r="F64" s="18"/>
      <c r="G64" s="28">
        <f t="shared" si="5"/>
        <v>1.92</v>
      </c>
      <c r="H64" s="60">
        <v>0.16</v>
      </c>
      <c r="I64" s="88">
        <v>4579.6</v>
      </c>
    </row>
    <row r="65" spans="1:9" s="108" customFormat="1" ht="15">
      <c r="A65" s="58" t="s">
        <v>75</v>
      </c>
      <c r="B65" s="114" t="s">
        <v>11</v>
      </c>
      <c r="C65" s="59"/>
      <c r="D65" s="52">
        <f t="shared" si="4"/>
        <v>4396.416</v>
      </c>
      <c r="E65" s="59"/>
      <c r="F65" s="18"/>
      <c r="G65" s="28">
        <f t="shared" si="5"/>
        <v>0.96</v>
      </c>
      <c r="H65" s="18">
        <v>0.08</v>
      </c>
      <c r="I65" s="88">
        <v>4579.6</v>
      </c>
    </row>
    <row r="66" spans="1:9" s="108" customFormat="1" ht="15.75" customHeight="1" hidden="1">
      <c r="A66" s="58" t="s">
        <v>95</v>
      </c>
      <c r="B66" s="114" t="s">
        <v>19</v>
      </c>
      <c r="C66" s="28"/>
      <c r="D66" s="52">
        <f t="shared" si="4"/>
        <v>0</v>
      </c>
      <c r="E66" s="28"/>
      <c r="F66" s="18"/>
      <c r="G66" s="28">
        <f t="shared" si="5"/>
        <v>0</v>
      </c>
      <c r="H66" s="18"/>
      <c r="I66" s="88">
        <v>4579.6</v>
      </c>
    </row>
    <row r="67" spans="1:9" s="108" customFormat="1" ht="30">
      <c r="A67" s="112" t="s">
        <v>56</v>
      </c>
      <c r="B67" s="114"/>
      <c r="C67" s="28"/>
      <c r="D67" s="115">
        <f>D68+D69+D70</f>
        <v>3297.312</v>
      </c>
      <c r="E67" s="28"/>
      <c r="F67" s="18"/>
      <c r="G67" s="115">
        <f>G68+G69+G70</f>
        <v>0.72</v>
      </c>
      <c r="H67" s="68">
        <f>H68+H69+H70</f>
        <v>0.06</v>
      </c>
      <c r="I67" s="88">
        <v>4579.6</v>
      </c>
    </row>
    <row r="68" spans="1:9" s="108" customFormat="1" ht="15">
      <c r="A68" s="58" t="s">
        <v>48</v>
      </c>
      <c r="B68" s="114" t="s">
        <v>19</v>
      </c>
      <c r="C68" s="28"/>
      <c r="D68" s="52">
        <f>G68*I68</f>
        <v>1099.104</v>
      </c>
      <c r="E68" s="28"/>
      <c r="F68" s="18"/>
      <c r="G68" s="28">
        <f>H68*12</f>
        <v>0.24</v>
      </c>
      <c r="H68" s="18">
        <v>0.02</v>
      </c>
      <c r="I68" s="88">
        <v>4579.6</v>
      </c>
    </row>
    <row r="69" spans="1:9" s="108" customFormat="1" ht="25.5">
      <c r="A69" s="58" t="s">
        <v>118</v>
      </c>
      <c r="B69" s="114" t="s">
        <v>14</v>
      </c>
      <c r="C69" s="28"/>
      <c r="D69" s="52">
        <f>G69*I69</f>
        <v>2198.208</v>
      </c>
      <c r="E69" s="28"/>
      <c r="F69" s="18"/>
      <c r="G69" s="28">
        <f>H69*12</f>
        <v>0.48</v>
      </c>
      <c r="H69" s="18">
        <v>0.04</v>
      </c>
      <c r="I69" s="88">
        <v>4579.6</v>
      </c>
    </row>
    <row r="70" spans="1:9" s="108" customFormat="1" ht="15" hidden="1">
      <c r="A70" s="58" t="s">
        <v>77</v>
      </c>
      <c r="B70" s="114" t="s">
        <v>11</v>
      </c>
      <c r="C70" s="28"/>
      <c r="D70" s="52">
        <f>G70*I70</f>
        <v>0</v>
      </c>
      <c r="E70" s="28"/>
      <c r="F70" s="18"/>
      <c r="G70" s="28">
        <f>H70*12</f>
        <v>0</v>
      </c>
      <c r="H70" s="60"/>
      <c r="I70" s="88">
        <v>4579.6</v>
      </c>
    </row>
    <row r="71" spans="1:9" s="108" customFormat="1" ht="15">
      <c r="A71" s="112" t="s">
        <v>57</v>
      </c>
      <c r="B71" s="114"/>
      <c r="C71" s="28"/>
      <c r="D71" s="115">
        <f>SUM(D72:D79)</f>
        <v>9342.384</v>
      </c>
      <c r="E71" s="28"/>
      <c r="F71" s="18"/>
      <c r="G71" s="115">
        <f>SUM(G72:G79)</f>
        <v>2.04</v>
      </c>
      <c r="H71" s="68">
        <f>SUM(H72:H79)</f>
        <v>0.17</v>
      </c>
      <c r="I71" s="88">
        <v>4579.6</v>
      </c>
    </row>
    <row r="72" spans="1:9" s="108" customFormat="1" ht="15">
      <c r="A72" s="58" t="s">
        <v>50</v>
      </c>
      <c r="B72" s="114" t="s">
        <v>11</v>
      </c>
      <c r="C72" s="28"/>
      <c r="D72" s="52">
        <f aca="true" t="shared" si="6" ref="D72:D79">G72*I72</f>
        <v>0</v>
      </c>
      <c r="E72" s="28"/>
      <c r="F72" s="18"/>
      <c r="G72" s="28">
        <f aca="true" t="shared" si="7" ref="G72:G79">H72*12</f>
        <v>0</v>
      </c>
      <c r="H72" s="18"/>
      <c r="I72" s="88">
        <v>4579.6</v>
      </c>
    </row>
    <row r="73" spans="1:9" s="108" customFormat="1" ht="15">
      <c r="A73" s="58" t="s">
        <v>101</v>
      </c>
      <c r="B73" s="114" t="s">
        <v>19</v>
      </c>
      <c r="C73" s="28"/>
      <c r="D73" s="52">
        <f t="shared" si="6"/>
        <v>8792.832</v>
      </c>
      <c r="E73" s="28"/>
      <c r="F73" s="18"/>
      <c r="G73" s="28">
        <f t="shared" si="7"/>
        <v>1.92</v>
      </c>
      <c r="H73" s="18">
        <v>0.16</v>
      </c>
      <c r="I73" s="88">
        <v>4579.6</v>
      </c>
    </row>
    <row r="74" spans="1:9" s="108" customFormat="1" ht="15">
      <c r="A74" s="58" t="s">
        <v>51</v>
      </c>
      <c r="B74" s="114" t="s">
        <v>19</v>
      </c>
      <c r="C74" s="28"/>
      <c r="D74" s="52">
        <f t="shared" si="6"/>
        <v>549.552</v>
      </c>
      <c r="E74" s="28"/>
      <c r="F74" s="18"/>
      <c r="G74" s="28">
        <f t="shared" si="7"/>
        <v>0.12</v>
      </c>
      <c r="H74" s="18">
        <v>0.01</v>
      </c>
      <c r="I74" s="88">
        <v>4579.6</v>
      </c>
    </row>
    <row r="75" spans="1:9" s="108" customFormat="1" ht="27.75" customHeight="1" hidden="1">
      <c r="A75" s="58" t="s">
        <v>62</v>
      </c>
      <c r="B75" s="114" t="s">
        <v>14</v>
      </c>
      <c r="C75" s="28"/>
      <c r="D75" s="52">
        <f t="shared" si="6"/>
        <v>0</v>
      </c>
      <c r="E75" s="28"/>
      <c r="F75" s="18"/>
      <c r="G75" s="28">
        <f t="shared" si="7"/>
        <v>0</v>
      </c>
      <c r="H75" s="60"/>
      <c r="I75" s="88">
        <v>4579.6</v>
      </c>
    </row>
    <row r="76" spans="1:9" s="108" customFormat="1" ht="25.5" hidden="1">
      <c r="A76" s="58" t="s">
        <v>96</v>
      </c>
      <c r="B76" s="114" t="s">
        <v>14</v>
      </c>
      <c r="C76" s="28"/>
      <c r="D76" s="52">
        <f t="shared" si="6"/>
        <v>0</v>
      </c>
      <c r="E76" s="28"/>
      <c r="F76" s="18"/>
      <c r="G76" s="28">
        <f t="shared" si="7"/>
        <v>0</v>
      </c>
      <c r="H76" s="60"/>
      <c r="I76" s="88">
        <v>4579.6</v>
      </c>
    </row>
    <row r="77" spans="1:9" s="108" customFormat="1" ht="25.5" hidden="1">
      <c r="A77" s="58" t="s">
        <v>88</v>
      </c>
      <c r="B77" s="114" t="s">
        <v>14</v>
      </c>
      <c r="C77" s="28"/>
      <c r="D77" s="52">
        <f t="shared" si="6"/>
        <v>0</v>
      </c>
      <c r="E77" s="28"/>
      <c r="F77" s="18"/>
      <c r="G77" s="28">
        <f t="shared" si="7"/>
        <v>0</v>
      </c>
      <c r="H77" s="60"/>
      <c r="I77" s="88">
        <v>4579.6</v>
      </c>
    </row>
    <row r="78" spans="1:9" s="108" customFormat="1" ht="25.5" hidden="1">
      <c r="A78" s="58" t="s">
        <v>97</v>
      </c>
      <c r="B78" s="114" t="s">
        <v>14</v>
      </c>
      <c r="C78" s="28"/>
      <c r="D78" s="52">
        <f t="shared" si="6"/>
        <v>0</v>
      </c>
      <c r="E78" s="28"/>
      <c r="F78" s="18"/>
      <c r="G78" s="28">
        <f t="shared" si="7"/>
        <v>0</v>
      </c>
      <c r="H78" s="60"/>
      <c r="I78" s="88">
        <v>4579.6</v>
      </c>
    </row>
    <row r="79" spans="1:9" s="108" customFormat="1" ht="25.5" hidden="1">
      <c r="A79" s="58" t="s">
        <v>94</v>
      </c>
      <c r="B79" s="114" t="s">
        <v>14</v>
      </c>
      <c r="C79" s="28"/>
      <c r="D79" s="52">
        <f t="shared" si="6"/>
        <v>0</v>
      </c>
      <c r="E79" s="28"/>
      <c r="F79" s="18"/>
      <c r="G79" s="28">
        <f t="shared" si="7"/>
        <v>0</v>
      </c>
      <c r="H79" s="60"/>
      <c r="I79" s="88">
        <v>4579.6</v>
      </c>
    </row>
    <row r="80" spans="1:9" s="108" customFormat="1" ht="15">
      <c r="A80" s="112" t="s">
        <v>58</v>
      </c>
      <c r="B80" s="114"/>
      <c r="C80" s="28"/>
      <c r="D80" s="115">
        <f>D81+D82+D83</f>
        <v>6045.072</v>
      </c>
      <c r="E80" s="28"/>
      <c r="F80" s="18"/>
      <c r="G80" s="115">
        <f>G81+G82+G83</f>
        <v>1.3200000000000003</v>
      </c>
      <c r="H80" s="68">
        <f>H81+H82+H83</f>
        <v>0.10999999999999999</v>
      </c>
      <c r="I80" s="88">
        <v>4579.6</v>
      </c>
    </row>
    <row r="81" spans="1:9" s="108" customFormat="1" ht="15">
      <c r="A81" s="58" t="s">
        <v>52</v>
      </c>
      <c r="B81" s="114" t="s">
        <v>19</v>
      </c>
      <c r="C81" s="28"/>
      <c r="D81" s="52">
        <f>G81*I81</f>
        <v>549.552</v>
      </c>
      <c r="E81" s="28"/>
      <c r="F81" s="18"/>
      <c r="G81" s="28">
        <f>H81*12</f>
        <v>0.12</v>
      </c>
      <c r="H81" s="18">
        <v>0.01</v>
      </c>
      <c r="I81" s="88">
        <v>4579.6</v>
      </c>
    </row>
    <row r="82" spans="1:9" s="108" customFormat="1" ht="15">
      <c r="A82" s="58" t="s">
        <v>53</v>
      </c>
      <c r="B82" s="114" t="s">
        <v>19</v>
      </c>
      <c r="C82" s="28"/>
      <c r="D82" s="52">
        <f>G82*I82</f>
        <v>4945.968000000001</v>
      </c>
      <c r="E82" s="28"/>
      <c r="F82" s="18"/>
      <c r="G82" s="28">
        <f>H82*12</f>
        <v>1.08</v>
      </c>
      <c r="H82" s="18">
        <v>0.09</v>
      </c>
      <c r="I82" s="88">
        <v>4579.6</v>
      </c>
    </row>
    <row r="83" spans="1:9" s="108" customFormat="1" ht="15">
      <c r="A83" s="58" t="s">
        <v>54</v>
      </c>
      <c r="B83" s="114" t="s">
        <v>19</v>
      </c>
      <c r="C83" s="28"/>
      <c r="D83" s="52">
        <f>G83*I83</f>
        <v>549.552</v>
      </c>
      <c r="E83" s="28"/>
      <c r="F83" s="18"/>
      <c r="G83" s="28">
        <f>H83*12</f>
        <v>0.12</v>
      </c>
      <c r="H83" s="18">
        <v>0.01</v>
      </c>
      <c r="I83" s="88">
        <v>4579.6</v>
      </c>
    </row>
    <row r="84" spans="1:9" s="88" customFormat="1" ht="15">
      <c r="A84" s="112" t="s">
        <v>72</v>
      </c>
      <c r="B84" s="110"/>
      <c r="C84" s="115"/>
      <c r="D84" s="115">
        <f>D85+D86</f>
        <v>17585.664</v>
      </c>
      <c r="E84" s="115"/>
      <c r="F84" s="17"/>
      <c r="G84" s="115">
        <f>G85+G86</f>
        <v>3.84</v>
      </c>
      <c r="H84" s="68">
        <f>H85+H86</f>
        <v>0.32</v>
      </c>
      <c r="I84" s="88">
        <v>4579.6</v>
      </c>
    </row>
    <row r="85" spans="1:9" s="108" customFormat="1" ht="15">
      <c r="A85" s="58" t="s">
        <v>90</v>
      </c>
      <c r="B85" s="114" t="s">
        <v>19</v>
      </c>
      <c r="C85" s="28"/>
      <c r="D85" s="52">
        <f>G85*I85</f>
        <v>1099.104</v>
      </c>
      <c r="E85" s="28"/>
      <c r="F85" s="18"/>
      <c r="G85" s="28">
        <f>H85*12</f>
        <v>0.24</v>
      </c>
      <c r="H85" s="18">
        <v>0.02</v>
      </c>
      <c r="I85" s="88">
        <v>4579.6</v>
      </c>
    </row>
    <row r="86" spans="1:9" s="108" customFormat="1" ht="25.5">
      <c r="A86" s="58" t="s">
        <v>89</v>
      </c>
      <c r="B86" s="114" t="s">
        <v>14</v>
      </c>
      <c r="C86" s="28">
        <f>F86*12</f>
        <v>0</v>
      </c>
      <c r="D86" s="52">
        <f>G86*I86</f>
        <v>16486.56</v>
      </c>
      <c r="E86" s="28">
        <f>H86*12</f>
        <v>3.5999999999999996</v>
      </c>
      <c r="F86" s="18"/>
      <c r="G86" s="28">
        <f>H86*12</f>
        <v>3.5999999999999996</v>
      </c>
      <c r="H86" s="18">
        <v>0.3</v>
      </c>
      <c r="I86" s="88">
        <v>4579.6</v>
      </c>
    </row>
    <row r="87" spans="1:9" s="88" customFormat="1" ht="15">
      <c r="A87" s="112" t="s">
        <v>71</v>
      </c>
      <c r="B87" s="110"/>
      <c r="C87" s="115"/>
      <c r="D87" s="86">
        <f>D88+D89+D90</f>
        <v>13189.248000000001</v>
      </c>
      <c r="E87" s="115"/>
      <c r="F87" s="17"/>
      <c r="G87" s="86">
        <f>G88+G89+G90</f>
        <v>2.88</v>
      </c>
      <c r="H87" s="21">
        <f>H88+H89+H90</f>
        <v>0.24</v>
      </c>
      <c r="I87" s="88">
        <v>4579.6</v>
      </c>
    </row>
    <row r="88" spans="1:9" s="108" customFormat="1" ht="15">
      <c r="A88" s="58" t="s">
        <v>91</v>
      </c>
      <c r="B88" s="114" t="s">
        <v>80</v>
      </c>
      <c r="C88" s="28"/>
      <c r="D88" s="52">
        <f aca="true" t="shared" si="8" ref="D88:D101">G88*I88</f>
        <v>9891.936000000002</v>
      </c>
      <c r="E88" s="28"/>
      <c r="F88" s="18"/>
      <c r="G88" s="28">
        <f aca="true" t="shared" si="9" ref="G88:G102">H88*12</f>
        <v>2.16</v>
      </c>
      <c r="H88" s="18">
        <v>0.18</v>
      </c>
      <c r="I88" s="88">
        <v>4579.6</v>
      </c>
    </row>
    <row r="89" spans="1:9" s="108" customFormat="1" ht="15">
      <c r="A89" s="58" t="s">
        <v>120</v>
      </c>
      <c r="B89" s="114" t="s">
        <v>80</v>
      </c>
      <c r="C89" s="28"/>
      <c r="D89" s="52">
        <f t="shared" si="8"/>
        <v>3297.3120000000004</v>
      </c>
      <c r="E89" s="28"/>
      <c r="F89" s="18"/>
      <c r="G89" s="28">
        <f t="shared" si="9"/>
        <v>0.72</v>
      </c>
      <c r="H89" s="18">
        <v>0.06</v>
      </c>
      <c r="I89" s="88">
        <v>4579.6</v>
      </c>
    </row>
    <row r="90" spans="1:9" s="108" customFormat="1" ht="25.5" customHeight="1" hidden="1">
      <c r="A90" s="58" t="s">
        <v>93</v>
      </c>
      <c r="B90" s="114" t="s">
        <v>19</v>
      </c>
      <c r="C90" s="28"/>
      <c r="D90" s="52"/>
      <c r="E90" s="28"/>
      <c r="F90" s="18"/>
      <c r="G90" s="28"/>
      <c r="H90" s="18"/>
      <c r="I90" s="88">
        <v>4579.6</v>
      </c>
    </row>
    <row r="91" spans="1:9" s="88" customFormat="1" ht="30">
      <c r="A91" s="116" t="s">
        <v>39</v>
      </c>
      <c r="B91" s="110" t="s">
        <v>14</v>
      </c>
      <c r="C91" s="117">
        <f>F91*12</f>
        <v>0</v>
      </c>
      <c r="D91" s="117">
        <f t="shared" si="8"/>
        <v>15387.456000000002</v>
      </c>
      <c r="E91" s="117">
        <f aca="true" t="shared" si="10" ref="E91:E101">H91*12</f>
        <v>3.3600000000000003</v>
      </c>
      <c r="F91" s="31"/>
      <c r="G91" s="117">
        <f t="shared" si="9"/>
        <v>3.3600000000000003</v>
      </c>
      <c r="H91" s="31">
        <v>0.28</v>
      </c>
      <c r="I91" s="88">
        <v>4579.6</v>
      </c>
    </row>
    <row r="92" spans="1:8" s="88" customFormat="1" ht="19.5" thickBot="1">
      <c r="A92" s="118" t="s">
        <v>133</v>
      </c>
      <c r="B92" s="119"/>
      <c r="C92" s="120"/>
      <c r="D92" s="92">
        <f>D13+D18+D26+D27+D28+D29+D30+D34+D35+D36+D37+D38+D54+D67+D71+D80+D84+D87+D91</f>
        <v>491633.3200000001</v>
      </c>
      <c r="E92" s="120"/>
      <c r="F92" s="92"/>
      <c r="G92" s="92">
        <f>G13+G18+G26+G27+G28+G29+G30+G34+G35+G36+G37+G38+G54+G67+G71+G80+G84+G87+G91</f>
        <v>107.3528954493842</v>
      </c>
      <c r="H92" s="92">
        <f>H13+H18+H26+H27+H28+H29+H30+H34+H35+H36+H37+H38+H54+H67+H71+H80+H84+H87+H91</f>
        <v>8.946074620782019</v>
      </c>
    </row>
    <row r="93" spans="1:8" s="88" customFormat="1" ht="18.75">
      <c r="A93" s="121"/>
      <c r="B93" s="122"/>
      <c r="C93" s="123"/>
      <c r="D93" s="123"/>
      <c r="E93" s="123"/>
      <c r="F93" s="91"/>
      <c r="G93" s="123"/>
      <c r="H93" s="91"/>
    </row>
    <row r="94" spans="1:8" s="88" customFormat="1" ht="19.5" thickBot="1">
      <c r="A94" s="124"/>
      <c r="B94" s="125"/>
      <c r="C94" s="117"/>
      <c r="D94" s="117"/>
      <c r="E94" s="117"/>
      <c r="F94" s="31"/>
      <c r="G94" s="117"/>
      <c r="H94" s="31"/>
    </row>
    <row r="95" spans="1:9" s="88" customFormat="1" ht="18.75">
      <c r="A95" s="126" t="s">
        <v>37</v>
      </c>
      <c r="B95" s="127"/>
      <c r="C95" s="128" t="e">
        <f>F95*12</f>
        <v>#REF!</v>
      </c>
      <c r="D95" s="128">
        <f>G95*I95</f>
        <v>215180.55000000002</v>
      </c>
      <c r="E95" s="128">
        <f t="shared" si="10"/>
        <v>46.986756485282555</v>
      </c>
      <c r="F95" s="93" t="e">
        <f>#REF!+#REF!+#REF!+#REF!+#REF!+#REF!+#REF!+#REF!+#REF!+#REF!</f>
        <v>#REF!</v>
      </c>
      <c r="G95" s="128">
        <f>H95*12</f>
        <v>46.986756485282555</v>
      </c>
      <c r="H95" s="93">
        <f>H96+H97+H98+H99+H100+H101+H102</f>
        <v>3.9155630404402126</v>
      </c>
      <c r="I95" s="88">
        <v>4579.6</v>
      </c>
    </row>
    <row r="96" spans="1:9" s="88" customFormat="1" ht="15">
      <c r="A96" s="129" t="s">
        <v>109</v>
      </c>
      <c r="B96" s="130"/>
      <c r="C96" s="82"/>
      <c r="D96" s="82">
        <f t="shared" si="8"/>
        <v>22114.300000000003</v>
      </c>
      <c r="E96" s="82">
        <f t="shared" si="10"/>
        <v>4.828871517163071</v>
      </c>
      <c r="F96" s="82" t="e">
        <f>#REF!+#REF!+#REF!+#REF!+#REF!+#REF!+#REF!+#REF!+#REF!+#REF!</f>
        <v>#REF!</v>
      </c>
      <c r="G96" s="82">
        <f t="shared" si="9"/>
        <v>4.828871517163071</v>
      </c>
      <c r="H96" s="85">
        <f>22114.3/12/I96</f>
        <v>0.4024059597635892</v>
      </c>
      <c r="I96" s="88">
        <v>4579.6</v>
      </c>
    </row>
    <row r="97" spans="1:9" s="88" customFormat="1" ht="15">
      <c r="A97" s="129" t="s">
        <v>110</v>
      </c>
      <c r="B97" s="130"/>
      <c r="C97" s="82"/>
      <c r="D97" s="82">
        <f t="shared" si="8"/>
        <v>46827.4</v>
      </c>
      <c r="E97" s="82">
        <f t="shared" si="10"/>
        <v>10.225216176085247</v>
      </c>
      <c r="F97" s="82" t="e">
        <f>#REF!+#REF!+#REF!+#REF!+#REF!+#REF!+#REF!+#REF!+#REF!+#REF!</f>
        <v>#REF!</v>
      </c>
      <c r="G97" s="82">
        <f t="shared" si="9"/>
        <v>10.225216176085247</v>
      </c>
      <c r="H97" s="85">
        <f>46827.4/12/I97</f>
        <v>0.8521013480071039</v>
      </c>
      <c r="I97" s="88">
        <v>4579.6</v>
      </c>
    </row>
    <row r="98" spans="1:9" s="88" customFormat="1" ht="15">
      <c r="A98" s="129" t="s">
        <v>111</v>
      </c>
      <c r="B98" s="130"/>
      <c r="C98" s="82"/>
      <c r="D98" s="82">
        <f t="shared" si="8"/>
        <v>2649.22</v>
      </c>
      <c r="E98" s="82">
        <f t="shared" si="10"/>
        <v>0.5784828369289894</v>
      </c>
      <c r="F98" s="82" t="e">
        <f>#REF!+#REF!+#REF!+#REF!+#REF!+#REF!+#REF!+#REF!+#REF!+#REF!</f>
        <v>#REF!</v>
      </c>
      <c r="G98" s="82">
        <f t="shared" si="9"/>
        <v>0.5784828369289894</v>
      </c>
      <c r="H98" s="85">
        <f>2649.22/12/I98</f>
        <v>0.04820690307741578</v>
      </c>
      <c r="I98" s="88">
        <v>4579.6</v>
      </c>
    </row>
    <row r="99" spans="1:9" s="88" customFormat="1" ht="15">
      <c r="A99" s="129" t="s">
        <v>112</v>
      </c>
      <c r="B99" s="130"/>
      <c r="C99" s="82"/>
      <c r="D99" s="82">
        <f t="shared" si="8"/>
        <v>7754.610000000001</v>
      </c>
      <c r="E99" s="82">
        <f t="shared" si="10"/>
        <v>1.6932941741636824</v>
      </c>
      <c r="F99" s="82" t="e">
        <f>#REF!+#REF!+#REF!+#REF!+#REF!+#REF!+#REF!+#REF!+#REF!+#REF!</f>
        <v>#REF!</v>
      </c>
      <c r="G99" s="82">
        <f t="shared" si="9"/>
        <v>1.6932941741636824</v>
      </c>
      <c r="H99" s="85">
        <f>7754.61/12/I99</f>
        <v>0.14110784784697353</v>
      </c>
      <c r="I99" s="88">
        <v>4579.6</v>
      </c>
    </row>
    <row r="100" spans="1:9" s="88" customFormat="1" ht="15">
      <c r="A100" s="129" t="s">
        <v>113</v>
      </c>
      <c r="B100" s="130"/>
      <c r="C100" s="82"/>
      <c r="D100" s="82">
        <f t="shared" si="8"/>
        <v>83380.26</v>
      </c>
      <c r="E100" s="82">
        <f t="shared" si="10"/>
        <v>18.20688706437243</v>
      </c>
      <c r="F100" s="82" t="e">
        <f>#REF!+#REF!+#REF!+#REF!+#REF!+#REF!+#REF!+#REF!+#REF!+#REF!</f>
        <v>#REF!</v>
      </c>
      <c r="G100" s="82">
        <f t="shared" si="9"/>
        <v>18.20688706437243</v>
      </c>
      <c r="H100" s="85">
        <f>83380.26/12/I100</f>
        <v>1.5172405886977027</v>
      </c>
      <c r="I100" s="88">
        <v>4579.6</v>
      </c>
    </row>
    <row r="101" spans="1:9" s="88" customFormat="1" ht="15">
      <c r="A101" s="129" t="s">
        <v>114</v>
      </c>
      <c r="B101" s="130"/>
      <c r="C101" s="82"/>
      <c r="D101" s="82">
        <f t="shared" si="8"/>
        <v>8889.78</v>
      </c>
      <c r="E101" s="82">
        <f t="shared" si="10"/>
        <v>1.941169534457158</v>
      </c>
      <c r="F101" s="82" t="e">
        <f>#REF!+#REF!+#REF!+#REF!+#REF!+#REF!+#REF!+#REF!+#REF!+#REF!</f>
        <v>#REF!</v>
      </c>
      <c r="G101" s="82">
        <f t="shared" si="9"/>
        <v>1.941169534457158</v>
      </c>
      <c r="H101" s="85">
        <f>8889.78/12/I101</f>
        <v>0.16176412787142982</v>
      </c>
      <c r="I101" s="88">
        <v>4579.6</v>
      </c>
    </row>
    <row r="102" spans="1:9" s="88" customFormat="1" ht="15.75" thickBot="1">
      <c r="A102" s="131" t="s">
        <v>121</v>
      </c>
      <c r="B102" s="132"/>
      <c r="C102" s="133"/>
      <c r="D102" s="133">
        <f>G102*I102</f>
        <v>43564.98</v>
      </c>
      <c r="E102" s="133">
        <f>H102*12</f>
        <v>9.512835182111974</v>
      </c>
      <c r="F102" s="133" t="e">
        <f>#REF!+#REF!+#REF!+#REF!+#REF!+#REF!+#REF!+#REF!+#REF!+#REF!</f>
        <v>#REF!</v>
      </c>
      <c r="G102" s="133">
        <f t="shared" si="9"/>
        <v>9.512835182111974</v>
      </c>
      <c r="H102" s="94">
        <f>43564.98/12/I102</f>
        <v>0.7927362651759979</v>
      </c>
      <c r="I102" s="88">
        <v>4579.6</v>
      </c>
    </row>
    <row r="103" spans="1:9" s="88" customFormat="1" ht="19.5" hidden="1" thickBot="1">
      <c r="A103" s="134" t="s">
        <v>115</v>
      </c>
      <c r="B103" s="135"/>
      <c r="C103" s="136"/>
      <c r="D103" s="83"/>
      <c r="E103" s="136"/>
      <c r="F103" s="78"/>
      <c r="G103" s="136"/>
      <c r="H103" s="78"/>
      <c r="I103" s="88">
        <v>4579.6</v>
      </c>
    </row>
    <row r="104" spans="1:8" s="88" customFormat="1" ht="19.5" hidden="1" thickBot="1">
      <c r="A104" s="134" t="s">
        <v>116</v>
      </c>
      <c r="B104" s="135"/>
      <c r="C104" s="136"/>
      <c r="D104" s="83" t="e">
        <f>#REF!+D103</f>
        <v>#REF!</v>
      </c>
      <c r="E104" s="136"/>
      <c r="F104" s="78"/>
      <c r="G104" s="83" t="e">
        <f>#REF!+G103</f>
        <v>#REF!</v>
      </c>
      <c r="H104" s="78" t="e">
        <f>#REF!+H103</f>
        <v>#REF!</v>
      </c>
    </row>
    <row r="105" spans="1:8" s="139" customFormat="1" ht="20.25" hidden="1" thickBot="1">
      <c r="A105" s="46" t="s">
        <v>32</v>
      </c>
      <c r="B105" s="137" t="s">
        <v>13</v>
      </c>
      <c r="C105" s="137" t="s">
        <v>33</v>
      </c>
      <c r="D105" s="138"/>
      <c r="E105" s="137" t="s">
        <v>33</v>
      </c>
      <c r="F105" s="48"/>
      <c r="G105" s="137" t="s">
        <v>33</v>
      </c>
      <c r="H105" s="48"/>
    </row>
    <row r="106" s="36" customFormat="1" ht="12.75">
      <c r="A106" s="140"/>
    </row>
    <row r="107" spans="1:8" s="143" customFormat="1" ht="19.5" thickBot="1">
      <c r="A107" s="141"/>
      <c r="B107" s="142"/>
      <c r="C107" s="40"/>
      <c r="D107" s="40"/>
      <c r="E107" s="40"/>
      <c r="F107" s="40"/>
      <c r="G107" s="40"/>
      <c r="H107" s="40"/>
    </row>
    <row r="108" spans="1:8" s="88" customFormat="1" ht="19.5" thickBot="1">
      <c r="A108" s="144" t="s">
        <v>134</v>
      </c>
      <c r="B108" s="102"/>
      <c r="C108" s="145"/>
      <c r="D108" s="95">
        <f>D92+D95</f>
        <v>706813.8700000001</v>
      </c>
      <c r="E108" s="145"/>
      <c r="F108" s="95"/>
      <c r="G108" s="95">
        <v>154.44</v>
      </c>
      <c r="H108" s="95">
        <v>12.87</v>
      </c>
    </row>
    <row r="109" spans="1:8" s="88" customFormat="1" ht="19.5" thickBot="1">
      <c r="A109" s="146"/>
      <c r="B109" s="147"/>
      <c r="C109" s="96"/>
      <c r="D109" s="96"/>
      <c r="E109" s="96"/>
      <c r="F109" s="96"/>
      <c r="G109" s="96"/>
      <c r="H109" s="96"/>
    </row>
    <row r="110" spans="1:8" s="33" customFormat="1" ht="20.25" thickBot="1">
      <c r="A110" s="178" t="s">
        <v>32</v>
      </c>
      <c r="B110" s="47" t="s">
        <v>13</v>
      </c>
      <c r="C110" s="47" t="s">
        <v>33</v>
      </c>
      <c r="D110" s="47" t="s">
        <v>33</v>
      </c>
      <c r="E110" s="179"/>
      <c r="F110" s="179"/>
      <c r="G110" s="179"/>
      <c r="H110" s="48">
        <v>24.94</v>
      </c>
    </row>
    <row r="111" spans="1:8" s="139" customFormat="1" ht="19.5">
      <c r="A111" s="148"/>
      <c r="B111" s="149"/>
      <c r="C111" s="44"/>
      <c r="D111" s="44"/>
      <c r="E111" s="44"/>
      <c r="F111" s="44"/>
      <c r="G111" s="44"/>
      <c r="H111" s="44"/>
    </row>
    <row r="112" spans="1:6" s="36" customFormat="1" ht="14.25">
      <c r="A112" s="164" t="s">
        <v>35</v>
      </c>
      <c r="B112" s="164"/>
      <c r="C112" s="164"/>
      <c r="D112" s="164"/>
      <c r="E112" s="164"/>
      <c r="F112" s="164"/>
    </row>
    <row r="113" s="36" customFormat="1" ht="12.75"/>
    <row r="114" s="36" customFormat="1" ht="12.75">
      <c r="A114" s="140" t="s">
        <v>36</v>
      </c>
    </row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</sheetData>
  <sheetProtection/>
  <mergeCells count="10">
    <mergeCell ref="A1:H1"/>
    <mergeCell ref="B2:H2"/>
    <mergeCell ref="B3:H3"/>
    <mergeCell ref="B4:H4"/>
    <mergeCell ref="A112:F112"/>
    <mergeCell ref="A12:H12"/>
    <mergeCell ref="A9:H9"/>
    <mergeCell ref="A6:H6"/>
    <mergeCell ref="A7:H7"/>
    <mergeCell ref="A8:H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2011-04-27T12:24:42Z</cp:lastPrinted>
  <dcterms:created xsi:type="dcterms:W3CDTF">2010-04-02T14:46:04Z</dcterms:created>
  <dcterms:modified xsi:type="dcterms:W3CDTF">2011-05-03T05:40:26Z</dcterms:modified>
  <cp:category/>
  <cp:version/>
  <cp:contentType/>
  <cp:contentStatus/>
</cp:coreProperties>
</file>