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1"/>
  </bookViews>
  <sheets>
    <sheet name="по голосованию" sheetId="1" r:id="rId1"/>
    <sheet name="Лист1" sheetId="2" r:id="rId2"/>
  </sheets>
  <externalReferences>
    <externalReference r:id="rId5"/>
  </externalReferences>
  <definedNames/>
  <calcPr fullCalcOnLoad="1" fullPrecision="0"/>
</workbook>
</file>

<file path=xl/sharedStrings.xml><?xml version="1.0" encoding="utf-8"?>
<sst xmlns="http://schemas.openxmlformats.org/spreadsheetml/2006/main" count="404" uniqueCount="254">
  <si>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</si>
  <si>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</si>
  <si>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</si>
  <si>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</si>
  <si>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</si>
  <si>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</si>
  <si>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</si>
  <si>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</si>
  <si>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</si>
  <si>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</si>
  <si>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</si>
  <si>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</si>
  <si>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</si>
  <si>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</si>
  <si>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</si>
  <si>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</si>
  <si>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</si>
  <si>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</si>
  <si>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</si>
  <si>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</si>
  <si>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</si>
  <si>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</si>
  <si>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</si>
  <si>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</si>
  <si>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</si>
  <si>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</si>
  <si>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</si>
  <si>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</si>
  <si>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Задолженность за жителями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</si>
  <si>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</si>
  <si>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</si>
  <si>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</si>
  <si>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</si>
  <si>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</si>
  <si>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</si>
  <si>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</si>
  <si>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</si>
  <si>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</si>
  <si>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</si>
  <si>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</si>
  <si>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</si>
  <si>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</si>
  <si>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</si>
  <si>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</si>
  <si>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</si>
  <si>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</si>
  <si>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</si>
  <si>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</si>
  <si>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</si>
  <si>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</si>
  <si>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</si>
  <si>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</si>
  <si>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</si>
  <si>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</si>
  <si>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</si>
  <si>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</si>
  <si>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ежемесячно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</si>
  <si>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</si>
  <si>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</si>
  <si>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</si>
  <si>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</si>
  <si>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</si>
  <si>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</si>
  <si>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</si>
  <si>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</si>
  <si>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</si>
  <si>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</si>
  <si>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</si>
  <si>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</si>
  <si>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</si>
  <si>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</si>
  <si>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</si>
  <si>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</si>
  <si>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</si>
  <si>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</si>
  <si>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</si>
  <si>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</si>
  <si>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</si>
  <si>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</si>
  <si>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</si>
  <si>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</si>
  <si>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</si>
  <si>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</si>
  <si>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</si>
  <si>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</si>
  <si>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</si>
  <si>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</si>
  <si>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</si>
  <si>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</si>
  <si>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</si>
  <si>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</si>
  <si>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</si>
  <si>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</si>
  <si>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</si>
  <si>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обслуживание насосов холодного водоснабжения</t>
  </si>
  <si>
    <t>Регламентные работы по системе электроснабжени в т.числе:</t>
  </si>
  <si>
    <t>ревизия ШР, ЩЭ</t>
  </si>
  <si>
    <t>ревизия ВРУ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</si>
  <si>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</si>
  <si>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</si>
  <si>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</si>
  <si>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</si>
  <si>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</si>
  <si>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Регламентные работы по содержанию кровли в т.числе:</t>
  </si>
  <si>
    <t>восстановление водостоков ( мелкий ремонт после очистки от снега и льда )</t>
  </si>
  <si>
    <t>Сбор, вывоз и утилизация ТБО, руб/м2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</si>
  <si>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</si>
  <si>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</si>
  <si>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2-3 раза</t>
  </si>
  <si>
    <t>1 раз в месяц</t>
  </si>
  <si>
    <t>(многоквартирный дом с газовыми плитами )</t>
  </si>
  <si>
    <t>Обслуживание вводных и внутренних газопроводов жилого фонда</t>
  </si>
  <si>
    <t>очистка кровли от снега и скалывание сосулек</t>
  </si>
  <si>
    <t>очистка урн от мусора</t>
  </si>
  <si>
    <t>Поверка общедомовых приборов учета горячего водоснабжения</t>
  </si>
  <si>
    <t>очистка от снега и наледи подъездных козырьков</t>
  </si>
  <si>
    <t>Погашение задолженности прошлых периодов</t>
  </si>
  <si>
    <t>руб./чел.</t>
  </si>
  <si>
    <t>(стоимость услуг увеличена на 7% в соответствии с уровнем инфляции 2012г.)</t>
  </si>
  <si>
    <t>1 ра в год</t>
  </si>
  <si>
    <t>замена ( поверка ) КИП</t>
  </si>
  <si>
    <t>2013-2014 г.г.</t>
  </si>
  <si>
    <t>по адресу: ул. Набережная, д.24 (Sобщ.=4579,6 м2,  Sзем.уч.=3207,32м2)</t>
  </si>
  <si>
    <t>договорная и претензионно-исковая работа,взыскание задолженности по ЖКУ</t>
  </si>
  <si>
    <t>посточнно</t>
  </si>
  <si>
    <t>погрузка мусора на автотранспорт вручную</t>
  </si>
  <si>
    <t>посыпка территории песко - соляной смесью</t>
  </si>
  <si>
    <t>отключение системы отопления в местах общего пользования</t>
  </si>
  <si>
    <t>ревизия задвижек отопления (д.50 мм-1шт., д.80 мм-3шт., д.100мм-4 шт.)</t>
  </si>
  <si>
    <t>подключение системы отопления в местах общего пользования</t>
  </si>
  <si>
    <t>испытания тепловых сетей на максимальную температуру</t>
  </si>
  <si>
    <t>ревизия заадвижек ГВС (д.50мм- 1шт., диам 80 мм - 3 шт.)</t>
  </si>
  <si>
    <t>замена насоса гвс / резерв /</t>
  </si>
  <si>
    <t>ревизия задвижек  ХВС (д.80мм -3шт.)</t>
  </si>
  <si>
    <t>замена трансформатора тока (1 узел учета/ 3ТТ)</t>
  </si>
  <si>
    <t>1 раз в 4 года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</si>
  <si>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</si>
  <si>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</si>
  <si>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</si>
  <si>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</si>
  <si>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</si>
  <si>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электроизмерения (замеры сопротивления изоляции)</t>
  </si>
  <si>
    <t>1 раз в 3 года</t>
  </si>
  <si>
    <t>прочистка вентиляционных каналов и канализационных вытяжек</t>
  </si>
  <si>
    <t>очистка от снега и наледи козырьков подъездов</t>
  </si>
  <si>
    <r>
      <t>Работы заявочного характера (</t>
    </r>
    <r>
      <rPr>
        <sz val="11"/>
        <rFont val="Arial"/>
        <family val="2"/>
      </rPr>
      <t>в т.ч. ремонт 2 -х балконов</t>
    </r>
    <r>
      <rPr>
        <sz val="11"/>
        <rFont val="Arial Black"/>
        <family val="2"/>
      </rPr>
      <t>)</t>
    </r>
  </si>
  <si>
    <t>Итого :</t>
  </si>
  <si>
    <t>Дополнительные работы  по текущему ремонту, в т.ч.:</t>
  </si>
  <si>
    <t>Ремонт кровли 100 м2</t>
  </si>
  <si>
    <t>ремонт ступеней в подвал № 2</t>
  </si>
  <si>
    <t>ремонт вентиляционных шахт</t>
  </si>
  <si>
    <t>демонтаж антенн ( 6 шт)</t>
  </si>
  <si>
    <t>демонтаж приямков ( 2 шт.)</t>
  </si>
  <si>
    <t>ремот системы водоотведения (45 м.п.)</t>
  </si>
  <si>
    <t>смена задвижек на вводе ХВС (д.80 мм - 2 шт.)</t>
  </si>
  <si>
    <t>смена задвижек на эл.узле д.100 мм - 3 шт.</t>
  </si>
  <si>
    <t>смена задвижек на ВВП (отопление) д.80 мм - 3 шт., д.50 мм - 1 шт.</t>
  </si>
  <si>
    <t>установка модуля на ГВС д.80 мм - 1 шт.</t>
  </si>
  <si>
    <t>окраска трубопроводов в тепл.узле составом "Корунд"</t>
  </si>
  <si>
    <t>изоляция трубопроводов ГВС, ХВС с окрасной грунтовкой</t>
  </si>
  <si>
    <t>установка шаровой задвижки перед элеватором д.50 мм - 1 шт.</t>
  </si>
  <si>
    <t>энергоаудит</t>
  </si>
  <si>
    <t>установка электронного регулятора температуры на ВВП</t>
  </si>
  <si>
    <t>ВСЕГО :</t>
  </si>
  <si>
    <t>Всего :</t>
  </si>
  <si>
    <t>Лицевой счет многоквартирного дома по адресу: ул. Набережная, д. 24 на период с 1 мая 2013 по 30 апреля 2014 года</t>
  </si>
  <si>
    <t>125</t>
  </si>
  <si>
    <t>126</t>
  </si>
  <si>
    <t>Регулировка датчика движения  (кв.1)</t>
  </si>
  <si>
    <t>133</t>
  </si>
  <si>
    <t>Замена датчика движения в подъезде  (кв.1)</t>
  </si>
  <si>
    <t>Перевод ВВП на летнюю схему</t>
  </si>
  <si>
    <t>108</t>
  </si>
  <si>
    <t>113</t>
  </si>
  <si>
    <t>Устранение течи батареи (кв.21)</t>
  </si>
  <si>
    <t>145</t>
  </si>
  <si>
    <t>Прочистка подвальной канализации (6 под.)</t>
  </si>
  <si>
    <t>143</t>
  </si>
  <si>
    <t>140</t>
  </si>
  <si>
    <t>142</t>
  </si>
  <si>
    <t>Устранение свища на стояке ХВС  (кв.26)</t>
  </si>
  <si>
    <t>148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</si>
  <si>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</si>
  <si>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</si>
  <si>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</si>
  <si>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</si>
  <si>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 xml:space="preserve">Проверка схем подключения </t>
  </si>
  <si>
    <t>4400R002/13/44</t>
  </si>
  <si>
    <t>Ревизия эл.щитка  (кв.84)</t>
  </si>
  <si>
    <t>167</t>
  </si>
  <si>
    <t>Ревизия эл.щитка, замена деталей  (кв.32)</t>
  </si>
  <si>
    <t>166</t>
  </si>
  <si>
    <t>Подключение системы отопления после работ ТПК</t>
  </si>
  <si>
    <t>Замена шар.крана на стояке ХВС</t>
  </si>
  <si>
    <t>189</t>
  </si>
  <si>
    <t>170</t>
  </si>
  <si>
    <t>Устранение свища на стояке ГВС (кв.40)</t>
  </si>
  <si>
    <t>180</t>
  </si>
  <si>
    <t>190</t>
  </si>
  <si>
    <t>193</t>
  </si>
  <si>
    <t>Перевод ВВП на зимнюю схему</t>
  </si>
  <si>
    <t>197</t>
  </si>
  <si>
    <t>228</t>
  </si>
  <si>
    <t>76</t>
  </si>
  <si>
    <t>Поступления от Ростелекома</t>
  </si>
  <si>
    <t>Ремонт 2-х балконов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</si>
  <si>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</si>
  <si>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</si>
  <si>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</si>
  <si>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</si>
  <si>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</si>
  <si>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1.05.13г.</t>
  </si>
  <si>
    <t>Итого: прогноз Экономия(+) / Долг(-) на 1.05.2014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</si>
  <si>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</si>
  <si>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</si>
  <si>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</si>
  <si>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</si>
  <si>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</si>
  <si>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</si>
  <si>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27477,6 (по тарифу)</t>
  </si>
  <si>
    <t>Ростелеком</t>
  </si>
  <si>
    <t>247</t>
  </si>
  <si>
    <t>Ключ в подвал</t>
  </si>
  <si>
    <t>А/о 36</t>
  </si>
  <si>
    <t>256</t>
  </si>
  <si>
    <t>229</t>
  </si>
  <si>
    <t>30.09.2013 (акт от 8.11.13)</t>
  </si>
  <si>
    <t>Ремонт ВВП (восстановление целостности латун.трубок)</t>
  </si>
  <si>
    <t>30.09.2013 (акт от 25.11.13)</t>
  </si>
  <si>
    <t>Переврезка гильзы</t>
  </si>
  <si>
    <t>30.09.2013 (акт от 5.12.13)</t>
  </si>
  <si>
    <t>14</t>
  </si>
  <si>
    <t xml:space="preserve">Замена патрона подвесного и лампочек в подвале, установка розетки </t>
  </si>
  <si>
    <t>ремот системы водоотведения (5,6 подъезды)</t>
  </si>
  <si>
    <t>8</t>
  </si>
  <si>
    <t>Устранение течи батареи (кв.30)</t>
  </si>
  <si>
    <t>18</t>
  </si>
  <si>
    <t>Ремонт канализац.стояка (кв.86)</t>
  </si>
  <si>
    <t>17</t>
  </si>
  <si>
    <t>29</t>
  </si>
  <si>
    <t>Генеральный директор</t>
  </si>
  <si>
    <t>А.В. Митрофанов</t>
  </si>
  <si>
    <t>Экономист 2-ой категории по учету лицевых счетов МКД</t>
  </si>
  <si>
    <t>Услуги типографии по печати доп.соглашений</t>
  </si>
  <si>
    <t>151</t>
  </si>
  <si>
    <t>39</t>
  </si>
  <si>
    <t>Доска объевлений</t>
  </si>
  <si>
    <t>А/о 8</t>
  </si>
  <si>
    <t>Смена лежаков водоотведения</t>
  </si>
  <si>
    <t>50</t>
  </si>
  <si>
    <t>Материалы для изготовления скамеек</t>
  </si>
  <si>
    <t>А/о 20,21,23</t>
  </si>
  <si>
    <t>25,29,30.04.14</t>
  </si>
  <si>
    <t>Н.Ф.Каюткина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</si>
</sst>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b/>
      <sz val="14"/>
      <name val="Arial Cyr"/>
      <family val="0"/>
    </font>
    <font>
      <sz val="11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2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3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22" fillId="24" borderId="19" xfId="0" applyNumberFormat="1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 vertical="center"/>
    </xf>
    <xf numFmtId="2" fontId="22" fillId="24" borderId="16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>
      <alignment horizontal="left" vertical="center" wrapText="1"/>
    </xf>
    <xf numFmtId="0" fontId="22" fillId="24" borderId="24" xfId="0" applyFont="1" applyFill="1" applyBorder="1" applyAlignment="1">
      <alignment horizontal="left" vertical="center" wrapText="1"/>
    </xf>
    <xf numFmtId="0" fontId="20" fillId="24" borderId="22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/>
    </xf>
    <xf numFmtId="0" fontId="36" fillId="24" borderId="18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left" vertical="center"/>
    </xf>
    <xf numFmtId="0" fontId="23" fillId="24" borderId="26" xfId="0" applyFont="1" applyFill="1" applyBorder="1" applyAlignment="1">
      <alignment horizontal="center" vertical="center"/>
    </xf>
    <xf numFmtId="2" fontId="18" fillId="24" borderId="21" xfId="0" applyNumberFormat="1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left" vertical="center" wrapText="1"/>
    </xf>
    <xf numFmtId="0" fontId="0" fillId="24" borderId="32" xfId="0" applyFill="1" applyBorder="1" applyAlignment="1">
      <alignment horizontal="center" vertical="center"/>
    </xf>
    <xf numFmtId="2" fontId="23" fillId="24" borderId="33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22" fillId="24" borderId="35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18" fillId="24" borderId="38" xfId="0" applyFont="1" applyFill="1" applyBorder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wrapText="1"/>
    </xf>
    <xf numFmtId="2" fontId="22" fillId="24" borderId="16" xfId="0" applyNumberFormat="1" applyFont="1" applyFill="1" applyBorder="1" applyAlignment="1">
      <alignment horizontal="center"/>
    </xf>
    <xf numFmtId="0" fontId="18" fillId="24" borderId="40" xfId="0" applyFont="1" applyFill="1" applyBorder="1" applyAlignment="1">
      <alignment horizontal="center" vertical="center" wrapText="1"/>
    </xf>
    <xf numFmtId="2" fontId="22" fillId="24" borderId="41" xfId="0" applyNumberFormat="1" applyFont="1" applyFill="1" applyBorder="1" applyAlignment="1">
      <alignment horizontal="center"/>
    </xf>
    <xf numFmtId="0" fontId="24" fillId="24" borderId="24" xfId="0" applyFont="1" applyFill="1" applyBorder="1" applyAlignment="1">
      <alignment horizontal="left" vertical="center" wrapText="1"/>
    </xf>
    <xf numFmtId="0" fontId="25" fillId="24" borderId="38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2" fontId="25" fillId="25" borderId="14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2" xfId="0" applyNumberFormat="1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39" xfId="0" applyNumberFormat="1" applyFont="1" applyFill="1" applyBorder="1" applyAlignment="1">
      <alignment horizontal="center" vertical="center" wrapText="1"/>
    </xf>
    <xf numFmtId="2" fontId="25" fillId="24" borderId="16" xfId="0" applyNumberFormat="1" applyFont="1" applyFill="1" applyBorder="1" applyAlignment="1">
      <alignment horizontal="center" vertical="center" wrapText="1"/>
    </xf>
    <xf numFmtId="0" fontId="18" fillId="24" borderId="45" xfId="0" applyFont="1" applyFill="1" applyBorder="1" applyAlignment="1">
      <alignment horizontal="left" vertical="center" wrapText="1"/>
    </xf>
    <xf numFmtId="2" fontId="18" fillId="25" borderId="46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 wrapText="1"/>
    </xf>
    <xf numFmtId="2" fontId="18" fillId="25" borderId="47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7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18" fillId="25" borderId="11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horizontal="left" vertical="center" wrapText="1"/>
    </xf>
    <xf numFmtId="2" fontId="0" fillId="24" borderId="0" xfId="0" applyNumberFormat="1" applyFill="1" applyAlignment="1">
      <alignment/>
    </xf>
    <xf numFmtId="0" fontId="18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textRotation="90" wrapText="1"/>
    </xf>
    <xf numFmtId="0" fontId="18" fillId="24" borderId="48" xfId="0" applyFont="1" applyFill="1" applyBorder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49" xfId="0" applyFont="1" applyFill="1" applyBorder="1" applyAlignment="1">
      <alignment horizontal="center" vertical="center" wrapText="1"/>
    </xf>
    <xf numFmtId="0" fontId="0" fillId="24" borderId="50" xfId="0" applyFont="1" applyFill="1" applyBorder="1" applyAlignment="1">
      <alignment horizontal="center" vertical="center" wrapText="1"/>
    </xf>
    <xf numFmtId="0" fontId="0" fillId="24" borderId="51" xfId="0" applyFont="1" applyFill="1" applyBorder="1" applyAlignment="1">
      <alignment horizontal="center" vertical="center" wrapText="1"/>
    </xf>
    <xf numFmtId="0" fontId="0" fillId="24" borderId="52" xfId="0" applyFont="1" applyFill="1" applyBorder="1" applyAlignment="1">
      <alignment horizontal="center" vertical="center" wrapText="1"/>
    </xf>
    <xf numFmtId="0" fontId="0" fillId="24" borderId="53" xfId="0" applyFont="1" applyFill="1" applyBorder="1" applyAlignment="1">
      <alignment horizontal="center" vertical="center" wrapText="1"/>
    </xf>
    <xf numFmtId="0" fontId="0" fillId="24" borderId="54" xfId="0" applyFont="1" applyFill="1" applyBorder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left" vertical="center" wrapText="1"/>
    </xf>
    <xf numFmtId="0" fontId="20" fillId="24" borderId="38" xfId="0" applyFont="1" applyFill="1" applyBorder="1" applyAlignment="1">
      <alignment horizontal="left" vertical="center" wrapText="1"/>
    </xf>
    <xf numFmtId="0" fontId="18" fillId="24" borderId="39" xfId="0" applyFont="1" applyFill="1" applyBorder="1" applyAlignment="1">
      <alignment horizontal="center" vertical="center"/>
    </xf>
    <xf numFmtId="2" fontId="18" fillId="24" borderId="39" xfId="0" applyNumberFormat="1" applyFont="1" applyFill="1" applyBorder="1" applyAlignment="1">
      <alignment horizontal="center" vertical="center" wrapText="1"/>
    </xf>
    <xf numFmtId="0" fontId="18" fillId="24" borderId="44" xfId="0" applyFont="1" applyFill="1" applyBorder="1" applyAlignment="1">
      <alignment horizontal="center" vertical="center"/>
    </xf>
    <xf numFmtId="0" fontId="18" fillId="24" borderId="48" xfId="0" applyFont="1" applyFill="1" applyBorder="1" applyAlignment="1">
      <alignment horizontal="center" vertical="center"/>
    </xf>
    <xf numFmtId="2" fontId="22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2" fontId="0" fillId="24" borderId="0" xfId="0" applyNumberFormat="1" applyFill="1" applyAlignment="1">
      <alignment horizontal="center" vertical="center"/>
    </xf>
    <xf numFmtId="2" fontId="18" fillId="24" borderId="48" xfId="0" applyNumberFormat="1" applyFont="1" applyFill="1" applyBorder="1" applyAlignment="1">
      <alignment horizontal="center" vertical="center" wrapText="1"/>
    </xf>
    <xf numFmtId="0" fontId="0" fillId="24" borderId="55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center" vertical="center"/>
    </xf>
    <xf numFmtId="2" fontId="22" fillId="24" borderId="0" xfId="0" applyNumberFormat="1" applyFont="1" applyFill="1" applyBorder="1" applyAlignment="1">
      <alignment horizontal="center" vertical="center"/>
    </xf>
    <xf numFmtId="0" fontId="19" fillId="26" borderId="0" xfId="0" applyFont="1" applyFill="1" applyAlignment="1">
      <alignment horizontal="center"/>
    </xf>
    <xf numFmtId="0" fontId="0" fillId="24" borderId="11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0" fillId="24" borderId="56" xfId="0" applyFont="1" applyFill="1" applyBorder="1" applyAlignment="1">
      <alignment horizontal="left" vertical="center" wrapText="1"/>
    </xf>
    <xf numFmtId="0" fontId="0" fillId="24" borderId="57" xfId="0" applyFont="1" applyFill="1" applyBorder="1" applyAlignment="1">
      <alignment horizontal="left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2" fontId="18" fillId="24" borderId="34" xfId="0" applyNumberFormat="1" applyFont="1" applyFill="1" applyBorder="1" applyAlignment="1">
      <alignment horizontal="center" vertical="center" wrapText="1"/>
    </xf>
    <xf numFmtId="2" fontId="18" fillId="24" borderId="58" xfId="0" applyNumberFormat="1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/>
    </xf>
    <xf numFmtId="0" fontId="20" fillId="24" borderId="57" xfId="0" applyFont="1" applyFill="1" applyBorder="1" applyAlignment="1">
      <alignment horizontal="center" vertical="center" wrapText="1"/>
    </xf>
    <xf numFmtId="0" fontId="18" fillId="24" borderId="55" xfId="0" applyFont="1" applyFill="1" applyBorder="1" applyAlignment="1">
      <alignment horizontal="center" vertical="center" wrapText="1"/>
    </xf>
    <xf numFmtId="2" fontId="18" fillId="24" borderId="55" xfId="0" applyNumberFormat="1" applyFont="1" applyFill="1" applyBorder="1" applyAlignment="1">
      <alignment horizontal="center" vertical="center" wrapText="1"/>
    </xf>
    <xf numFmtId="2" fontId="18" fillId="24" borderId="59" xfId="0" applyNumberFormat="1" applyFont="1" applyFill="1" applyBorder="1" applyAlignment="1">
      <alignment horizontal="center" vertical="center" wrapText="1"/>
    </xf>
    <xf numFmtId="0" fontId="20" fillId="24" borderId="60" xfId="0" applyFont="1" applyFill="1" applyBorder="1" applyAlignment="1">
      <alignment horizontal="left" vertical="center" wrapText="1"/>
    </xf>
    <xf numFmtId="0" fontId="18" fillId="24" borderId="61" xfId="0" applyFont="1" applyFill="1" applyBorder="1" applyAlignment="1">
      <alignment horizontal="center" vertical="center" wrapText="1"/>
    </xf>
    <xf numFmtId="2" fontId="18" fillId="24" borderId="61" xfId="0" applyNumberFormat="1" applyFont="1" applyFill="1" applyBorder="1" applyAlignment="1">
      <alignment horizontal="center" vertical="center" wrapText="1"/>
    </xf>
    <xf numFmtId="2" fontId="18" fillId="24" borderId="62" xfId="0" applyNumberFormat="1" applyFont="1" applyFill="1" applyBorder="1" applyAlignment="1">
      <alignment horizontal="center" vertical="center" wrapText="1"/>
    </xf>
    <xf numFmtId="0" fontId="20" fillId="24" borderId="49" xfId="0" applyFont="1" applyFill="1" applyBorder="1" applyAlignment="1">
      <alignment horizontal="left" vertical="center" wrapText="1"/>
    </xf>
    <xf numFmtId="0" fontId="18" fillId="24" borderId="50" xfId="0" applyFont="1" applyFill="1" applyBorder="1" applyAlignment="1">
      <alignment horizontal="center" vertical="center" wrapText="1"/>
    </xf>
    <xf numFmtId="2" fontId="18" fillId="24" borderId="50" xfId="0" applyNumberFormat="1" applyFont="1" applyFill="1" applyBorder="1" applyAlignment="1">
      <alignment horizontal="center" vertical="center" wrapText="1"/>
    </xf>
    <xf numFmtId="0" fontId="18" fillId="24" borderId="63" xfId="0" applyFont="1" applyFill="1" applyBorder="1" applyAlignment="1">
      <alignment horizontal="left" vertical="center" wrapText="1"/>
    </xf>
    <xf numFmtId="0" fontId="18" fillId="24" borderId="64" xfId="0" applyFont="1" applyFill="1" applyBorder="1" applyAlignment="1">
      <alignment horizontal="center" vertical="center" wrapText="1"/>
    </xf>
    <xf numFmtId="2" fontId="18" fillId="24" borderId="64" xfId="0" applyNumberFormat="1" applyFont="1" applyFill="1" applyBorder="1" applyAlignment="1">
      <alignment horizontal="center" vertical="center" wrapText="1"/>
    </xf>
    <xf numFmtId="2" fontId="20" fillId="24" borderId="65" xfId="0" applyNumberFormat="1" applyFont="1" applyFill="1" applyBorder="1" applyAlignment="1">
      <alignment horizontal="center"/>
    </xf>
    <xf numFmtId="2" fontId="20" fillId="24" borderId="66" xfId="0" applyNumberFormat="1" applyFont="1" applyFill="1" applyBorder="1" applyAlignment="1">
      <alignment horizontal="center"/>
    </xf>
    <xf numFmtId="0" fontId="0" fillId="24" borderId="0" xfId="0" applyFont="1" applyFill="1" applyBorder="1" applyAlignment="1">
      <alignment horizontal="left" vertical="center" wrapText="1"/>
    </xf>
    <xf numFmtId="0" fontId="20" fillId="24" borderId="0" xfId="0" applyFont="1" applyFill="1" applyBorder="1" applyAlignment="1">
      <alignment/>
    </xf>
    <xf numFmtId="2" fontId="20" fillId="24" borderId="0" xfId="0" applyNumberFormat="1" applyFont="1" applyFill="1" applyBorder="1" applyAlignment="1">
      <alignment horizontal="center"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0" fontId="20" fillId="24" borderId="38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 wrapText="1"/>
    </xf>
    <xf numFmtId="2" fontId="18" fillId="24" borderId="0" xfId="0" applyNumberFormat="1" applyFont="1" applyFill="1" applyBorder="1" applyAlignment="1">
      <alignment horizontal="center" vertical="center" wrapText="1"/>
    </xf>
    <xf numFmtId="49" fontId="0" fillId="24" borderId="27" xfId="0" applyNumberFormat="1" applyFont="1" applyFill="1" applyBorder="1" applyAlignment="1">
      <alignment horizontal="center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0" fontId="30" fillId="24" borderId="24" xfId="0" applyFont="1" applyFill="1" applyBorder="1" applyAlignment="1">
      <alignment horizontal="center" vertical="center" wrapText="1"/>
    </xf>
    <xf numFmtId="0" fontId="0" fillId="26" borderId="26" xfId="0" applyFill="1" applyBorder="1" applyAlignment="1">
      <alignment horizontal="left" vertical="center"/>
    </xf>
    <xf numFmtId="0" fontId="0" fillId="26" borderId="26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14" fontId="0" fillId="24" borderId="10" xfId="0" applyNumberFormat="1" applyFont="1" applyFill="1" applyBorder="1" applyAlignment="1">
      <alignment horizontal="center" vertical="center" wrapText="1"/>
    </xf>
    <xf numFmtId="0" fontId="0" fillId="27" borderId="11" xfId="0" applyFont="1" applyFill="1" applyBorder="1" applyAlignment="1">
      <alignment horizontal="left" vertical="center" wrapText="1"/>
    </xf>
    <xf numFmtId="49" fontId="0" fillId="24" borderId="28" xfId="0" applyNumberFormat="1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2" fontId="37" fillId="25" borderId="26" xfId="0" applyNumberFormat="1" applyFont="1" applyFill="1" applyBorder="1" applyAlignment="1">
      <alignment horizontal="center" vertical="center" wrapText="1"/>
    </xf>
    <xf numFmtId="2" fontId="0" fillId="26" borderId="26" xfId="0" applyNumberFormat="1" applyFill="1" applyBorder="1" applyAlignment="1">
      <alignment horizontal="center" vertical="center"/>
    </xf>
    <xf numFmtId="2" fontId="0" fillId="24" borderId="26" xfId="0" applyNumberFormat="1" applyFill="1" applyBorder="1" applyAlignment="1">
      <alignment horizontal="center" vertical="center"/>
    </xf>
    <xf numFmtId="2" fontId="23" fillId="24" borderId="26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2" fontId="3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19" fillId="0" borderId="0" xfId="0" applyNumberFormat="1" applyFont="1" applyAlignment="1">
      <alignment/>
    </xf>
    <xf numFmtId="2" fontId="25" fillId="0" borderId="10" xfId="0" applyNumberFormat="1" applyFont="1" applyBorder="1" applyAlignment="1">
      <alignment horizontal="center"/>
    </xf>
    <xf numFmtId="14" fontId="0" fillId="24" borderId="34" xfId="0" applyNumberFormat="1" applyFont="1" applyFill="1" applyBorder="1" applyAlignment="1">
      <alignment horizontal="center" vertical="center" wrapText="1"/>
    </xf>
    <xf numFmtId="0" fontId="0" fillId="25" borderId="34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0" fontId="0" fillId="24" borderId="61" xfId="0" applyFont="1" applyFill="1" applyBorder="1" applyAlignment="1">
      <alignment horizontal="center" vertical="center" wrapText="1"/>
    </xf>
    <xf numFmtId="2" fontId="18" fillId="24" borderId="29" xfId="0" applyNumberFormat="1" applyFont="1" applyFill="1" applyBorder="1" applyAlignment="1">
      <alignment horizontal="center" vertical="center" wrapText="1"/>
    </xf>
    <xf numFmtId="14" fontId="0" fillId="24" borderId="61" xfId="0" applyNumberFormat="1" applyFont="1" applyFill="1" applyBorder="1" applyAlignment="1">
      <alignment horizontal="center" vertical="center" wrapText="1"/>
    </xf>
    <xf numFmtId="0" fontId="18" fillId="28" borderId="11" xfId="0" applyFont="1" applyFill="1" applyBorder="1" applyAlignment="1">
      <alignment horizontal="left" vertical="center" wrapText="1"/>
    </xf>
    <xf numFmtId="49" fontId="0" fillId="28" borderId="27" xfId="0" applyNumberFormat="1" applyFont="1" applyFill="1" applyBorder="1" applyAlignment="1">
      <alignment horizontal="center" vertical="center" wrapText="1"/>
    </xf>
    <xf numFmtId="14" fontId="0" fillId="28" borderId="34" xfId="0" applyNumberFormat="1" applyFont="1" applyFill="1" applyBorder="1" applyAlignment="1">
      <alignment horizontal="center" vertical="center" wrapText="1"/>
    </xf>
    <xf numFmtId="2" fontId="18" fillId="28" borderId="21" xfId="0" applyNumberFormat="1" applyFont="1" applyFill="1" applyBorder="1" applyAlignment="1">
      <alignment horizontal="center" vertical="center" wrapText="1"/>
    </xf>
    <xf numFmtId="2" fontId="18" fillId="28" borderId="25" xfId="0" applyNumberFormat="1" applyFont="1" applyFill="1" applyBorder="1" applyAlignment="1">
      <alignment horizontal="center" vertical="center" wrapText="1"/>
    </xf>
    <xf numFmtId="0" fontId="18" fillId="28" borderId="20" xfId="0" applyFont="1" applyFill="1" applyBorder="1" applyAlignment="1">
      <alignment horizontal="center" vertical="center" wrapText="1"/>
    </xf>
    <xf numFmtId="0" fontId="18" fillId="28" borderId="10" xfId="0" applyFont="1" applyFill="1" applyBorder="1" applyAlignment="1">
      <alignment horizontal="center" vertical="center" wrapText="1"/>
    </xf>
    <xf numFmtId="0" fontId="36" fillId="28" borderId="18" xfId="0" applyFont="1" applyFill="1" applyBorder="1" applyAlignment="1">
      <alignment horizontal="center" vertical="center" wrapText="1"/>
    </xf>
    <xf numFmtId="2" fontId="18" fillId="28" borderId="13" xfId="0" applyNumberFormat="1" applyFont="1" applyFill="1" applyBorder="1" applyAlignment="1">
      <alignment horizontal="center" vertical="center" wrapText="1"/>
    </xf>
    <xf numFmtId="0" fontId="18" fillId="28" borderId="0" xfId="0" applyFont="1" applyFill="1" applyAlignment="1">
      <alignment horizontal="center" vertical="center" wrapText="1"/>
    </xf>
    <xf numFmtId="0" fontId="0" fillId="25" borderId="27" xfId="0" applyFont="1" applyFill="1" applyBorder="1" applyAlignment="1">
      <alignment horizontal="center" vertical="center" wrapText="1"/>
    </xf>
    <xf numFmtId="2" fontId="18" fillId="25" borderId="25" xfId="0" applyNumberFormat="1" applyFont="1" applyFill="1" applyBorder="1" applyAlignment="1">
      <alignment horizontal="center" vertical="center" wrapText="1"/>
    </xf>
    <xf numFmtId="0" fontId="0" fillId="25" borderId="28" xfId="0" applyFont="1" applyFill="1" applyBorder="1" applyAlignment="1">
      <alignment horizontal="center" vertical="center" wrapText="1"/>
    </xf>
    <xf numFmtId="0" fontId="36" fillId="25" borderId="18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28" fillId="0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7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20" fillId="25" borderId="67" xfId="0" applyNumberFormat="1" applyFont="1" applyFill="1" applyBorder="1" applyAlignment="1">
      <alignment horizontal="center" vertical="center" wrapText="1"/>
    </xf>
    <xf numFmtId="0" fontId="0" fillId="25" borderId="67" xfId="0" applyFill="1" applyBorder="1" applyAlignment="1">
      <alignment horizontal="center" vertical="center" wrapText="1"/>
    </xf>
    <xf numFmtId="0" fontId="20" fillId="25" borderId="23" xfId="0" applyFont="1" applyFill="1" applyBorder="1" applyAlignment="1">
      <alignment horizontal="center" vertical="center" wrapText="1"/>
    </xf>
    <xf numFmtId="0" fontId="20" fillId="25" borderId="68" xfId="0" applyFont="1" applyFill="1" applyBorder="1" applyAlignment="1">
      <alignment horizontal="center" vertical="center" wrapText="1"/>
    </xf>
    <xf numFmtId="0" fontId="0" fillId="25" borderId="68" xfId="0" applyFill="1" applyBorder="1" applyAlignment="1">
      <alignment horizontal="center" vertical="center" wrapText="1"/>
    </xf>
    <xf numFmtId="0" fontId="0" fillId="25" borderId="69" xfId="0" applyFill="1" applyBorder="1" applyAlignment="1">
      <alignment horizontal="center" vertical="center" wrapText="1"/>
    </xf>
    <xf numFmtId="0" fontId="27" fillId="25" borderId="0" xfId="0" applyFont="1" applyFill="1" applyAlignment="1">
      <alignment horizontal="left" vertical="center"/>
    </xf>
    <xf numFmtId="0" fontId="0" fillId="24" borderId="70" xfId="0" applyFont="1" applyFill="1" applyBorder="1" applyAlignment="1">
      <alignment horizontal="left" vertical="center" wrapText="1"/>
    </xf>
    <xf numFmtId="0" fontId="0" fillId="24" borderId="71" xfId="0" applyFont="1" applyFill="1" applyBorder="1" applyAlignment="1">
      <alignment horizontal="left" vertical="center" wrapText="1"/>
    </xf>
    <xf numFmtId="0" fontId="26" fillId="24" borderId="0" xfId="0" applyFont="1" applyFill="1" applyBorder="1" applyAlignment="1">
      <alignment horizontal="center" vertical="center"/>
    </xf>
    <xf numFmtId="0" fontId="22" fillId="24" borderId="72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22" fillId="24" borderId="73" xfId="0" applyFont="1" applyFill="1" applyBorder="1" applyAlignment="1">
      <alignment horizontal="center" vertical="center" wrapText="1"/>
    </xf>
    <xf numFmtId="0" fontId="22" fillId="24" borderId="74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 wrapText="1"/>
    </xf>
    <xf numFmtId="0" fontId="31" fillId="24" borderId="75" xfId="0" applyFont="1" applyFill="1" applyBorder="1" applyAlignment="1">
      <alignment horizontal="center" vertical="center" wrapText="1"/>
    </xf>
    <xf numFmtId="0" fontId="31" fillId="24" borderId="68" xfId="0" applyFont="1" applyFill="1" applyBorder="1" applyAlignment="1">
      <alignment horizontal="center" vertical="center" wrapText="1"/>
    </xf>
    <xf numFmtId="0" fontId="31" fillId="24" borderId="76" xfId="0" applyFont="1" applyFill="1" applyBorder="1" applyAlignment="1">
      <alignment horizontal="center" vertical="center" wrapText="1"/>
    </xf>
    <xf numFmtId="49" fontId="0" fillId="24" borderId="27" xfId="0" applyNumberFormat="1" applyFont="1" applyFill="1" applyBorder="1" applyAlignment="1">
      <alignment horizontal="center" vertical="center" wrapText="1"/>
    </xf>
    <xf numFmtId="49" fontId="0" fillId="24" borderId="35" xfId="0" applyNumberFormat="1" applyFont="1" applyFill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68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49" fontId="0" fillId="24" borderId="32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0" fillId="0" borderId="70" xfId="0" applyFont="1" applyFill="1" applyBorder="1" applyAlignment="1">
      <alignment horizontal="left" vertical="center" wrapText="1"/>
    </xf>
    <xf numFmtId="0" fontId="0" fillId="0" borderId="77" xfId="0" applyFont="1" applyFill="1" applyBorder="1" applyAlignment="1">
      <alignment horizontal="left" vertical="center" wrapText="1"/>
    </xf>
    <xf numFmtId="0" fontId="0" fillId="0" borderId="71" xfId="0" applyFont="1" applyFill="1" applyBorder="1" applyAlignment="1">
      <alignment horizontal="left" vertical="center" wrapText="1"/>
    </xf>
    <xf numFmtId="2" fontId="18" fillId="25" borderId="25" xfId="0" applyNumberFormat="1" applyFont="1" applyFill="1" applyBorder="1" applyAlignment="1">
      <alignment horizontal="center" vertical="center" wrapText="1"/>
    </xf>
    <xf numFmtId="2" fontId="18" fillId="24" borderId="36" xfId="0" applyNumberFormat="1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14" fontId="0" fillId="24" borderId="12" xfId="0" applyNumberFormat="1" applyFont="1" applyFill="1" applyBorder="1" applyAlignment="1">
      <alignment horizontal="center" vertical="center" wrapText="1"/>
    </xf>
    <xf numFmtId="0" fontId="0" fillId="27" borderId="78" xfId="0" applyFont="1" applyFill="1" applyBorder="1" applyAlignment="1">
      <alignment horizontal="left" vertical="center" wrapText="1"/>
    </xf>
    <xf numFmtId="0" fontId="0" fillId="27" borderId="31" xfId="0" applyFont="1" applyFill="1" applyBorder="1" applyAlignment="1">
      <alignment horizontal="left" vertical="center" wrapText="1"/>
    </xf>
    <xf numFmtId="14" fontId="0" fillId="24" borderId="61" xfId="0" applyNumberFormat="1" applyFont="1" applyFill="1" applyBorder="1" applyAlignment="1">
      <alignment horizontal="center" vertical="center" wrapText="1"/>
    </xf>
    <xf numFmtId="2" fontId="18" fillId="24" borderId="79" xfId="0" applyNumberFormat="1" applyFont="1" applyFill="1" applyBorder="1" applyAlignment="1">
      <alignment horizontal="center" vertical="center" wrapText="1"/>
    </xf>
    <xf numFmtId="0" fontId="33" fillId="24" borderId="80" xfId="0" applyFont="1" applyFill="1" applyBorder="1" applyAlignment="1">
      <alignment horizontal="left"/>
    </xf>
    <xf numFmtId="0" fontId="27" fillId="0" borderId="10" xfId="0" applyFont="1" applyBorder="1" applyAlignment="1">
      <alignment horizontal="center" vertical="center"/>
    </xf>
    <xf numFmtId="0" fontId="33" fillId="24" borderId="80" xfId="0" applyFont="1" applyFill="1" applyBorder="1" applyAlignment="1">
      <alignment horizontal="right"/>
    </xf>
    <xf numFmtId="0" fontId="33" fillId="24" borderId="0" xfId="0" applyFont="1" applyFill="1" applyAlignment="1">
      <alignment horizontal="left" wrapText="1"/>
    </xf>
    <xf numFmtId="0" fontId="33" fillId="24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5;&#1086;&#1089;&#1082;&#1072;%20&#1050;&#1040;&#1051;&#1048;&#1053;&#1048;&#1053;&#1040;\&#1050;&#1040;&#1051;&#1048;&#1053;&#1048;&#1053;&#1040;%20&#1045;.&#1055;.%20&#1056;&#1072;&#1079;&#1085;&#1086;&#1089;&#1082;&#1072;%20&#1087;&#1086;%20&#1083;&#1080;&#1094;.&#1089;&#1095;&#1077;&#1090;&#1072;&#1084;%20&#1077;&#1078;&#1077;&#1084;&#1077;&#1089;&#1103;&#1095;&#1085;&#1072;&#1103;%20&#1080;%20&#1086;&#1089;&#1090;&#1072;&#1090;&#1082;&#1080;%20&#1085;&#1072;%20&#1083;&#1089;&#1095;&#1077;&#1090;&#1072;&#1093;%20&#1073;&#1077;&#1079;%20&#1087;&#1088;&#1086;&#1074;&#1077;&#1088;&#1082;&#1080;\&#1053;&#1072;&#1073;&#1077;&#1088;&#1077;&#1078;&#1085;&#1072;&#1103;\&#1053;&#1072;&#1073;.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8">
          <cell r="FZ58">
            <v>251456.06622619054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9"/>
  <sheetViews>
    <sheetView zoomScale="75" zoomScaleNormal="75" zoomScalePageLayoutView="0" workbookViewId="0" topLeftCell="A85">
      <selection activeCell="A96" sqref="A96:A110"/>
    </sheetView>
  </sheetViews>
  <sheetFormatPr defaultColWidth="9.00390625" defaultRowHeight="12.75"/>
  <cols>
    <col min="1" max="1" width="72.75390625" style="3" customWidth="1"/>
    <col min="2" max="2" width="19.125" style="3" customWidth="1"/>
    <col min="3" max="3" width="13.875" style="3" hidden="1" customWidth="1"/>
    <col min="4" max="4" width="14.875" style="3" customWidth="1"/>
    <col min="5" max="5" width="13.875" style="3" hidden="1" customWidth="1"/>
    <col min="6" max="6" width="20.875" style="3" hidden="1" customWidth="1"/>
    <col min="7" max="7" width="13.875" style="3" customWidth="1"/>
    <col min="8" max="8" width="20.875" style="3" customWidth="1"/>
    <col min="9" max="9" width="15.375" style="3" customWidth="1"/>
    <col min="10" max="10" width="15.375" style="3" hidden="1" customWidth="1"/>
    <col min="11" max="11" width="15.375" style="108" hidden="1" customWidth="1"/>
    <col min="12" max="14" width="15.375" style="3" customWidth="1"/>
    <col min="15" max="16384" width="9.125" style="3" customWidth="1"/>
  </cols>
  <sheetData>
    <row r="1" spans="1:8" ht="16.5" customHeight="1">
      <c r="A1" s="214" t="s">
        <v>31</v>
      </c>
      <c r="B1" s="215"/>
      <c r="C1" s="215"/>
      <c r="D1" s="215"/>
      <c r="E1" s="215"/>
      <c r="F1" s="215"/>
      <c r="G1" s="215"/>
      <c r="H1" s="215"/>
    </row>
    <row r="2" spans="2:8" ht="12.75" customHeight="1">
      <c r="B2" s="216" t="s">
        <v>32</v>
      </c>
      <c r="C2" s="216"/>
      <c r="D2" s="216"/>
      <c r="E2" s="216"/>
      <c r="F2" s="216"/>
      <c r="G2" s="215"/>
      <c r="H2" s="215"/>
    </row>
    <row r="3" spans="1:8" ht="21" customHeight="1">
      <c r="A3" s="139" t="s">
        <v>121</v>
      </c>
      <c r="B3" s="216" t="s">
        <v>33</v>
      </c>
      <c r="C3" s="216"/>
      <c r="D3" s="216"/>
      <c r="E3" s="216"/>
      <c r="F3" s="216"/>
      <c r="G3" s="215"/>
      <c r="H3" s="215"/>
    </row>
    <row r="4" spans="2:8" ht="14.25" customHeight="1">
      <c r="B4" s="216" t="s">
        <v>34</v>
      </c>
      <c r="C4" s="216"/>
      <c r="D4" s="216"/>
      <c r="E4" s="216"/>
      <c r="F4" s="216"/>
      <c r="G4" s="215"/>
      <c r="H4" s="215"/>
    </row>
    <row r="5" spans="2:9" ht="35.25" customHeight="1">
      <c r="B5" s="109"/>
      <c r="C5" s="109"/>
      <c r="D5" s="109"/>
      <c r="E5" s="109"/>
      <c r="F5" s="109"/>
      <c r="G5" s="109"/>
      <c r="H5" s="109"/>
      <c r="I5" s="109"/>
    </row>
    <row r="6" spans="1:9" ht="35.25" customHeight="1">
      <c r="A6" s="217"/>
      <c r="B6" s="218"/>
      <c r="C6" s="218"/>
      <c r="D6" s="218"/>
      <c r="E6" s="218"/>
      <c r="F6" s="218"/>
      <c r="G6" s="218"/>
      <c r="H6" s="218"/>
      <c r="I6" s="109"/>
    </row>
    <row r="7" spans="1:9" ht="35.25" customHeight="1">
      <c r="A7" s="219" t="s">
        <v>118</v>
      </c>
      <c r="B7" s="220"/>
      <c r="C7" s="220"/>
      <c r="D7" s="220"/>
      <c r="E7" s="220"/>
      <c r="F7" s="220"/>
      <c r="G7" s="220"/>
      <c r="H7" s="220"/>
      <c r="I7" s="109"/>
    </row>
    <row r="8" spans="1:11" s="110" customFormat="1" ht="22.5" customHeight="1">
      <c r="A8" s="221" t="s">
        <v>35</v>
      </c>
      <c r="B8" s="221"/>
      <c r="C8" s="221"/>
      <c r="D8" s="221"/>
      <c r="E8" s="222"/>
      <c r="F8" s="222"/>
      <c r="G8" s="222"/>
      <c r="H8" s="222"/>
      <c r="K8" s="111"/>
    </row>
    <row r="9" spans="1:8" s="112" customFormat="1" ht="18.75" customHeight="1">
      <c r="A9" s="221" t="s">
        <v>122</v>
      </c>
      <c r="B9" s="221"/>
      <c r="C9" s="221"/>
      <c r="D9" s="221"/>
      <c r="E9" s="222"/>
      <c r="F9" s="222"/>
      <c r="G9" s="222"/>
      <c r="H9" s="222"/>
    </row>
    <row r="10" spans="1:8" s="113" customFormat="1" ht="17.25" customHeight="1">
      <c r="A10" s="223" t="s">
        <v>110</v>
      </c>
      <c r="B10" s="223"/>
      <c r="C10" s="223"/>
      <c r="D10" s="223"/>
      <c r="E10" s="224"/>
      <c r="F10" s="224"/>
      <c r="G10" s="224"/>
      <c r="H10" s="224"/>
    </row>
    <row r="11" spans="1:8" s="112" customFormat="1" ht="30" customHeight="1" thickBot="1">
      <c r="A11" s="225" t="s">
        <v>36</v>
      </c>
      <c r="B11" s="225"/>
      <c r="C11" s="225"/>
      <c r="D11" s="225"/>
      <c r="E11" s="226"/>
      <c r="F11" s="226"/>
      <c r="G11" s="226"/>
      <c r="H11" s="226"/>
    </row>
    <row r="12" spans="1:11" s="5" customFormat="1" ht="139.5" customHeight="1" thickBot="1">
      <c r="A12" s="76" t="s">
        <v>0</v>
      </c>
      <c r="B12" s="114" t="s">
        <v>37</v>
      </c>
      <c r="C12" s="77" t="s">
        <v>38</v>
      </c>
      <c r="D12" s="77" t="s">
        <v>5</v>
      </c>
      <c r="E12" s="77" t="s">
        <v>38</v>
      </c>
      <c r="F12" s="115" t="s">
        <v>39</v>
      </c>
      <c r="G12" s="77" t="s">
        <v>38</v>
      </c>
      <c r="H12" s="115" t="s">
        <v>39</v>
      </c>
      <c r="K12" s="116"/>
    </row>
    <row r="13" spans="1:11" s="6" customFormat="1" ht="12.75">
      <c r="A13" s="117">
        <v>1</v>
      </c>
      <c r="B13" s="118">
        <v>2</v>
      </c>
      <c r="C13" s="118">
        <v>3</v>
      </c>
      <c r="D13" s="119"/>
      <c r="E13" s="118">
        <v>3</v>
      </c>
      <c r="F13" s="120">
        <v>4</v>
      </c>
      <c r="G13" s="121">
        <v>3</v>
      </c>
      <c r="H13" s="122">
        <v>4</v>
      </c>
      <c r="K13" s="123"/>
    </row>
    <row r="14" spans="1:11" s="6" customFormat="1" ht="49.5" customHeight="1">
      <c r="A14" s="227" t="s">
        <v>1</v>
      </c>
      <c r="B14" s="228"/>
      <c r="C14" s="228"/>
      <c r="D14" s="228"/>
      <c r="E14" s="228"/>
      <c r="F14" s="228"/>
      <c r="G14" s="229"/>
      <c r="H14" s="230"/>
      <c r="K14" s="123"/>
    </row>
    <row r="15" spans="1:11" s="5" customFormat="1" ht="15">
      <c r="A15" s="95" t="s">
        <v>40</v>
      </c>
      <c r="B15" s="7"/>
      <c r="C15" s="14">
        <f>F15*12</f>
        <v>0</v>
      </c>
      <c r="D15" s="15">
        <f>G15*I15</f>
        <v>131892.48</v>
      </c>
      <c r="E15" s="14">
        <f>H15*12</f>
        <v>28.8</v>
      </c>
      <c r="F15" s="96"/>
      <c r="G15" s="14">
        <f>H15*12</f>
        <v>28.8</v>
      </c>
      <c r="H15" s="14">
        <v>2.4</v>
      </c>
      <c r="I15" s="5">
        <v>4579.6</v>
      </c>
      <c r="J15" s="5">
        <v>1.07</v>
      </c>
      <c r="K15" s="116">
        <v>2.24</v>
      </c>
    </row>
    <row r="16" spans="1:11" s="5" customFormat="1" ht="27" customHeight="1">
      <c r="A16" s="140" t="s">
        <v>123</v>
      </c>
      <c r="B16" s="9" t="s">
        <v>41</v>
      </c>
      <c r="C16" s="14"/>
      <c r="D16" s="15"/>
      <c r="E16" s="14"/>
      <c r="F16" s="96"/>
      <c r="G16" s="14"/>
      <c r="H16" s="14"/>
      <c r="K16" s="116"/>
    </row>
    <row r="17" spans="1:11" s="5" customFormat="1" ht="27" customHeight="1">
      <c r="A17" s="140" t="s">
        <v>42</v>
      </c>
      <c r="B17" s="9" t="s">
        <v>41</v>
      </c>
      <c r="C17" s="14"/>
      <c r="D17" s="15"/>
      <c r="E17" s="14"/>
      <c r="F17" s="96"/>
      <c r="G17" s="14"/>
      <c r="H17" s="14"/>
      <c r="K17" s="116"/>
    </row>
    <row r="18" spans="1:11" s="5" customFormat="1" ht="27" customHeight="1">
      <c r="A18" s="140" t="s">
        <v>43</v>
      </c>
      <c r="B18" s="9" t="s">
        <v>44</v>
      </c>
      <c r="C18" s="14"/>
      <c r="D18" s="15"/>
      <c r="E18" s="14"/>
      <c r="F18" s="96"/>
      <c r="G18" s="14"/>
      <c r="H18" s="14"/>
      <c r="K18" s="116"/>
    </row>
    <row r="19" spans="1:11" s="5" customFormat="1" ht="27" customHeight="1">
      <c r="A19" s="140" t="s">
        <v>45</v>
      </c>
      <c r="B19" s="9" t="s">
        <v>124</v>
      </c>
      <c r="C19" s="14"/>
      <c r="D19" s="15"/>
      <c r="E19" s="14"/>
      <c r="F19" s="96"/>
      <c r="G19" s="14"/>
      <c r="H19" s="14"/>
      <c r="K19" s="116"/>
    </row>
    <row r="20" spans="1:11" s="5" customFormat="1" ht="30">
      <c r="A20" s="95" t="s">
        <v>46</v>
      </c>
      <c r="B20" s="124"/>
      <c r="C20" s="14">
        <f>F20*12</f>
        <v>0</v>
      </c>
      <c r="D20" s="15">
        <f>G20*I20</f>
        <v>118703.23</v>
      </c>
      <c r="E20" s="14">
        <f>H20*12</f>
        <v>25.92</v>
      </c>
      <c r="F20" s="96"/>
      <c r="G20" s="14">
        <f>H20*12</f>
        <v>25.92</v>
      </c>
      <c r="H20" s="14">
        <v>2.16</v>
      </c>
      <c r="I20" s="5">
        <v>4579.6</v>
      </c>
      <c r="J20" s="5">
        <v>1.07</v>
      </c>
      <c r="K20" s="116">
        <v>2.02</v>
      </c>
    </row>
    <row r="21" spans="1:11" s="5" customFormat="1" ht="15">
      <c r="A21" s="140" t="s">
        <v>47</v>
      </c>
      <c r="B21" s="9" t="s">
        <v>48</v>
      </c>
      <c r="C21" s="14"/>
      <c r="D21" s="15"/>
      <c r="E21" s="14"/>
      <c r="F21" s="96"/>
      <c r="G21" s="14"/>
      <c r="H21" s="14"/>
      <c r="K21" s="116"/>
    </row>
    <row r="22" spans="1:11" s="5" customFormat="1" ht="15">
      <c r="A22" s="140" t="s">
        <v>49</v>
      </c>
      <c r="B22" s="9" t="s">
        <v>48</v>
      </c>
      <c r="C22" s="14"/>
      <c r="D22" s="15"/>
      <c r="E22" s="14"/>
      <c r="F22" s="96"/>
      <c r="G22" s="14"/>
      <c r="H22" s="14"/>
      <c r="K22" s="116"/>
    </row>
    <row r="23" spans="1:11" s="5" customFormat="1" ht="15">
      <c r="A23" s="141" t="s">
        <v>50</v>
      </c>
      <c r="B23" s="13" t="s">
        <v>108</v>
      </c>
      <c r="C23" s="14"/>
      <c r="D23" s="15"/>
      <c r="E23" s="14"/>
      <c r="F23" s="96"/>
      <c r="G23" s="14"/>
      <c r="H23" s="14"/>
      <c r="K23" s="116"/>
    </row>
    <row r="24" spans="1:11" s="5" customFormat="1" ht="15">
      <c r="A24" s="140" t="s">
        <v>51</v>
      </c>
      <c r="B24" s="9" t="s">
        <v>48</v>
      </c>
      <c r="C24" s="14"/>
      <c r="D24" s="15"/>
      <c r="E24" s="14"/>
      <c r="F24" s="96"/>
      <c r="G24" s="14"/>
      <c r="H24" s="14"/>
      <c r="K24" s="116"/>
    </row>
    <row r="25" spans="1:11" s="5" customFormat="1" ht="25.5">
      <c r="A25" s="140" t="s">
        <v>52</v>
      </c>
      <c r="B25" s="9" t="s">
        <v>53</v>
      </c>
      <c r="C25" s="14"/>
      <c r="D25" s="15"/>
      <c r="E25" s="14"/>
      <c r="F25" s="96"/>
      <c r="G25" s="14"/>
      <c r="H25" s="14"/>
      <c r="K25" s="116"/>
    </row>
    <row r="26" spans="1:11" s="5" customFormat="1" ht="15">
      <c r="A26" s="140" t="s">
        <v>125</v>
      </c>
      <c r="B26" s="9" t="s">
        <v>48</v>
      </c>
      <c r="C26" s="14"/>
      <c r="D26" s="15"/>
      <c r="E26" s="14"/>
      <c r="F26" s="96"/>
      <c r="G26" s="14"/>
      <c r="H26" s="14"/>
      <c r="K26" s="116"/>
    </row>
    <row r="27" spans="1:11" s="5" customFormat="1" ht="15">
      <c r="A27" s="142" t="s">
        <v>113</v>
      </c>
      <c r="B27" s="69" t="s">
        <v>48</v>
      </c>
      <c r="C27" s="14"/>
      <c r="D27" s="15"/>
      <c r="E27" s="14"/>
      <c r="F27" s="96"/>
      <c r="G27" s="14"/>
      <c r="H27" s="14"/>
      <c r="K27" s="116"/>
    </row>
    <row r="28" spans="1:11" s="5" customFormat="1" ht="26.25" thickBot="1">
      <c r="A28" s="143" t="s">
        <v>126</v>
      </c>
      <c r="B28" s="135" t="s">
        <v>54</v>
      </c>
      <c r="C28" s="14"/>
      <c r="D28" s="15"/>
      <c r="E28" s="14"/>
      <c r="F28" s="96"/>
      <c r="G28" s="14"/>
      <c r="H28" s="14"/>
      <c r="K28" s="116"/>
    </row>
    <row r="29" spans="1:11" s="8" customFormat="1" ht="15">
      <c r="A29" s="97" t="s">
        <v>55</v>
      </c>
      <c r="B29" s="7" t="s">
        <v>109</v>
      </c>
      <c r="C29" s="14">
        <f>F29*12</f>
        <v>0</v>
      </c>
      <c r="D29" s="15">
        <f aca="true" t="shared" si="0" ref="D29:D38">G29*I29</f>
        <v>35171.33</v>
      </c>
      <c r="E29" s="14">
        <f>H29*12</f>
        <v>7.68</v>
      </c>
      <c r="F29" s="98"/>
      <c r="G29" s="14">
        <f>H29*12</f>
        <v>7.68</v>
      </c>
      <c r="H29" s="14">
        <v>0.64</v>
      </c>
      <c r="I29" s="5">
        <v>4579.6</v>
      </c>
      <c r="J29" s="5">
        <v>1.07</v>
      </c>
      <c r="K29" s="116">
        <v>0.6</v>
      </c>
    </row>
    <row r="30" spans="1:11" s="5" customFormat="1" ht="15">
      <c r="A30" s="97" t="s">
        <v>57</v>
      </c>
      <c r="B30" s="7" t="s">
        <v>58</v>
      </c>
      <c r="C30" s="14">
        <f>F30*12</f>
        <v>0</v>
      </c>
      <c r="D30" s="15">
        <f t="shared" si="0"/>
        <v>114306.82</v>
      </c>
      <c r="E30" s="14">
        <f>H30*12</f>
        <v>24.96</v>
      </c>
      <c r="F30" s="98"/>
      <c r="G30" s="14">
        <f>H30*12</f>
        <v>24.96</v>
      </c>
      <c r="H30" s="14">
        <v>2.08</v>
      </c>
      <c r="I30" s="5">
        <v>4579.6</v>
      </c>
      <c r="J30" s="5">
        <v>1.07</v>
      </c>
      <c r="K30" s="116">
        <v>1.94</v>
      </c>
    </row>
    <row r="31" spans="1:11" s="6" customFormat="1" ht="30">
      <c r="A31" s="97" t="s">
        <v>59</v>
      </c>
      <c r="B31" s="7" t="s">
        <v>56</v>
      </c>
      <c r="C31" s="99"/>
      <c r="D31" s="15">
        <v>1733.72</v>
      </c>
      <c r="E31" s="99"/>
      <c r="F31" s="98"/>
      <c r="G31" s="14">
        <f aca="true" t="shared" si="1" ref="G31:G36">D31/I31</f>
        <v>0.38</v>
      </c>
      <c r="H31" s="14">
        <f aca="true" t="shared" si="2" ref="H31:H36">G31/12</f>
        <v>0.03</v>
      </c>
      <c r="I31" s="5">
        <v>4579.6</v>
      </c>
      <c r="J31" s="5">
        <v>1.07</v>
      </c>
      <c r="K31" s="116">
        <v>0.03</v>
      </c>
    </row>
    <row r="32" spans="1:11" s="6" customFormat="1" ht="29.25" customHeight="1">
      <c r="A32" s="97" t="s">
        <v>60</v>
      </c>
      <c r="B32" s="7" t="s">
        <v>56</v>
      </c>
      <c r="C32" s="99"/>
      <c r="D32" s="15">
        <v>1733.72</v>
      </c>
      <c r="E32" s="99"/>
      <c r="F32" s="98"/>
      <c r="G32" s="14">
        <f t="shared" si="1"/>
        <v>0.38</v>
      </c>
      <c r="H32" s="14">
        <f t="shared" si="2"/>
        <v>0.03</v>
      </c>
      <c r="I32" s="5">
        <v>4579.6</v>
      </c>
      <c r="J32" s="5">
        <v>1.07</v>
      </c>
      <c r="K32" s="116">
        <v>0.03</v>
      </c>
    </row>
    <row r="33" spans="1:11" s="6" customFormat="1" ht="15">
      <c r="A33" s="97" t="s">
        <v>61</v>
      </c>
      <c r="B33" s="7" t="s">
        <v>56</v>
      </c>
      <c r="C33" s="99"/>
      <c r="D33" s="15">
        <v>10948.1</v>
      </c>
      <c r="E33" s="99"/>
      <c r="F33" s="98"/>
      <c r="G33" s="14">
        <f t="shared" si="1"/>
        <v>2.39</v>
      </c>
      <c r="H33" s="14">
        <f t="shared" si="2"/>
        <v>0.2</v>
      </c>
      <c r="I33" s="5">
        <v>4579.6</v>
      </c>
      <c r="J33" s="5">
        <v>1.07</v>
      </c>
      <c r="K33" s="116">
        <v>0.18</v>
      </c>
    </row>
    <row r="34" spans="1:11" s="6" customFormat="1" ht="30" hidden="1">
      <c r="A34" s="97" t="s">
        <v>62</v>
      </c>
      <c r="B34" s="7" t="s">
        <v>53</v>
      </c>
      <c r="C34" s="99"/>
      <c r="D34" s="15">
        <f t="shared" si="0"/>
        <v>0</v>
      </c>
      <c r="E34" s="99"/>
      <c r="F34" s="98"/>
      <c r="G34" s="14">
        <f t="shared" si="1"/>
        <v>2.390623635251987</v>
      </c>
      <c r="H34" s="14">
        <f t="shared" si="2"/>
        <v>0.19921863627099892</v>
      </c>
      <c r="I34" s="5">
        <v>4579.6</v>
      </c>
      <c r="J34" s="5">
        <v>1.07</v>
      </c>
      <c r="K34" s="116">
        <v>0</v>
      </c>
    </row>
    <row r="35" spans="1:11" s="6" customFormat="1" ht="30" hidden="1">
      <c r="A35" s="97" t="s">
        <v>114</v>
      </c>
      <c r="B35" s="7" t="s">
        <v>53</v>
      </c>
      <c r="C35" s="99"/>
      <c r="D35" s="15">
        <f t="shared" si="0"/>
        <v>0</v>
      </c>
      <c r="E35" s="99"/>
      <c r="F35" s="98"/>
      <c r="G35" s="14">
        <f t="shared" si="1"/>
        <v>2.390623635251987</v>
      </c>
      <c r="H35" s="14">
        <f t="shared" si="2"/>
        <v>0.19921863627099892</v>
      </c>
      <c r="I35" s="5">
        <v>4579.6</v>
      </c>
      <c r="J35" s="5">
        <v>1.07</v>
      </c>
      <c r="K35" s="116">
        <v>0</v>
      </c>
    </row>
    <row r="36" spans="1:11" s="6" customFormat="1" ht="30">
      <c r="A36" s="97" t="s">
        <v>114</v>
      </c>
      <c r="B36" s="7" t="s">
        <v>53</v>
      </c>
      <c r="C36" s="99"/>
      <c r="D36" s="15">
        <v>3100.59</v>
      </c>
      <c r="E36" s="99"/>
      <c r="F36" s="98"/>
      <c r="G36" s="14">
        <f t="shared" si="1"/>
        <v>0.68</v>
      </c>
      <c r="H36" s="14">
        <f t="shared" si="2"/>
        <v>0.06</v>
      </c>
      <c r="I36" s="5">
        <v>4579.6</v>
      </c>
      <c r="J36" s="5">
        <v>1.07</v>
      </c>
      <c r="K36" s="116">
        <v>0</v>
      </c>
    </row>
    <row r="37" spans="1:11" s="6" customFormat="1" ht="30">
      <c r="A37" s="97" t="s">
        <v>111</v>
      </c>
      <c r="B37" s="7"/>
      <c r="C37" s="99">
        <f>F37*12</f>
        <v>0</v>
      </c>
      <c r="D37" s="15">
        <f t="shared" si="0"/>
        <v>7693.73</v>
      </c>
      <c r="E37" s="99">
        <f>H37*12</f>
        <v>1.68</v>
      </c>
      <c r="F37" s="98"/>
      <c r="G37" s="14">
        <f>H37*12</f>
        <v>1.68</v>
      </c>
      <c r="H37" s="14">
        <v>0.14</v>
      </c>
      <c r="I37" s="5">
        <v>4579.6</v>
      </c>
      <c r="J37" s="5">
        <v>1.07</v>
      </c>
      <c r="K37" s="116">
        <v>0.14</v>
      </c>
    </row>
    <row r="38" spans="1:11" s="5" customFormat="1" ht="15">
      <c r="A38" s="97" t="s">
        <v>63</v>
      </c>
      <c r="B38" s="7" t="s">
        <v>64</v>
      </c>
      <c r="C38" s="99">
        <f>F38*12</f>
        <v>0</v>
      </c>
      <c r="D38" s="99">
        <f t="shared" si="0"/>
        <v>2198.21</v>
      </c>
      <c r="E38" s="99">
        <f>H38*12</f>
        <v>0.48</v>
      </c>
      <c r="F38" s="99"/>
      <c r="G38" s="99">
        <f>H38*12</f>
        <v>0.48</v>
      </c>
      <c r="H38" s="99">
        <v>0.04</v>
      </c>
      <c r="I38" s="5">
        <v>4579.6</v>
      </c>
      <c r="J38" s="5">
        <v>1.07</v>
      </c>
      <c r="K38" s="116">
        <v>0.03</v>
      </c>
    </row>
    <row r="39" spans="1:11" s="5" customFormat="1" ht="15">
      <c r="A39" s="97" t="s">
        <v>65</v>
      </c>
      <c r="B39" s="7" t="s">
        <v>66</v>
      </c>
      <c r="C39" s="99">
        <f>F39*12</f>
        <v>0</v>
      </c>
      <c r="D39" s="99">
        <v>1176.04</v>
      </c>
      <c r="E39" s="99">
        <f>H39*12</f>
        <v>0.24</v>
      </c>
      <c r="F39" s="99"/>
      <c r="G39" s="99">
        <f>D39/I39</f>
        <v>0.26</v>
      </c>
      <c r="H39" s="99">
        <f>G39/12</f>
        <v>0.02</v>
      </c>
      <c r="I39" s="5">
        <v>4579.6</v>
      </c>
      <c r="J39" s="5">
        <v>1.07</v>
      </c>
      <c r="K39" s="116">
        <v>0.02</v>
      </c>
    </row>
    <row r="40" spans="1:11" s="8" customFormat="1" ht="30">
      <c r="A40" s="97" t="s">
        <v>67</v>
      </c>
      <c r="B40" s="7" t="s">
        <v>68</v>
      </c>
      <c r="C40" s="99">
        <f>F40*12</f>
        <v>0</v>
      </c>
      <c r="D40" s="99">
        <v>1764.07</v>
      </c>
      <c r="E40" s="99"/>
      <c r="F40" s="99"/>
      <c r="G40" s="99">
        <f>H40*12</f>
        <v>0.36</v>
      </c>
      <c r="H40" s="99">
        <v>0.03</v>
      </c>
      <c r="I40" s="5">
        <v>4579.6</v>
      </c>
      <c r="J40" s="5">
        <v>1.07</v>
      </c>
      <c r="K40" s="116">
        <v>0.03</v>
      </c>
    </row>
    <row r="41" spans="1:11" s="8" customFormat="1" ht="15">
      <c r="A41" s="97" t="s">
        <v>69</v>
      </c>
      <c r="B41" s="7"/>
      <c r="C41" s="99"/>
      <c r="D41" s="99">
        <f>D43+D44+D45+D46+D47+D48+D49+D50+D51+D52</f>
        <v>18992.53</v>
      </c>
      <c r="E41" s="99"/>
      <c r="F41" s="99"/>
      <c r="G41" s="99">
        <f>D41/I41</f>
        <v>4.15</v>
      </c>
      <c r="H41" s="99">
        <f>G41/12</f>
        <v>0.35</v>
      </c>
      <c r="I41" s="5">
        <v>4579.6</v>
      </c>
      <c r="J41" s="5">
        <v>1.07</v>
      </c>
      <c r="K41" s="116">
        <v>0.42</v>
      </c>
    </row>
    <row r="42" spans="1:11" s="6" customFormat="1" ht="15" hidden="1">
      <c r="A42" s="4" t="s">
        <v>127</v>
      </c>
      <c r="B42" s="9" t="s">
        <v>71</v>
      </c>
      <c r="C42" s="1"/>
      <c r="D42" s="16">
        <f>G42*I42</f>
        <v>0</v>
      </c>
      <c r="E42" s="100"/>
      <c r="F42" s="101"/>
      <c r="G42" s="100">
        <f>H42*12</f>
        <v>0</v>
      </c>
      <c r="H42" s="100"/>
      <c r="I42" s="5">
        <v>4579.6</v>
      </c>
      <c r="J42" s="5">
        <v>1.07</v>
      </c>
      <c r="K42" s="116">
        <v>0.02</v>
      </c>
    </row>
    <row r="43" spans="1:11" s="6" customFormat="1" ht="15">
      <c r="A43" s="4" t="s">
        <v>70</v>
      </c>
      <c r="B43" s="9" t="s">
        <v>71</v>
      </c>
      <c r="C43" s="1"/>
      <c r="D43" s="16">
        <v>184.33</v>
      </c>
      <c r="E43" s="100"/>
      <c r="F43" s="101"/>
      <c r="G43" s="100"/>
      <c r="H43" s="100"/>
      <c r="I43" s="5">
        <v>4579.6</v>
      </c>
      <c r="J43" s="5">
        <v>1.07</v>
      </c>
      <c r="K43" s="116">
        <v>0.01</v>
      </c>
    </row>
    <row r="44" spans="1:11" s="6" customFormat="1" ht="15">
      <c r="A44" s="4" t="s">
        <v>72</v>
      </c>
      <c r="B44" s="9" t="s">
        <v>73</v>
      </c>
      <c r="C44" s="1">
        <f>F44*12</f>
        <v>0</v>
      </c>
      <c r="D44" s="16">
        <v>390.07</v>
      </c>
      <c r="E44" s="100">
        <f>H44*12</f>
        <v>0</v>
      </c>
      <c r="F44" s="101"/>
      <c r="G44" s="100"/>
      <c r="H44" s="100"/>
      <c r="I44" s="5">
        <v>4579.6</v>
      </c>
      <c r="J44" s="5">
        <v>1.07</v>
      </c>
      <c r="K44" s="116">
        <v>0.01</v>
      </c>
    </row>
    <row r="45" spans="1:11" s="6" customFormat="1" ht="15">
      <c r="A45" s="4" t="s">
        <v>128</v>
      </c>
      <c r="B45" s="9" t="s">
        <v>71</v>
      </c>
      <c r="C45" s="1">
        <f>F45*12</f>
        <v>0</v>
      </c>
      <c r="D45" s="16">
        <v>5529.69</v>
      </c>
      <c r="E45" s="100">
        <f>H45*12</f>
        <v>0</v>
      </c>
      <c r="F45" s="101"/>
      <c r="G45" s="100"/>
      <c r="H45" s="100"/>
      <c r="I45" s="5">
        <v>4579.6</v>
      </c>
      <c r="J45" s="5">
        <v>1.07</v>
      </c>
      <c r="K45" s="116">
        <v>0.07</v>
      </c>
    </row>
    <row r="46" spans="1:11" s="6" customFormat="1" ht="15">
      <c r="A46" s="4" t="s">
        <v>74</v>
      </c>
      <c r="B46" s="9" t="s">
        <v>71</v>
      </c>
      <c r="C46" s="1">
        <f>F46*12</f>
        <v>0</v>
      </c>
      <c r="D46" s="16">
        <v>743.35</v>
      </c>
      <c r="E46" s="100">
        <f>H46*12</f>
        <v>0</v>
      </c>
      <c r="F46" s="101"/>
      <c r="G46" s="100"/>
      <c r="H46" s="100"/>
      <c r="I46" s="5">
        <v>4579.6</v>
      </c>
      <c r="J46" s="5">
        <v>1.07</v>
      </c>
      <c r="K46" s="116">
        <v>0.01</v>
      </c>
    </row>
    <row r="47" spans="1:11" s="6" customFormat="1" ht="15">
      <c r="A47" s="4" t="s">
        <v>75</v>
      </c>
      <c r="B47" s="9" t="s">
        <v>71</v>
      </c>
      <c r="C47" s="1">
        <f>F47*12</f>
        <v>0</v>
      </c>
      <c r="D47" s="16">
        <v>3314.05</v>
      </c>
      <c r="E47" s="100">
        <f>H47*12</f>
        <v>0</v>
      </c>
      <c r="F47" s="101"/>
      <c r="G47" s="100"/>
      <c r="H47" s="100"/>
      <c r="I47" s="5">
        <v>4579.6</v>
      </c>
      <c r="J47" s="5">
        <v>1.07</v>
      </c>
      <c r="K47" s="116">
        <v>0.05</v>
      </c>
    </row>
    <row r="48" spans="1:11" s="6" customFormat="1" ht="15">
      <c r="A48" s="4" t="s">
        <v>76</v>
      </c>
      <c r="B48" s="9" t="s">
        <v>71</v>
      </c>
      <c r="C48" s="1">
        <f>F48*12</f>
        <v>0</v>
      </c>
      <c r="D48" s="16">
        <v>780.14</v>
      </c>
      <c r="E48" s="100">
        <f>H48*12</f>
        <v>0</v>
      </c>
      <c r="F48" s="101"/>
      <c r="G48" s="100"/>
      <c r="H48" s="100"/>
      <c r="I48" s="5">
        <v>4579.6</v>
      </c>
      <c r="J48" s="5">
        <v>1.07</v>
      </c>
      <c r="K48" s="116">
        <v>0.01</v>
      </c>
    </row>
    <row r="49" spans="1:11" s="6" customFormat="1" ht="15">
      <c r="A49" s="4" t="s">
        <v>77</v>
      </c>
      <c r="B49" s="9" t="s">
        <v>71</v>
      </c>
      <c r="C49" s="1"/>
      <c r="D49" s="16">
        <v>371.66</v>
      </c>
      <c r="E49" s="100"/>
      <c r="F49" s="101"/>
      <c r="G49" s="100"/>
      <c r="H49" s="100"/>
      <c r="I49" s="5">
        <v>4579.6</v>
      </c>
      <c r="J49" s="5">
        <v>1.07</v>
      </c>
      <c r="K49" s="116">
        <v>0.01</v>
      </c>
    </row>
    <row r="50" spans="1:11" s="6" customFormat="1" ht="15">
      <c r="A50" s="4" t="s">
        <v>78</v>
      </c>
      <c r="B50" s="9" t="s">
        <v>73</v>
      </c>
      <c r="C50" s="1"/>
      <c r="D50" s="16">
        <v>1486.7</v>
      </c>
      <c r="E50" s="100"/>
      <c r="F50" s="101"/>
      <c r="G50" s="100"/>
      <c r="H50" s="100"/>
      <c r="I50" s="5">
        <v>4579.6</v>
      </c>
      <c r="J50" s="5">
        <v>1.07</v>
      </c>
      <c r="K50" s="116">
        <v>0.02</v>
      </c>
    </row>
    <row r="51" spans="1:11" s="6" customFormat="1" ht="25.5">
      <c r="A51" s="4" t="s">
        <v>79</v>
      </c>
      <c r="B51" s="9" t="s">
        <v>71</v>
      </c>
      <c r="C51" s="1">
        <f>F51*12</f>
        <v>0</v>
      </c>
      <c r="D51" s="16">
        <v>3575.24</v>
      </c>
      <c r="E51" s="100">
        <f>H51*12</f>
        <v>0</v>
      </c>
      <c r="F51" s="101"/>
      <c r="G51" s="100"/>
      <c r="H51" s="100"/>
      <c r="I51" s="5">
        <v>4579.6</v>
      </c>
      <c r="J51" s="5">
        <v>1.07</v>
      </c>
      <c r="K51" s="116">
        <v>0.06</v>
      </c>
    </row>
    <row r="52" spans="1:11" s="6" customFormat="1" ht="15">
      <c r="A52" s="4" t="s">
        <v>80</v>
      </c>
      <c r="B52" s="9" t="s">
        <v>71</v>
      </c>
      <c r="C52" s="1"/>
      <c r="D52" s="16">
        <v>2617.3</v>
      </c>
      <c r="E52" s="100"/>
      <c r="F52" s="101"/>
      <c r="G52" s="100"/>
      <c r="H52" s="100"/>
      <c r="I52" s="5">
        <v>4579.6</v>
      </c>
      <c r="J52" s="5">
        <v>1.07</v>
      </c>
      <c r="K52" s="116">
        <v>0.01</v>
      </c>
    </row>
    <row r="53" spans="1:11" s="6" customFormat="1" ht="15" hidden="1">
      <c r="A53" s="4" t="s">
        <v>129</v>
      </c>
      <c r="B53" s="9" t="s">
        <v>71</v>
      </c>
      <c r="C53" s="102"/>
      <c r="D53" s="16">
        <f>G53*I53</f>
        <v>0</v>
      </c>
      <c r="E53" s="102"/>
      <c r="F53" s="101"/>
      <c r="G53" s="100"/>
      <c r="H53" s="100"/>
      <c r="I53" s="5">
        <v>4579.6</v>
      </c>
      <c r="J53" s="5">
        <v>1.07</v>
      </c>
      <c r="K53" s="116">
        <v>0.04</v>
      </c>
    </row>
    <row r="54" spans="1:11" s="6" customFormat="1" ht="15" hidden="1">
      <c r="A54" s="4" t="s">
        <v>130</v>
      </c>
      <c r="B54" s="9" t="s">
        <v>71</v>
      </c>
      <c r="C54" s="1"/>
      <c r="D54" s="16">
        <f>G54*I54</f>
        <v>0</v>
      </c>
      <c r="E54" s="100"/>
      <c r="F54" s="101"/>
      <c r="G54" s="100"/>
      <c r="H54" s="100"/>
      <c r="I54" s="5">
        <v>4579.6</v>
      </c>
      <c r="J54" s="5">
        <v>1.07</v>
      </c>
      <c r="K54" s="116">
        <v>0.01</v>
      </c>
    </row>
    <row r="55" spans="1:11" s="8" customFormat="1" ht="30">
      <c r="A55" s="97" t="s">
        <v>81</v>
      </c>
      <c r="B55" s="7"/>
      <c r="C55" s="14"/>
      <c r="D55" s="14">
        <f>D56+D57+D58+D59+D63+D64+D65</f>
        <v>25083.91</v>
      </c>
      <c r="E55" s="14"/>
      <c r="F55" s="98"/>
      <c r="G55" s="14">
        <f>D55/I55</f>
        <v>5.48</v>
      </c>
      <c r="H55" s="14">
        <f>G55/12</f>
        <v>0.46</v>
      </c>
      <c r="I55" s="5">
        <v>4579.6</v>
      </c>
      <c r="J55" s="5">
        <v>1.07</v>
      </c>
      <c r="K55" s="116">
        <v>0.63</v>
      </c>
    </row>
    <row r="56" spans="1:11" s="6" customFormat="1" ht="15">
      <c r="A56" s="4" t="s">
        <v>82</v>
      </c>
      <c r="B56" s="9" t="s">
        <v>83</v>
      </c>
      <c r="C56" s="1"/>
      <c r="D56" s="16">
        <v>2230.05</v>
      </c>
      <c r="E56" s="100"/>
      <c r="F56" s="101"/>
      <c r="G56" s="100"/>
      <c r="H56" s="100"/>
      <c r="I56" s="5">
        <v>4579.6</v>
      </c>
      <c r="J56" s="5">
        <v>1.07</v>
      </c>
      <c r="K56" s="116">
        <v>0.04</v>
      </c>
    </row>
    <row r="57" spans="1:11" s="6" customFormat="1" ht="25.5">
      <c r="A57" s="4" t="s">
        <v>84</v>
      </c>
      <c r="B57" s="9" t="s">
        <v>119</v>
      </c>
      <c r="C57" s="1"/>
      <c r="D57" s="16">
        <v>1486.7</v>
      </c>
      <c r="E57" s="100"/>
      <c r="F57" s="101"/>
      <c r="G57" s="100"/>
      <c r="H57" s="100"/>
      <c r="I57" s="5">
        <v>4579.6</v>
      </c>
      <c r="J57" s="5">
        <v>1.07</v>
      </c>
      <c r="K57" s="116">
        <v>0.02</v>
      </c>
    </row>
    <row r="58" spans="1:11" s="6" customFormat="1" ht="15">
      <c r="A58" s="4" t="s">
        <v>85</v>
      </c>
      <c r="B58" s="9" t="s">
        <v>86</v>
      </c>
      <c r="C58" s="1"/>
      <c r="D58" s="16">
        <v>1560.23</v>
      </c>
      <c r="E58" s="100"/>
      <c r="F58" s="101"/>
      <c r="G58" s="100"/>
      <c r="H58" s="100"/>
      <c r="I58" s="5">
        <v>4579.6</v>
      </c>
      <c r="J58" s="5">
        <v>1.07</v>
      </c>
      <c r="K58" s="116">
        <v>0.02</v>
      </c>
    </row>
    <row r="59" spans="1:11" s="6" customFormat="1" ht="25.5">
      <c r="A59" s="4" t="s">
        <v>87</v>
      </c>
      <c r="B59" s="9" t="s">
        <v>88</v>
      </c>
      <c r="C59" s="1"/>
      <c r="D59" s="16">
        <v>1486.68</v>
      </c>
      <c r="E59" s="100"/>
      <c r="F59" s="101"/>
      <c r="G59" s="100"/>
      <c r="H59" s="100"/>
      <c r="I59" s="5">
        <v>4579.6</v>
      </c>
      <c r="J59" s="5">
        <v>1.07</v>
      </c>
      <c r="K59" s="116">
        <v>0.02</v>
      </c>
    </row>
    <row r="60" spans="1:11" s="6" customFormat="1" ht="15" hidden="1">
      <c r="A60" s="4" t="s">
        <v>89</v>
      </c>
      <c r="B60" s="9" t="s">
        <v>86</v>
      </c>
      <c r="C60" s="1"/>
      <c r="D60" s="16"/>
      <c r="E60" s="100"/>
      <c r="F60" s="101"/>
      <c r="G60" s="100"/>
      <c r="H60" s="100"/>
      <c r="I60" s="5">
        <v>4579.6</v>
      </c>
      <c r="J60" s="5">
        <v>1.07</v>
      </c>
      <c r="K60" s="116">
        <v>0</v>
      </c>
    </row>
    <row r="61" spans="1:11" s="6" customFormat="1" ht="15" hidden="1">
      <c r="A61" s="4" t="s">
        <v>90</v>
      </c>
      <c r="B61" s="9" t="s">
        <v>71</v>
      </c>
      <c r="C61" s="1"/>
      <c r="D61" s="16"/>
      <c r="E61" s="100"/>
      <c r="F61" s="101"/>
      <c r="G61" s="100"/>
      <c r="H61" s="100"/>
      <c r="I61" s="5">
        <v>4579.6</v>
      </c>
      <c r="J61" s="5">
        <v>1.07</v>
      </c>
      <c r="K61" s="116">
        <v>0</v>
      </c>
    </row>
    <row r="62" spans="1:11" s="6" customFormat="1" ht="25.5" hidden="1">
      <c r="A62" s="4" t="s">
        <v>91</v>
      </c>
      <c r="B62" s="9" t="s">
        <v>71</v>
      </c>
      <c r="C62" s="1"/>
      <c r="D62" s="16"/>
      <c r="E62" s="100"/>
      <c r="F62" s="101"/>
      <c r="G62" s="100"/>
      <c r="H62" s="100"/>
      <c r="I62" s="5">
        <v>4579.6</v>
      </c>
      <c r="J62" s="5">
        <v>1.07</v>
      </c>
      <c r="K62" s="116">
        <v>0</v>
      </c>
    </row>
    <row r="63" spans="1:11" s="6" customFormat="1" ht="15">
      <c r="A63" s="4" t="s">
        <v>131</v>
      </c>
      <c r="B63" s="13" t="s">
        <v>71</v>
      </c>
      <c r="C63" s="1"/>
      <c r="D63" s="16">
        <v>2672.01</v>
      </c>
      <c r="E63" s="100"/>
      <c r="F63" s="101"/>
      <c r="G63" s="100"/>
      <c r="H63" s="100"/>
      <c r="I63" s="5">
        <v>4579.6</v>
      </c>
      <c r="J63" s="5">
        <v>1.07</v>
      </c>
      <c r="K63" s="116">
        <v>0.02</v>
      </c>
    </row>
    <row r="64" spans="1:11" s="6" customFormat="1" ht="25.5">
      <c r="A64" s="4" t="s">
        <v>132</v>
      </c>
      <c r="B64" s="9" t="s">
        <v>53</v>
      </c>
      <c r="C64" s="1"/>
      <c r="D64" s="16">
        <v>10360.56</v>
      </c>
      <c r="E64" s="100"/>
      <c r="F64" s="101"/>
      <c r="G64" s="100"/>
      <c r="H64" s="100"/>
      <c r="I64" s="5">
        <v>4579.6</v>
      </c>
      <c r="J64" s="5">
        <v>1.07</v>
      </c>
      <c r="K64" s="116">
        <v>0.17</v>
      </c>
    </row>
    <row r="65" spans="1:11" s="6" customFormat="1" ht="15">
      <c r="A65" s="4" t="s">
        <v>92</v>
      </c>
      <c r="B65" s="9" t="s">
        <v>56</v>
      </c>
      <c r="C65" s="102"/>
      <c r="D65" s="16">
        <v>5287.68</v>
      </c>
      <c r="E65" s="102"/>
      <c r="F65" s="101"/>
      <c r="G65" s="100"/>
      <c r="H65" s="100"/>
      <c r="I65" s="5">
        <v>4579.6</v>
      </c>
      <c r="J65" s="5">
        <v>1.07</v>
      </c>
      <c r="K65" s="116">
        <v>0.09</v>
      </c>
    </row>
    <row r="66" spans="1:11" s="6" customFormat="1" ht="15.75" customHeight="1" hidden="1">
      <c r="A66" s="4" t="s">
        <v>120</v>
      </c>
      <c r="B66" s="9" t="s">
        <v>71</v>
      </c>
      <c r="C66" s="1"/>
      <c r="D66" s="16">
        <f>G66*I66</f>
        <v>0</v>
      </c>
      <c r="E66" s="100"/>
      <c r="F66" s="101"/>
      <c r="G66" s="100">
        <f>H66*12</f>
        <v>0</v>
      </c>
      <c r="H66" s="100">
        <v>0</v>
      </c>
      <c r="I66" s="5">
        <v>4579.6</v>
      </c>
      <c r="J66" s="5">
        <v>1.07</v>
      </c>
      <c r="K66" s="116">
        <v>0</v>
      </c>
    </row>
    <row r="67" spans="1:11" s="6" customFormat="1" ht="30">
      <c r="A67" s="97" t="s">
        <v>93</v>
      </c>
      <c r="B67" s="9"/>
      <c r="C67" s="1"/>
      <c r="D67" s="14">
        <f>D68</f>
        <v>2143.26</v>
      </c>
      <c r="E67" s="100"/>
      <c r="F67" s="101"/>
      <c r="G67" s="14">
        <f>D67/I67</f>
        <v>0.47</v>
      </c>
      <c r="H67" s="14">
        <f>G67/12</f>
        <v>0.04</v>
      </c>
      <c r="I67" s="5">
        <v>4579.6</v>
      </c>
      <c r="J67" s="5">
        <v>1.07</v>
      </c>
      <c r="K67" s="116">
        <v>0.06</v>
      </c>
    </row>
    <row r="68" spans="1:11" s="6" customFormat="1" ht="15">
      <c r="A68" s="4" t="s">
        <v>133</v>
      </c>
      <c r="B68" s="13" t="s">
        <v>71</v>
      </c>
      <c r="C68" s="1"/>
      <c r="D68" s="16">
        <v>2143.26</v>
      </c>
      <c r="E68" s="100"/>
      <c r="F68" s="101"/>
      <c r="G68" s="100"/>
      <c r="H68" s="100"/>
      <c r="I68" s="5">
        <v>4579.6</v>
      </c>
      <c r="J68" s="5">
        <v>1.07</v>
      </c>
      <c r="K68" s="116">
        <v>0.04</v>
      </c>
    </row>
    <row r="69" spans="1:11" s="6" customFormat="1" ht="15" hidden="1">
      <c r="A69" s="4" t="s">
        <v>94</v>
      </c>
      <c r="B69" s="9" t="s">
        <v>56</v>
      </c>
      <c r="C69" s="1"/>
      <c r="D69" s="16">
        <f>G69*I69</f>
        <v>0</v>
      </c>
      <c r="E69" s="100"/>
      <c r="F69" s="101"/>
      <c r="G69" s="100">
        <f>H69*12</f>
        <v>0</v>
      </c>
      <c r="H69" s="100">
        <v>0</v>
      </c>
      <c r="I69" s="5">
        <v>4579.6</v>
      </c>
      <c r="J69" s="5">
        <v>1.07</v>
      </c>
      <c r="K69" s="116">
        <v>0</v>
      </c>
    </row>
    <row r="70" spans="1:11" s="6" customFormat="1" ht="15">
      <c r="A70" s="97" t="s">
        <v>95</v>
      </c>
      <c r="B70" s="9"/>
      <c r="C70" s="1"/>
      <c r="D70" s="14">
        <f>D71+D72+D73+D79</f>
        <v>35157.64</v>
      </c>
      <c r="E70" s="100"/>
      <c r="F70" s="101"/>
      <c r="G70" s="14">
        <f>D70/I70</f>
        <v>7.68</v>
      </c>
      <c r="H70" s="14">
        <f>G70/12</f>
        <v>0.64</v>
      </c>
      <c r="I70" s="5">
        <v>4579.6</v>
      </c>
      <c r="J70" s="5">
        <v>1.07</v>
      </c>
      <c r="K70" s="116">
        <v>0.18</v>
      </c>
    </row>
    <row r="71" spans="1:11" s="6" customFormat="1" ht="15">
      <c r="A71" s="4" t="s">
        <v>134</v>
      </c>
      <c r="B71" s="13" t="s">
        <v>135</v>
      </c>
      <c r="C71" s="1"/>
      <c r="D71" s="16">
        <v>3434.7</v>
      </c>
      <c r="E71" s="100"/>
      <c r="F71" s="101"/>
      <c r="G71" s="100"/>
      <c r="H71" s="100"/>
      <c r="I71" s="5">
        <v>4579.6</v>
      </c>
      <c r="J71" s="5">
        <v>1.07</v>
      </c>
      <c r="K71" s="116">
        <v>0</v>
      </c>
    </row>
    <row r="72" spans="1:11" s="6" customFormat="1" ht="15">
      <c r="A72" s="4" t="s">
        <v>96</v>
      </c>
      <c r="B72" s="9" t="s">
        <v>71</v>
      </c>
      <c r="C72" s="1"/>
      <c r="D72" s="16">
        <v>9842.3</v>
      </c>
      <c r="E72" s="100"/>
      <c r="F72" s="101"/>
      <c r="G72" s="100"/>
      <c r="H72" s="100"/>
      <c r="I72" s="5">
        <v>4579.6</v>
      </c>
      <c r="J72" s="5">
        <v>1.07</v>
      </c>
      <c r="K72" s="116">
        <v>0.17</v>
      </c>
    </row>
    <row r="73" spans="1:11" s="6" customFormat="1" ht="15">
      <c r="A73" s="4" t="s">
        <v>97</v>
      </c>
      <c r="B73" s="9" t="s">
        <v>71</v>
      </c>
      <c r="C73" s="1"/>
      <c r="D73" s="16">
        <v>777.03</v>
      </c>
      <c r="E73" s="100"/>
      <c r="F73" s="101"/>
      <c r="G73" s="100"/>
      <c r="H73" s="100"/>
      <c r="I73" s="5">
        <v>4579.6</v>
      </c>
      <c r="J73" s="5">
        <v>1.07</v>
      </c>
      <c r="K73" s="116">
        <v>0.01</v>
      </c>
    </row>
    <row r="74" spans="1:11" s="6" customFormat="1" ht="27.75" customHeight="1" hidden="1">
      <c r="A74" s="4" t="s">
        <v>136</v>
      </c>
      <c r="B74" s="9" t="s">
        <v>53</v>
      </c>
      <c r="C74" s="1"/>
      <c r="D74" s="16">
        <f>G74*I74</f>
        <v>0</v>
      </c>
      <c r="E74" s="100"/>
      <c r="F74" s="101"/>
      <c r="G74" s="100">
        <f>H74*12</f>
        <v>0</v>
      </c>
      <c r="H74" s="100">
        <v>0</v>
      </c>
      <c r="I74" s="5">
        <v>4579.6</v>
      </c>
      <c r="J74" s="5">
        <v>1.07</v>
      </c>
      <c r="K74" s="116">
        <v>0</v>
      </c>
    </row>
    <row r="75" spans="1:11" s="6" customFormat="1" ht="25.5" hidden="1">
      <c r="A75" s="4" t="s">
        <v>137</v>
      </c>
      <c r="B75" s="9" t="s">
        <v>53</v>
      </c>
      <c r="C75" s="1"/>
      <c r="D75" s="16">
        <f>G75*I75</f>
        <v>0</v>
      </c>
      <c r="E75" s="100"/>
      <c r="F75" s="101"/>
      <c r="G75" s="100">
        <f>H75*12</f>
        <v>0</v>
      </c>
      <c r="H75" s="100">
        <v>0</v>
      </c>
      <c r="I75" s="5">
        <v>4579.6</v>
      </c>
      <c r="J75" s="5">
        <v>1.07</v>
      </c>
      <c r="K75" s="116">
        <v>0</v>
      </c>
    </row>
    <row r="76" spans="1:11" s="6" customFormat="1" ht="25.5" hidden="1">
      <c r="A76" s="4" t="s">
        <v>138</v>
      </c>
      <c r="B76" s="9" t="s">
        <v>53</v>
      </c>
      <c r="C76" s="1"/>
      <c r="D76" s="16">
        <f>G76*I76</f>
        <v>0</v>
      </c>
      <c r="E76" s="100"/>
      <c r="F76" s="101"/>
      <c r="G76" s="100">
        <f>H76*12</f>
        <v>0</v>
      </c>
      <c r="H76" s="100">
        <v>0</v>
      </c>
      <c r="I76" s="5">
        <v>4579.6</v>
      </c>
      <c r="J76" s="5">
        <v>1.07</v>
      </c>
      <c r="K76" s="116">
        <v>0</v>
      </c>
    </row>
    <row r="77" spans="1:11" s="6" customFormat="1" ht="25.5" hidden="1">
      <c r="A77" s="4" t="s">
        <v>139</v>
      </c>
      <c r="B77" s="9" t="s">
        <v>53</v>
      </c>
      <c r="C77" s="1"/>
      <c r="D77" s="16">
        <f>G77*I77</f>
        <v>0</v>
      </c>
      <c r="E77" s="100"/>
      <c r="F77" s="101"/>
      <c r="G77" s="100">
        <f>H77*12</f>
        <v>0</v>
      </c>
      <c r="H77" s="100">
        <v>0</v>
      </c>
      <c r="I77" s="5">
        <v>4579.6</v>
      </c>
      <c r="J77" s="5">
        <v>1.07</v>
      </c>
      <c r="K77" s="116">
        <v>0</v>
      </c>
    </row>
    <row r="78" spans="1:11" s="6" customFormat="1" ht="25.5" hidden="1">
      <c r="A78" s="4" t="s">
        <v>140</v>
      </c>
      <c r="B78" s="9" t="s">
        <v>53</v>
      </c>
      <c r="C78" s="1"/>
      <c r="D78" s="16">
        <f>G78*I78</f>
        <v>0</v>
      </c>
      <c r="E78" s="100"/>
      <c r="F78" s="101"/>
      <c r="G78" s="100">
        <f>H78*12</f>
        <v>0</v>
      </c>
      <c r="H78" s="100">
        <v>0</v>
      </c>
      <c r="I78" s="5">
        <v>4579.6</v>
      </c>
      <c r="J78" s="5">
        <v>1.07</v>
      </c>
      <c r="K78" s="116">
        <v>0</v>
      </c>
    </row>
    <row r="79" spans="1:11" s="6" customFormat="1" ht="15">
      <c r="A79" s="4" t="s">
        <v>141</v>
      </c>
      <c r="B79" s="13" t="s">
        <v>142</v>
      </c>
      <c r="C79" s="1"/>
      <c r="D79" s="144">
        <v>21103.61</v>
      </c>
      <c r="E79" s="100"/>
      <c r="F79" s="101"/>
      <c r="G79" s="102"/>
      <c r="H79" s="102"/>
      <c r="I79" s="5">
        <v>4579.6</v>
      </c>
      <c r="J79" s="5"/>
      <c r="K79" s="116"/>
    </row>
    <row r="80" spans="1:11" s="6" customFormat="1" ht="15">
      <c r="A80" s="97" t="s">
        <v>98</v>
      </c>
      <c r="B80" s="9"/>
      <c r="C80" s="1"/>
      <c r="D80" s="14">
        <f>D81+D82</f>
        <v>1681.99</v>
      </c>
      <c r="E80" s="100"/>
      <c r="F80" s="101"/>
      <c r="G80" s="14">
        <f>D80/I80</f>
        <v>0.37</v>
      </c>
      <c r="H80" s="14">
        <f>G80/12</f>
        <v>0.03</v>
      </c>
      <c r="I80" s="5">
        <v>4579.6</v>
      </c>
      <c r="J80" s="5">
        <v>1.07</v>
      </c>
      <c r="K80" s="116">
        <v>0.12</v>
      </c>
    </row>
    <row r="81" spans="1:11" s="6" customFormat="1" ht="15">
      <c r="A81" s="4" t="s">
        <v>99</v>
      </c>
      <c r="B81" s="9" t="s">
        <v>71</v>
      </c>
      <c r="C81" s="1"/>
      <c r="D81" s="16">
        <v>932.26</v>
      </c>
      <c r="E81" s="100"/>
      <c r="F81" s="101"/>
      <c r="G81" s="100"/>
      <c r="H81" s="100"/>
      <c r="I81" s="5">
        <v>4579.6</v>
      </c>
      <c r="J81" s="5">
        <v>1.07</v>
      </c>
      <c r="K81" s="116">
        <v>0.01</v>
      </c>
    </row>
    <row r="82" spans="1:11" s="6" customFormat="1" ht="15">
      <c r="A82" s="4" t="s">
        <v>100</v>
      </c>
      <c r="B82" s="9" t="s">
        <v>71</v>
      </c>
      <c r="C82" s="1"/>
      <c r="D82" s="16">
        <v>749.73</v>
      </c>
      <c r="E82" s="100"/>
      <c r="F82" s="101"/>
      <c r="G82" s="100"/>
      <c r="H82" s="100"/>
      <c r="I82" s="5">
        <v>4579.6</v>
      </c>
      <c r="J82" s="5">
        <v>1.07</v>
      </c>
      <c r="K82" s="116">
        <v>0.01</v>
      </c>
    </row>
    <row r="83" spans="1:11" s="5" customFormat="1" ht="15">
      <c r="A83" s="97" t="s">
        <v>101</v>
      </c>
      <c r="B83" s="7"/>
      <c r="C83" s="14"/>
      <c r="D83" s="14">
        <f>D84+D85</f>
        <v>20414.39</v>
      </c>
      <c r="E83" s="14"/>
      <c r="F83" s="98"/>
      <c r="G83" s="14">
        <f>D83/I83</f>
        <v>4.46</v>
      </c>
      <c r="H83" s="14">
        <f>G83/12</f>
        <v>0.37</v>
      </c>
      <c r="I83" s="5">
        <v>4579.6</v>
      </c>
      <c r="J83" s="5">
        <v>1.07</v>
      </c>
      <c r="K83" s="116">
        <v>0.34</v>
      </c>
    </row>
    <row r="84" spans="1:11" s="6" customFormat="1" ht="25.5">
      <c r="A84" s="4" t="s">
        <v>102</v>
      </c>
      <c r="B84" s="13" t="s">
        <v>53</v>
      </c>
      <c r="C84" s="1"/>
      <c r="D84" s="16">
        <v>1381.39</v>
      </c>
      <c r="E84" s="100"/>
      <c r="F84" s="101"/>
      <c r="G84" s="100"/>
      <c r="H84" s="100"/>
      <c r="I84" s="5">
        <v>4579.6</v>
      </c>
      <c r="J84" s="5">
        <v>1.07</v>
      </c>
      <c r="K84" s="116">
        <v>0.02</v>
      </c>
    </row>
    <row r="85" spans="1:11" s="6" customFormat="1" ht="25.5">
      <c r="A85" s="4" t="s">
        <v>143</v>
      </c>
      <c r="B85" s="9" t="s">
        <v>53</v>
      </c>
      <c r="C85" s="1">
        <f>F85*12</f>
        <v>0</v>
      </c>
      <c r="D85" s="16">
        <v>19033</v>
      </c>
      <c r="E85" s="100">
        <f>H85*12</f>
        <v>0</v>
      </c>
      <c r="F85" s="101"/>
      <c r="G85" s="100"/>
      <c r="H85" s="100"/>
      <c r="I85" s="5">
        <v>4579.6</v>
      </c>
      <c r="J85" s="5">
        <v>1.07</v>
      </c>
      <c r="K85" s="116">
        <v>0.32</v>
      </c>
    </row>
    <row r="86" spans="1:11" s="5" customFormat="1" ht="15">
      <c r="A86" s="97" t="s">
        <v>103</v>
      </c>
      <c r="B86" s="7"/>
      <c r="C86" s="14"/>
      <c r="D86" s="14">
        <f>D87+D88+D89</f>
        <v>18709.3</v>
      </c>
      <c r="E86" s="14"/>
      <c r="F86" s="98"/>
      <c r="G86" s="14">
        <f>D86/I86</f>
        <v>4.09</v>
      </c>
      <c r="H86" s="14">
        <f>G86/12</f>
        <v>0.34</v>
      </c>
      <c r="I86" s="5">
        <v>4579.6</v>
      </c>
      <c r="J86" s="5">
        <v>1.07</v>
      </c>
      <c r="K86" s="116">
        <v>0.26</v>
      </c>
    </row>
    <row r="87" spans="1:11" s="6" customFormat="1" ht="15">
      <c r="A87" s="4" t="s">
        <v>112</v>
      </c>
      <c r="B87" s="9" t="s">
        <v>83</v>
      </c>
      <c r="C87" s="1"/>
      <c r="D87" s="16">
        <v>14730.75</v>
      </c>
      <c r="E87" s="1"/>
      <c r="F87" s="101"/>
      <c r="G87" s="1"/>
      <c r="H87" s="1"/>
      <c r="I87" s="5">
        <v>4579.6</v>
      </c>
      <c r="J87" s="5">
        <v>1.07</v>
      </c>
      <c r="K87" s="116">
        <v>0.19</v>
      </c>
    </row>
    <row r="88" spans="1:11" s="6" customFormat="1" ht="15">
      <c r="A88" s="4" t="s">
        <v>144</v>
      </c>
      <c r="B88" s="9" t="s">
        <v>83</v>
      </c>
      <c r="C88" s="1"/>
      <c r="D88" s="16">
        <v>3978.55</v>
      </c>
      <c r="E88" s="1"/>
      <c r="F88" s="101"/>
      <c r="G88" s="1"/>
      <c r="H88" s="1"/>
      <c r="I88" s="5">
        <v>4579.6</v>
      </c>
      <c r="J88" s="5">
        <v>1.07</v>
      </c>
      <c r="K88" s="116">
        <v>0.06</v>
      </c>
    </row>
    <row r="89" spans="1:11" s="6" customFormat="1" ht="25.5" customHeight="1" hidden="1">
      <c r="A89" s="4" t="s">
        <v>104</v>
      </c>
      <c r="B89" s="9" t="s">
        <v>71</v>
      </c>
      <c r="C89" s="1"/>
      <c r="D89" s="16"/>
      <c r="E89" s="1"/>
      <c r="F89" s="101"/>
      <c r="G89" s="1"/>
      <c r="H89" s="1">
        <v>0</v>
      </c>
      <c r="I89" s="5">
        <v>4579.6</v>
      </c>
      <c r="J89" s="5">
        <v>1.07</v>
      </c>
      <c r="K89" s="116">
        <v>0</v>
      </c>
    </row>
    <row r="90" spans="1:11" s="5" customFormat="1" ht="30.75" thickBot="1">
      <c r="A90" s="125" t="s">
        <v>145</v>
      </c>
      <c r="B90" s="7" t="s">
        <v>53</v>
      </c>
      <c r="C90" s="145">
        <f>F90*12</f>
        <v>0</v>
      </c>
      <c r="D90" s="145">
        <f>G90*I90</f>
        <v>27477.6</v>
      </c>
      <c r="E90" s="145">
        <f>H90*12</f>
        <v>6</v>
      </c>
      <c r="F90" s="146"/>
      <c r="G90" s="145">
        <f>H90*12</f>
        <v>6</v>
      </c>
      <c r="H90" s="145">
        <v>0.5</v>
      </c>
      <c r="I90" s="5">
        <v>4579.6</v>
      </c>
      <c r="J90" s="5">
        <v>1.07</v>
      </c>
      <c r="K90" s="116">
        <v>0.3</v>
      </c>
    </row>
    <row r="91" spans="1:11" s="5" customFormat="1" ht="19.5" thickBot="1">
      <c r="A91" s="103" t="s">
        <v>105</v>
      </c>
      <c r="B91" s="147" t="s">
        <v>48</v>
      </c>
      <c r="C91" s="145"/>
      <c r="D91" s="145">
        <f>G91*I91</f>
        <v>77486.83</v>
      </c>
      <c r="E91" s="145">
        <f>H91*12</f>
        <v>16.92</v>
      </c>
      <c r="F91" s="146"/>
      <c r="G91" s="145">
        <f>H91*12</f>
        <v>16.92</v>
      </c>
      <c r="H91" s="99">
        <v>1.41</v>
      </c>
      <c r="I91" s="5">
        <v>4579.6</v>
      </c>
      <c r="K91" s="116"/>
    </row>
    <row r="92" spans="1:11" s="5" customFormat="1" ht="19.5" thickBot="1">
      <c r="A92" s="148" t="s">
        <v>146</v>
      </c>
      <c r="B92" s="149"/>
      <c r="C92" s="150"/>
      <c r="D92" s="151">
        <v>657569.49</v>
      </c>
      <c r="E92" s="151">
        <f>E91+E90+E86+E83+E80+E70+E67+E55+E41+E40+E39+E38+E37+E36+E33+E32+E31+E30+E29+E20+E15</f>
        <v>112.68</v>
      </c>
      <c r="F92" s="151">
        <f>F91+F90+F86+F83+F80+F70+F67+F55+F41+F40+F39+F38+F37+F36+F33+F32+F31+F30+F29+F20+F15</f>
        <v>0</v>
      </c>
      <c r="G92" s="151">
        <v>143.59</v>
      </c>
      <c r="H92" s="151">
        <v>11.97</v>
      </c>
      <c r="K92" s="116"/>
    </row>
    <row r="93" spans="1:11" s="5" customFormat="1" ht="18.75">
      <c r="A93" s="152"/>
      <c r="B93" s="153"/>
      <c r="C93" s="154"/>
      <c r="D93" s="154"/>
      <c r="E93" s="154"/>
      <c r="F93" s="155"/>
      <c r="G93" s="154"/>
      <c r="H93" s="155"/>
      <c r="K93" s="116"/>
    </row>
    <row r="94" spans="1:11" s="5" customFormat="1" ht="19.5" thickBot="1">
      <c r="A94" s="152"/>
      <c r="B94" s="153"/>
      <c r="C94" s="154"/>
      <c r="D94" s="154"/>
      <c r="E94" s="154"/>
      <c r="F94" s="155"/>
      <c r="G94" s="154"/>
      <c r="H94" s="155"/>
      <c r="K94" s="116"/>
    </row>
    <row r="95" spans="1:11" s="5" customFormat="1" ht="18.75">
      <c r="A95" s="156" t="s">
        <v>147</v>
      </c>
      <c r="B95" s="157"/>
      <c r="C95" s="158">
        <f>F95*12</f>
        <v>0</v>
      </c>
      <c r="D95" s="158">
        <f>D96+D97+D98+D99+D100+D101+D102+D103+D104+D105+D106+D107+D108+D109+D110</f>
        <v>416750.23</v>
      </c>
      <c r="E95" s="158">
        <f>E96+E97+E98+E99+E100+E101+E102+E103+E104+E105+E106+E107+E108+E109+E110</f>
        <v>0</v>
      </c>
      <c r="F95" s="158">
        <f>F96+F97+F98+F99+F100+F101+F102+F103+F104+F105+F106+F107+F108+F109+F110</f>
        <v>0</v>
      </c>
      <c r="G95" s="158">
        <f>G96+G97+G98+G99+G100+G101+G102+G103+G104+G105+G106+G107+G108+G109+G110</f>
        <v>91.01</v>
      </c>
      <c r="H95" s="158">
        <f>H96+H97+H98+H99+H100+H101+H102+H103+H104+H105+H106+H107+H108+H109+H110</f>
        <v>7.58</v>
      </c>
      <c r="I95" s="5">
        <v>4579.6</v>
      </c>
      <c r="K95" s="116"/>
    </row>
    <row r="96" spans="1:11" s="6" customFormat="1" ht="15">
      <c r="A96" s="4" t="s">
        <v>148</v>
      </c>
      <c r="B96" s="9"/>
      <c r="C96" s="1"/>
      <c r="D96" s="16">
        <v>38431.09</v>
      </c>
      <c r="E96" s="100"/>
      <c r="F96" s="101"/>
      <c r="G96" s="100">
        <f>D96/I96</f>
        <v>8.39</v>
      </c>
      <c r="H96" s="100">
        <f>G96/12</f>
        <v>0.7</v>
      </c>
      <c r="I96" s="5">
        <v>4579.6</v>
      </c>
      <c r="J96" s="5"/>
      <c r="K96" s="116"/>
    </row>
    <row r="97" spans="1:11" s="6" customFormat="1" ht="15">
      <c r="A97" s="4" t="s">
        <v>149</v>
      </c>
      <c r="B97" s="9"/>
      <c r="C97" s="1"/>
      <c r="D97" s="16">
        <v>3130.82</v>
      </c>
      <c r="E97" s="100"/>
      <c r="F97" s="101"/>
      <c r="G97" s="100">
        <f aca="true" t="shared" si="3" ref="G97:G110">D97/I97</f>
        <v>0.68</v>
      </c>
      <c r="H97" s="100">
        <f aca="true" t="shared" si="4" ref="H97:H110">G97/12</f>
        <v>0.06</v>
      </c>
      <c r="I97" s="5">
        <v>4579.6</v>
      </c>
      <c r="J97" s="5"/>
      <c r="K97" s="116"/>
    </row>
    <row r="98" spans="1:11" s="6" customFormat="1" ht="15">
      <c r="A98" s="4" t="s">
        <v>150</v>
      </c>
      <c r="B98" s="9"/>
      <c r="C98" s="1"/>
      <c r="D98" s="16">
        <v>27149.12</v>
      </c>
      <c r="E98" s="100"/>
      <c r="F98" s="101"/>
      <c r="G98" s="100">
        <f t="shared" si="3"/>
        <v>5.93</v>
      </c>
      <c r="H98" s="100">
        <f t="shared" si="4"/>
        <v>0.49</v>
      </c>
      <c r="I98" s="5">
        <v>4579.6</v>
      </c>
      <c r="J98" s="5"/>
      <c r="K98" s="116"/>
    </row>
    <row r="99" spans="1:11" s="6" customFormat="1" ht="15">
      <c r="A99" s="4" t="s">
        <v>151</v>
      </c>
      <c r="B99" s="9"/>
      <c r="C99" s="1"/>
      <c r="D99" s="16">
        <v>10602.44</v>
      </c>
      <c r="E99" s="100"/>
      <c r="F99" s="101"/>
      <c r="G99" s="100">
        <f t="shared" si="3"/>
        <v>2.32</v>
      </c>
      <c r="H99" s="100">
        <f t="shared" si="4"/>
        <v>0.19</v>
      </c>
      <c r="I99" s="5">
        <v>4579.6</v>
      </c>
      <c r="J99" s="5"/>
      <c r="K99" s="116"/>
    </row>
    <row r="100" spans="1:11" s="6" customFormat="1" ht="15">
      <c r="A100" s="4" t="s">
        <v>152</v>
      </c>
      <c r="B100" s="9"/>
      <c r="C100" s="1"/>
      <c r="D100" s="16">
        <v>2308.76</v>
      </c>
      <c r="E100" s="100"/>
      <c r="F100" s="101"/>
      <c r="G100" s="100">
        <f t="shared" si="3"/>
        <v>0.5</v>
      </c>
      <c r="H100" s="100">
        <f t="shared" si="4"/>
        <v>0.04</v>
      </c>
      <c r="I100" s="5">
        <v>4579.6</v>
      </c>
      <c r="J100" s="5"/>
      <c r="K100" s="116"/>
    </row>
    <row r="101" spans="1:11" s="6" customFormat="1" ht="15">
      <c r="A101" s="4" t="s">
        <v>153</v>
      </c>
      <c r="B101" s="9"/>
      <c r="C101" s="1"/>
      <c r="D101" s="16">
        <v>26875.39</v>
      </c>
      <c r="E101" s="100"/>
      <c r="F101" s="101"/>
      <c r="G101" s="100">
        <f t="shared" si="3"/>
        <v>5.87</v>
      </c>
      <c r="H101" s="100">
        <f t="shared" si="4"/>
        <v>0.49</v>
      </c>
      <c r="I101" s="5">
        <v>4579.6</v>
      </c>
      <c r="J101" s="5"/>
      <c r="K101" s="116"/>
    </row>
    <row r="102" spans="1:11" s="6" customFormat="1" ht="15">
      <c r="A102" s="4" t="s">
        <v>154</v>
      </c>
      <c r="B102" s="9"/>
      <c r="C102" s="1"/>
      <c r="D102" s="16">
        <v>13678.79</v>
      </c>
      <c r="E102" s="100"/>
      <c r="F102" s="101"/>
      <c r="G102" s="100">
        <f t="shared" si="3"/>
        <v>2.99</v>
      </c>
      <c r="H102" s="100">
        <f t="shared" si="4"/>
        <v>0.25</v>
      </c>
      <c r="I102" s="5">
        <v>4579.6</v>
      </c>
      <c r="J102" s="5"/>
      <c r="K102" s="116"/>
    </row>
    <row r="103" spans="1:11" s="6" customFormat="1" ht="15">
      <c r="A103" s="4" t="s">
        <v>155</v>
      </c>
      <c r="B103" s="9"/>
      <c r="C103" s="1"/>
      <c r="D103" s="16">
        <v>21682.99</v>
      </c>
      <c r="E103" s="100"/>
      <c r="F103" s="101"/>
      <c r="G103" s="100">
        <f t="shared" si="3"/>
        <v>4.73</v>
      </c>
      <c r="H103" s="100">
        <f t="shared" si="4"/>
        <v>0.39</v>
      </c>
      <c r="I103" s="5">
        <v>4579.6</v>
      </c>
      <c r="J103" s="5"/>
      <c r="K103" s="116"/>
    </row>
    <row r="104" spans="1:11" s="6" customFormat="1" ht="15">
      <c r="A104" s="4" t="s">
        <v>156</v>
      </c>
      <c r="B104" s="9"/>
      <c r="C104" s="1"/>
      <c r="D104" s="16">
        <v>23471.45</v>
      </c>
      <c r="E104" s="100"/>
      <c r="F104" s="101"/>
      <c r="G104" s="100">
        <f t="shared" si="3"/>
        <v>5.13</v>
      </c>
      <c r="H104" s="100">
        <f t="shared" si="4"/>
        <v>0.43</v>
      </c>
      <c r="I104" s="5">
        <v>4579.6</v>
      </c>
      <c r="J104" s="5"/>
      <c r="K104" s="116"/>
    </row>
    <row r="105" spans="1:11" s="6" customFormat="1" ht="15">
      <c r="A105" s="4" t="s">
        <v>157</v>
      </c>
      <c r="B105" s="9"/>
      <c r="C105" s="1"/>
      <c r="D105" s="16">
        <v>6345.68</v>
      </c>
      <c r="E105" s="100"/>
      <c r="F105" s="101"/>
      <c r="G105" s="100">
        <f t="shared" si="3"/>
        <v>1.39</v>
      </c>
      <c r="H105" s="100">
        <f t="shared" si="4"/>
        <v>0.12</v>
      </c>
      <c r="I105" s="5">
        <v>4579.6</v>
      </c>
      <c r="J105" s="5"/>
      <c r="K105" s="116"/>
    </row>
    <row r="106" spans="1:11" s="6" customFormat="1" ht="15">
      <c r="A106" s="4" t="s">
        <v>158</v>
      </c>
      <c r="B106" s="9"/>
      <c r="C106" s="1"/>
      <c r="D106" s="16">
        <v>8239.82</v>
      </c>
      <c r="E106" s="100"/>
      <c r="F106" s="101"/>
      <c r="G106" s="100">
        <f t="shared" si="3"/>
        <v>1.8</v>
      </c>
      <c r="H106" s="100">
        <f t="shared" si="4"/>
        <v>0.15</v>
      </c>
      <c r="I106" s="5">
        <v>4579.6</v>
      </c>
      <c r="J106" s="5"/>
      <c r="K106" s="116"/>
    </row>
    <row r="107" spans="1:11" s="6" customFormat="1" ht="15">
      <c r="A107" s="4" t="s">
        <v>159</v>
      </c>
      <c r="B107" s="9"/>
      <c r="C107" s="1"/>
      <c r="D107" s="16">
        <v>77151.85</v>
      </c>
      <c r="E107" s="100"/>
      <c r="F107" s="101"/>
      <c r="G107" s="100">
        <f t="shared" si="3"/>
        <v>16.85</v>
      </c>
      <c r="H107" s="100">
        <f t="shared" si="4"/>
        <v>1.4</v>
      </c>
      <c r="I107" s="5">
        <v>4579.6</v>
      </c>
      <c r="J107" s="5"/>
      <c r="K107" s="116"/>
    </row>
    <row r="108" spans="1:11" s="6" customFormat="1" ht="15">
      <c r="A108" s="4" t="s">
        <v>160</v>
      </c>
      <c r="B108" s="9"/>
      <c r="C108" s="1"/>
      <c r="D108" s="16">
        <v>10503.43</v>
      </c>
      <c r="E108" s="100"/>
      <c r="F108" s="101"/>
      <c r="G108" s="100">
        <f t="shared" si="3"/>
        <v>2.29</v>
      </c>
      <c r="H108" s="100">
        <f t="shared" si="4"/>
        <v>0.19</v>
      </c>
      <c r="I108" s="5">
        <v>4579.6</v>
      </c>
      <c r="J108" s="5"/>
      <c r="K108" s="116"/>
    </row>
    <row r="109" spans="1:11" s="6" customFormat="1" ht="15">
      <c r="A109" s="4" t="s">
        <v>161</v>
      </c>
      <c r="B109" s="9"/>
      <c r="C109" s="1"/>
      <c r="D109" s="16">
        <v>49811</v>
      </c>
      <c r="E109" s="1"/>
      <c r="F109" s="101"/>
      <c r="G109" s="100">
        <f t="shared" si="3"/>
        <v>10.88</v>
      </c>
      <c r="H109" s="100">
        <f t="shared" si="4"/>
        <v>0.91</v>
      </c>
      <c r="I109" s="5">
        <v>4579.6</v>
      </c>
      <c r="J109" s="5"/>
      <c r="K109" s="116"/>
    </row>
    <row r="110" spans="1:11" s="6" customFormat="1" ht="15">
      <c r="A110" s="4" t="s">
        <v>162</v>
      </c>
      <c r="B110" s="9"/>
      <c r="C110" s="1"/>
      <c r="D110" s="16">
        <v>97367.6</v>
      </c>
      <c r="E110" s="1"/>
      <c r="F110" s="101"/>
      <c r="G110" s="100">
        <f t="shared" si="3"/>
        <v>21.26</v>
      </c>
      <c r="H110" s="100">
        <f t="shared" si="4"/>
        <v>1.77</v>
      </c>
      <c r="I110" s="5">
        <v>4579.6</v>
      </c>
      <c r="J110" s="5"/>
      <c r="K110" s="116"/>
    </row>
    <row r="111" spans="1:11" s="5" customFormat="1" ht="19.5" hidden="1" thickBot="1">
      <c r="A111" s="159" t="s">
        <v>116</v>
      </c>
      <c r="B111" s="160"/>
      <c r="C111" s="161"/>
      <c r="D111" s="162"/>
      <c r="E111" s="161"/>
      <c r="F111" s="163"/>
      <c r="G111" s="161"/>
      <c r="H111" s="163"/>
      <c r="I111" s="5">
        <v>4579.6</v>
      </c>
      <c r="K111" s="116"/>
    </row>
    <row r="112" spans="1:11" s="5" customFormat="1" ht="19.5" hidden="1" thickBot="1">
      <c r="A112" s="159" t="s">
        <v>163</v>
      </c>
      <c r="B112" s="160"/>
      <c r="C112" s="161"/>
      <c r="D112" s="162" t="e">
        <f>#REF!+D111</f>
        <v>#REF!</v>
      </c>
      <c r="E112" s="161"/>
      <c r="F112" s="163"/>
      <c r="G112" s="162" t="e">
        <f>#REF!+G111</f>
        <v>#REF!</v>
      </c>
      <c r="H112" s="163" t="e">
        <f>#REF!+H111</f>
        <v>#REF!</v>
      </c>
      <c r="K112" s="116"/>
    </row>
    <row r="113" spans="1:11" s="10" customFormat="1" ht="20.25" hidden="1" thickBot="1">
      <c r="A113" s="126" t="s">
        <v>2</v>
      </c>
      <c r="B113" s="127" t="s">
        <v>48</v>
      </c>
      <c r="C113" s="127" t="s">
        <v>117</v>
      </c>
      <c r="D113" s="129"/>
      <c r="E113" s="127" t="s">
        <v>117</v>
      </c>
      <c r="F113" s="130"/>
      <c r="G113" s="127" t="s">
        <v>117</v>
      </c>
      <c r="H113" s="130"/>
      <c r="K113" s="131"/>
    </row>
    <row r="114" spans="1:11" s="2" customFormat="1" ht="12.75">
      <c r="A114" s="132"/>
      <c r="K114" s="133"/>
    </row>
    <row r="115" spans="1:11" s="167" customFormat="1" ht="19.5" thickBot="1">
      <c r="A115" s="164"/>
      <c r="B115" s="165"/>
      <c r="C115" s="166"/>
      <c r="D115" s="166"/>
      <c r="E115" s="166"/>
      <c r="F115" s="166"/>
      <c r="G115" s="166"/>
      <c r="H115" s="166"/>
      <c r="K115" s="168"/>
    </row>
    <row r="116" spans="1:11" s="5" customFormat="1" ht="19.5" thickBot="1">
      <c r="A116" s="169" t="s">
        <v>164</v>
      </c>
      <c r="B116" s="77"/>
      <c r="C116" s="128"/>
      <c r="D116" s="134">
        <f>D92+D95</f>
        <v>1074319.72</v>
      </c>
      <c r="E116" s="134">
        <f>E92+E95</f>
        <v>112.68</v>
      </c>
      <c r="F116" s="134">
        <f>F92+F95</f>
        <v>0</v>
      </c>
      <c r="G116" s="134">
        <f>G92+G95</f>
        <v>234.6</v>
      </c>
      <c r="H116" s="134">
        <f>H92+H95</f>
        <v>19.55</v>
      </c>
      <c r="K116" s="116"/>
    </row>
    <row r="117" spans="1:11" s="5" customFormat="1" ht="18.75">
      <c r="A117" s="170"/>
      <c r="B117" s="171"/>
      <c r="C117" s="172"/>
      <c r="D117" s="172"/>
      <c r="E117" s="172"/>
      <c r="F117" s="172"/>
      <c r="G117" s="172"/>
      <c r="H117" s="172"/>
      <c r="K117" s="116"/>
    </row>
    <row r="118" spans="1:11" s="10" customFormat="1" ht="19.5">
      <c r="A118" s="136"/>
      <c r="B118" s="137"/>
      <c r="C118" s="138"/>
      <c r="D118" s="138"/>
      <c r="E118" s="138"/>
      <c r="F118" s="138"/>
      <c r="G118" s="138"/>
      <c r="H118" s="138"/>
      <c r="K118" s="131"/>
    </row>
    <row r="119" spans="1:11" s="2" customFormat="1" ht="14.25">
      <c r="A119" s="231" t="s">
        <v>106</v>
      </c>
      <c r="B119" s="231"/>
      <c r="C119" s="231"/>
      <c r="D119" s="231"/>
      <c r="E119" s="231"/>
      <c r="F119" s="231"/>
      <c r="K119" s="133"/>
    </row>
    <row r="120" s="2" customFormat="1" ht="12.75">
      <c r="K120" s="133"/>
    </row>
    <row r="121" spans="1:11" s="2" customFormat="1" ht="12.75">
      <c r="A121" s="132" t="s">
        <v>107</v>
      </c>
      <c r="K121" s="133"/>
    </row>
    <row r="122" s="2" customFormat="1" ht="12.75">
      <c r="K122" s="133"/>
    </row>
    <row r="123" s="2" customFormat="1" ht="12.75">
      <c r="K123" s="133"/>
    </row>
    <row r="124" s="2" customFormat="1" ht="12.75">
      <c r="K124" s="133"/>
    </row>
    <row r="125" s="2" customFormat="1" ht="12.75">
      <c r="K125" s="133"/>
    </row>
    <row r="126" s="2" customFormat="1" ht="12.75">
      <c r="K126" s="133"/>
    </row>
    <row r="127" s="2" customFormat="1" ht="12.75">
      <c r="K127" s="133"/>
    </row>
    <row r="128" s="2" customFormat="1" ht="12.75">
      <c r="K128" s="133"/>
    </row>
    <row r="129" s="2" customFormat="1" ht="12.75">
      <c r="K129" s="133"/>
    </row>
    <row r="130" s="2" customFormat="1" ht="12.75">
      <c r="K130" s="133"/>
    </row>
    <row r="131" s="2" customFormat="1" ht="12.75">
      <c r="K131" s="133"/>
    </row>
    <row r="132" s="2" customFormat="1" ht="12.75">
      <c r="K132" s="133"/>
    </row>
    <row r="133" s="2" customFormat="1" ht="12.75">
      <c r="K133" s="133"/>
    </row>
    <row r="134" s="2" customFormat="1" ht="12.75">
      <c r="K134" s="133"/>
    </row>
    <row r="135" s="2" customFormat="1" ht="12.75">
      <c r="K135" s="133"/>
    </row>
    <row r="136" s="2" customFormat="1" ht="12.75">
      <c r="K136" s="133"/>
    </row>
    <row r="137" s="2" customFormat="1" ht="12.75">
      <c r="K137" s="133"/>
    </row>
    <row r="138" s="2" customFormat="1" ht="12.75">
      <c r="K138" s="133"/>
    </row>
    <row r="139" s="2" customFormat="1" ht="12.75">
      <c r="K139" s="133"/>
    </row>
  </sheetData>
  <sheetProtection/>
  <mergeCells count="12">
    <mergeCell ref="A8:H8"/>
    <mergeCell ref="A9:H9"/>
    <mergeCell ref="A10:H10"/>
    <mergeCell ref="A11:H11"/>
    <mergeCell ref="A14:H14"/>
    <mergeCell ref="A119:F119"/>
    <mergeCell ref="A1:H1"/>
    <mergeCell ref="B2:H2"/>
    <mergeCell ref="B3:H3"/>
    <mergeCell ref="B4:H4"/>
    <mergeCell ref="A6:H6"/>
    <mergeCell ref="A7:H7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tabSelected="1" zoomScale="80" zoomScaleNormal="80" zoomScalePageLayoutView="0" workbookViewId="0" topLeftCell="A1">
      <pane xSplit="1" ySplit="2" topLeftCell="B6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129" sqref="O129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34" t="s">
        <v>165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</row>
    <row r="2" spans="1:15" s="5" customFormat="1" ht="90" customHeight="1" thickBot="1">
      <c r="A2" s="175" t="s">
        <v>0</v>
      </c>
      <c r="B2" s="241" t="s">
        <v>182</v>
      </c>
      <c r="C2" s="242"/>
      <c r="D2" s="243"/>
      <c r="E2" s="242" t="s">
        <v>183</v>
      </c>
      <c r="F2" s="242"/>
      <c r="G2" s="242"/>
      <c r="H2" s="241" t="s">
        <v>184</v>
      </c>
      <c r="I2" s="242"/>
      <c r="J2" s="243"/>
      <c r="K2" s="241" t="s">
        <v>185</v>
      </c>
      <c r="L2" s="242"/>
      <c r="M2" s="243"/>
      <c r="N2" s="48" t="s">
        <v>10</v>
      </c>
      <c r="O2" s="21" t="s">
        <v>5</v>
      </c>
    </row>
    <row r="3" spans="1:15" s="6" customFormat="1" ht="12.75">
      <c r="A3" s="41"/>
      <c r="B3" s="30" t="s">
        <v>7</v>
      </c>
      <c r="C3" s="13" t="s">
        <v>8</v>
      </c>
      <c r="D3" s="37" t="s">
        <v>9</v>
      </c>
      <c r="E3" s="47" t="s">
        <v>7</v>
      </c>
      <c r="F3" s="13" t="s">
        <v>8</v>
      </c>
      <c r="G3" s="19" t="s">
        <v>9</v>
      </c>
      <c r="H3" s="30" t="s">
        <v>7</v>
      </c>
      <c r="I3" s="13" t="s">
        <v>8</v>
      </c>
      <c r="J3" s="37" t="s">
        <v>9</v>
      </c>
      <c r="K3" s="30" t="s">
        <v>7</v>
      </c>
      <c r="L3" s="13" t="s">
        <v>8</v>
      </c>
      <c r="M3" s="37" t="s">
        <v>9</v>
      </c>
      <c r="N3" s="51"/>
      <c r="O3" s="22"/>
    </row>
    <row r="4" spans="1:15" s="6" customFormat="1" ht="49.5" customHeight="1">
      <c r="A4" s="246" t="s">
        <v>1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8"/>
    </row>
    <row r="5" spans="1:15" s="5" customFormat="1" ht="14.25" customHeight="1">
      <c r="A5" s="95" t="s">
        <v>40</v>
      </c>
      <c r="B5" s="31"/>
      <c r="C5" s="7"/>
      <c r="D5" s="59">
        <f>O5/4</f>
        <v>32973.12</v>
      </c>
      <c r="E5" s="48"/>
      <c r="F5" s="7"/>
      <c r="G5" s="59">
        <f>O5/4</f>
        <v>32973.12</v>
      </c>
      <c r="H5" s="31"/>
      <c r="I5" s="7"/>
      <c r="J5" s="59">
        <f>O5/4</f>
        <v>32973.12</v>
      </c>
      <c r="K5" s="31"/>
      <c r="L5" s="7"/>
      <c r="M5" s="59">
        <f>O5/4</f>
        <v>32973.12</v>
      </c>
      <c r="N5" s="53">
        <f>M5+J5+G5+D5</f>
        <v>131892.48</v>
      </c>
      <c r="O5" s="15">
        <v>131892.48</v>
      </c>
    </row>
    <row r="6" spans="1:15" s="5" customFormat="1" ht="30">
      <c r="A6" s="95" t="s">
        <v>46</v>
      </c>
      <c r="B6" s="31"/>
      <c r="C6" s="7"/>
      <c r="D6" s="59">
        <f aca="true" t="shared" si="0" ref="D6:D16">O6/4</f>
        <v>29675.81</v>
      </c>
      <c r="E6" s="48"/>
      <c r="F6" s="7"/>
      <c r="G6" s="59">
        <f aca="true" t="shared" si="1" ref="G6:G16">O6/4</f>
        <v>29675.81</v>
      </c>
      <c r="H6" s="31"/>
      <c r="I6" s="7"/>
      <c r="J6" s="59">
        <f aca="true" t="shared" si="2" ref="J6:J16">O6/4</f>
        <v>29675.81</v>
      </c>
      <c r="K6" s="31"/>
      <c r="L6" s="7"/>
      <c r="M6" s="59">
        <f aca="true" t="shared" si="3" ref="M6:M16">O6/4</f>
        <v>29675.81</v>
      </c>
      <c r="N6" s="53">
        <f aca="true" t="shared" si="4" ref="N6:N57">M6+J6+G6+D6</f>
        <v>118703.24</v>
      </c>
      <c r="O6" s="15">
        <v>118703.23</v>
      </c>
    </row>
    <row r="7" spans="1:15" s="5" customFormat="1" ht="15">
      <c r="A7" s="97" t="s">
        <v>55</v>
      </c>
      <c r="B7" s="31"/>
      <c r="C7" s="7"/>
      <c r="D7" s="59">
        <f t="shared" si="0"/>
        <v>8792.83</v>
      </c>
      <c r="E7" s="48"/>
      <c r="F7" s="7"/>
      <c r="G7" s="59">
        <f t="shared" si="1"/>
        <v>8792.83</v>
      </c>
      <c r="H7" s="31"/>
      <c r="I7" s="7"/>
      <c r="J7" s="59">
        <f t="shared" si="2"/>
        <v>8792.83</v>
      </c>
      <c r="K7" s="31"/>
      <c r="L7" s="7"/>
      <c r="M7" s="59">
        <f t="shared" si="3"/>
        <v>8792.83</v>
      </c>
      <c r="N7" s="53">
        <f t="shared" si="4"/>
        <v>35171.32</v>
      </c>
      <c r="O7" s="15">
        <v>35171.33</v>
      </c>
    </row>
    <row r="8" spans="1:15" s="5" customFormat="1" ht="15">
      <c r="A8" s="97" t="s">
        <v>57</v>
      </c>
      <c r="B8" s="31"/>
      <c r="C8" s="7"/>
      <c r="D8" s="59">
        <f t="shared" si="0"/>
        <v>28576.71</v>
      </c>
      <c r="E8" s="48"/>
      <c r="F8" s="7"/>
      <c r="G8" s="59">
        <f t="shared" si="1"/>
        <v>28576.71</v>
      </c>
      <c r="H8" s="31"/>
      <c r="I8" s="7"/>
      <c r="J8" s="59">
        <f t="shared" si="2"/>
        <v>28576.71</v>
      </c>
      <c r="K8" s="31"/>
      <c r="L8" s="7"/>
      <c r="M8" s="59">
        <f t="shared" si="3"/>
        <v>28576.71</v>
      </c>
      <c r="N8" s="53">
        <f t="shared" si="4"/>
        <v>114306.84</v>
      </c>
      <c r="O8" s="15">
        <v>114306.82</v>
      </c>
    </row>
    <row r="9" spans="1:15" s="5" customFormat="1" ht="30">
      <c r="A9" s="97" t="s">
        <v>59</v>
      </c>
      <c r="B9" s="31"/>
      <c r="C9" s="7"/>
      <c r="D9" s="59">
        <f t="shared" si="0"/>
        <v>433.43</v>
      </c>
      <c r="E9" s="48"/>
      <c r="F9" s="7"/>
      <c r="G9" s="59">
        <f t="shared" si="1"/>
        <v>433.43</v>
      </c>
      <c r="H9" s="31"/>
      <c r="I9" s="7"/>
      <c r="J9" s="59">
        <f t="shared" si="2"/>
        <v>433.43</v>
      </c>
      <c r="K9" s="31"/>
      <c r="L9" s="7"/>
      <c r="M9" s="59">
        <f t="shared" si="3"/>
        <v>433.43</v>
      </c>
      <c r="N9" s="53">
        <f t="shared" si="4"/>
        <v>1733.72</v>
      </c>
      <c r="O9" s="15">
        <v>1733.72</v>
      </c>
    </row>
    <row r="10" spans="1:15" s="5" customFormat="1" ht="30">
      <c r="A10" s="97" t="s">
        <v>60</v>
      </c>
      <c r="B10" s="31"/>
      <c r="C10" s="7"/>
      <c r="D10" s="59">
        <f t="shared" si="0"/>
        <v>433.43</v>
      </c>
      <c r="E10" s="48"/>
      <c r="F10" s="7"/>
      <c r="G10" s="59">
        <f t="shared" si="1"/>
        <v>433.43</v>
      </c>
      <c r="H10" s="31"/>
      <c r="I10" s="7"/>
      <c r="J10" s="59">
        <f t="shared" si="2"/>
        <v>433.43</v>
      </c>
      <c r="K10" s="31"/>
      <c r="L10" s="7"/>
      <c r="M10" s="59">
        <f t="shared" si="3"/>
        <v>433.43</v>
      </c>
      <c r="N10" s="53">
        <f t="shared" si="4"/>
        <v>1733.72</v>
      </c>
      <c r="O10" s="15">
        <v>1733.72</v>
      </c>
    </row>
    <row r="11" spans="1:15" s="5" customFormat="1" ht="15">
      <c r="A11" s="97" t="s">
        <v>61</v>
      </c>
      <c r="B11" s="31"/>
      <c r="C11" s="7"/>
      <c r="D11" s="59">
        <f t="shared" si="0"/>
        <v>2737.03</v>
      </c>
      <c r="E11" s="48"/>
      <c r="F11" s="7"/>
      <c r="G11" s="59">
        <f t="shared" si="1"/>
        <v>2737.03</v>
      </c>
      <c r="H11" s="31"/>
      <c r="I11" s="7"/>
      <c r="J11" s="59">
        <f t="shared" si="2"/>
        <v>2737.03</v>
      </c>
      <c r="K11" s="31"/>
      <c r="L11" s="7"/>
      <c r="M11" s="59">
        <f t="shared" si="3"/>
        <v>2737.03</v>
      </c>
      <c r="N11" s="53">
        <f t="shared" si="4"/>
        <v>10948.12</v>
      </c>
      <c r="O11" s="15">
        <v>10948.1</v>
      </c>
    </row>
    <row r="12" spans="1:15" s="208" customFormat="1" ht="20.25" customHeight="1">
      <c r="A12" s="199" t="s">
        <v>114</v>
      </c>
      <c r="B12" s="200"/>
      <c r="C12" s="201"/>
      <c r="D12" s="202">
        <f t="shared" si="0"/>
        <v>0</v>
      </c>
      <c r="E12" s="200" t="s">
        <v>202</v>
      </c>
      <c r="F12" s="201">
        <v>41547</v>
      </c>
      <c r="G12" s="203">
        <v>3100.59</v>
      </c>
      <c r="H12" s="204"/>
      <c r="I12" s="205"/>
      <c r="J12" s="202">
        <f t="shared" si="2"/>
        <v>0</v>
      </c>
      <c r="K12" s="204"/>
      <c r="L12" s="205"/>
      <c r="M12" s="202">
        <f t="shared" si="3"/>
        <v>0</v>
      </c>
      <c r="N12" s="206">
        <f t="shared" si="4"/>
        <v>3100.59</v>
      </c>
      <c r="O12" s="207"/>
    </row>
    <row r="13" spans="1:15" s="11" customFormat="1" ht="31.5" customHeight="1">
      <c r="A13" s="104" t="s">
        <v>111</v>
      </c>
      <c r="B13" s="32"/>
      <c r="C13" s="28"/>
      <c r="D13" s="59">
        <f t="shared" si="0"/>
        <v>1923.43</v>
      </c>
      <c r="E13" s="49"/>
      <c r="F13" s="28"/>
      <c r="G13" s="59">
        <f t="shared" si="1"/>
        <v>1923.43</v>
      </c>
      <c r="H13" s="32"/>
      <c r="I13" s="28"/>
      <c r="J13" s="59">
        <f t="shared" si="2"/>
        <v>1923.43</v>
      </c>
      <c r="K13" s="32"/>
      <c r="L13" s="28"/>
      <c r="M13" s="59">
        <f t="shared" si="3"/>
        <v>1923.43</v>
      </c>
      <c r="N13" s="53">
        <f t="shared" si="4"/>
        <v>7693.72</v>
      </c>
      <c r="O13" s="15">
        <v>7693.73</v>
      </c>
    </row>
    <row r="14" spans="1:15" s="8" customFormat="1" ht="15">
      <c r="A14" s="97" t="s">
        <v>63</v>
      </c>
      <c r="B14" s="33"/>
      <c r="C14" s="29"/>
      <c r="D14" s="59">
        <f t="shared" si="0"/>
        <v>549.55</v>
      </c>
      <c r="E14" s="50"/>
      <c r="F14" s="29"/>
      <c r="G14" s="59">
        <f t="shared" si="1"/>
        <v>549.55</v>
      </c>
      <c r="H14" s="33"/>
      <c r="I14" s="29"/>
      <c r="J14" s="59">
        <f t="shared" si="2"/>
        <v>549.55</v>
      </c>
      <c r="K14" s="33"/>
      <c r="L14" s="29"/>
      <c r="M14" s="59">
        <f t="shared" si="3"/>
        <v>549.55</v>
      </c>
      <c r="N14" s="53">
        <f t="shared" si="4"/>
        <v>2198.2</v>
      </c>
      <c r="O14" s="15">
        <v>2198.21</v>
      </c>
    </row>
    <row r="15" spans="1:15" s="5" customFormat="1" ht="15">
      <c r="A15" s="97" t="s">
        <v>65</v>
      </c>
      <c r="B15" s="31"/>
      <c r="C15" s="7"/>
      <c r="D15" s="59">
        <f t="shared" si="0"/>
        <v>294.01</v>
      </c>
      <c r="E15" s="48"/>
      <c r="F15" s="7"/>
      <c r="G15" s="59">
        <f t="shared" si="1"/>
        <v>294.01</v>
      </c>
      <c r="H15" s="31"/>
      <c r="I15" s="7"/>
      <c r="J15" s="59">
        <f t="shared" si="2"/>
        <v>294.01</v>
      </c>
      <c r="K15" s="31"/>
      <c r="L15" s="7"/>
      <c r="M15" s="59">
        <f t="shared" si="3"/>
        <v>294.01</v>
      </c>
      <c r="N15" s="53">
        <f t="shared" si="4"/>
        <v>1176.04</v>
      </c>
      <c r="O15" s="15">
        <v>1176.04</v>
      </c>
    </row>
    <row r="16" spans="1:15" s="5" customFormat="1" ht="30">
      <c r="A16" s="97" t="s">
        <v>67</v>
      </c>
      <c r="B16" s="31"/>
      <c r="C16" s="7"/>
      <c r="D16" s="59">
        <f t="shared" si="0"/>
        <v>0</v>
      </c>
      <c r="E16" s="48"/>
      <c r="F16" s="7"/>
      <c r="G16" s="59">
        <f t="shared" si="1"/>
        <v>0</v>
      </c>
      <c r="H16" s="31"/>
      <c r="I16" s="7"/>
      <c r="J16" s="59">
        <f t="shared" si="2"/>
        <v>0</v>
      </c>
      <c r="K16" s="31"/>
      <c r="L16" s="7"/>
      <c r="M16" s="59">
        <f t="shared" si="3"/>
        <v>0</v>
      </c>
      <c r="N16" s="53">
        <f t="shared" si="4"/>
        <v>0</v>
      </c>
      <c r="O16" s="15"/>
    </row>
    <row r="17" spans="1:15" s="5" customFormat="1" ht="15">
      <c r="A17" s="97" t="s">
        <v>69</v>
      </c>
      <c r="B17" s="31"/>
      <c r="C17" s="7"/>
      <c r="D17" s="59"/>
      <c r="E17" s="48"/>
      <c r="F17" s="7"/>
      <c r="G17" s="17"/>
      <c r="H17" s="31"/>
      <c r="I17" s="7"/>
      <c r="J17" s="38"/>
      <c r="K17" s="31"/>
      <c r="L17" s="7"/>
      <c r="M17" s="38"/>
      <c r="N17" s="53">
        <f t="shared" si="4"/>
        <v>0</v>
      </c>
      <c r="O17" s="15"/>
    </row>
    <row r="18" spans="1:15" s="5" customFormat="1" ht="15">
      <c r="A18" s="4" t="s">
        <v>70</v>
      </c>
      <c r="B18" s="173" t="s">
        <v>172</v>
      </c>
      <c r="C18" s="174">
        <v>41402</v>
      </c>
      <c r="D18" s="70">
        <v>184.33</v>
      </c>
      <c r="E18" s="173" t="s">
        <v>191</v>
      </c>
      <c r="F18" s="174">
        <v>41509</v>
      </c>
      <c r="G18" s="70">
        <v>184.33</v>
      </c>
      <c r="H18" s="31"/>
      <c r="I18" s="7"/>
      <c r="J18" s="38"/>
      <c r="K18" s="173" t="s">
        <v>249</v>
      </c>
      <c r="L18" s="174">
        <v>41759</v>
      </c>
      <c r="M18" s="70">
        <v>184.33</v>
      </c>
      <c r="N18" s="53">
        <f t="shared" si="4"/>
        <v>552.99</v>
      </c>
      <c r="O18" s="15"/>
    </row>
    <row r="19" spans="1:15" s="5" customFormat="1" ht="15">
      <c r="A19" s="232" t="s">
        <v>72</v>
      </c>
      <c r="B19" s="173" t="s">
        <v>173</v>
      </c>
      <c r="C19" s="174">
        <v>41411</v>
      </c>
      <c r="D19" s="70">
        <v>195.03</v>
      </c>
      <c r="E19" s="173" t="s">
        <v>194</v>
      </c>
      <c r="F19" s="174">
        <v>41488</v>
      </c>
      <c r="G19" s="70">
        <v>390.06</v>
      </c>
      <c r="H19" s="31"/>
      <c r="I19" s="7"/>
      <c r="J19" s="38"/>
      <c r="K19" s="31"/>
      <c r="L19" s="7"/>
      <c r="M19" s="38"/>
      <c r="N19" s="53">
        <f t="shared" si="4"/>
        <v>585.09</v>
      </c>
      <c r="O19" s="15"/>
    </row>
    <row r="20" spans="1:15" s="5" customFormat="1" ht="15">
      <c r="A20" s="233"/>
      <c r="B20" s="173"/>
      <c r="C20" s="174"/>
      <c r="D20" s="70"/>
      <c r="E20" s="173" t="s">
        <v>198</v>
      </c>
      <c r="F20" s="174">
        <v>41537</v>
      </c>
      <c r="G20" s="70">
        <v>195.04</v>
      </c>
      <c r="H20" s="31"/>
      <c r="I20" s="7"/>
      <c r="J20" s="38"/>
      <c r="K20" s="31"/>
      <c r="L20" s="7"/>
      <c r="M20" s="38"/>
      <c r="N20" s="53">
        <f t="shared" si="4"/>
        <v>195.04</v>
      </c>
      <c r="O20" s="15"/>
    </row>
    <row r="21" spans="1:15" s="5" customFormat="1" ht="15">
      <c r="A21" s="4" t="s">
        <v>128</v>
      </c>
      <c r="B21" s="31"/>
      <c r="C21" s="7"/>
      <c r="D21" s="59"/>
      <c r="E21" s="48"/>
      <c r="F21" s="7"/>
      <c r="G21" s="17"/>
      <c r="H21" s="31"/>
      <c r="I21" s="7"/>
      <c r="J21" s="38"/>
      <c r="K21" s="31"/>
      <c r="L21" s="7"/>
      <c r="M21" s="38"/>
      <c r="N21" s="53">
        <f t="shared" si="4"/>
        <v>0</v>
      </c>
      <c r="O21" s="15"/>
    </row>
    <row r="22" spans="1:15" s="5" customFormat="1" ht="15">
      <c r="A22" s="4" t="s">
        <v>74</v>
      </c>
      <c r="B22" s="173" t="s">
        <v>175</v>
      </c>
      <c r="C22" s="174">
        <v>41474</v>
      </c>
      <c r="D22" s="70">
        <v>743.35</v>
      </c>
      <c r="E22" s="48"/>
      <c r="F22" s="7"/>
      <c r="G22" s="17"/>
      <c r="H22" s="31"/>
      <c r="I22" s="7"/>
      <c r="J22" s="38"/>
      <c r="K22" s="31"/>
      <c r="L22" s="7"/>
      <c r="M22" s="38"/>
      <c r="N22" s="53">
        <f t="shared" si="4"/>
        <v>743.35</v>
      </c>
      <c r="O22" s="15"/>
    </row>
    <row r="23" spans="1:15" s="5" customFormat="1" ht="15">
      <c r="A23" s="4" t="s">
        <v>75</v>
      </c>
      <c r="B23" s="173" t="s">
        <v>179</v>
      </c>
      <c r="C23" s="174">
        <v>41467</v>
      </c>
      <c r="D23" s="70">
        <v>3314.05</v>
      </c>
      <c r="E23" s="48"/>
      <c r="F23" s="7"/>
      <c r="G23" s="17"/>
      <c r="H23" s="31"/>
      <c r="I23" s="7"/>
      <c r="J23" s="38"/>
      <c r="K23" s="31"/>
      <c r="L23" s="7"/>
      <c r="M23" s="38"/>
      <c r="N23" s="53">
        <f t="shared" si="4"/>
        <v>3314.05</v>
      </c>
      <c r="O23" s="15"/>
    </row>
    <row r="24" spans="1:15" s="5" customFormat="1" ht="15">
      <c r="A24" s="4" t="s">
        <v>76</v>
      </c>
      <c r="B24" s="173" t="s">
        <v>179</v>
      </c>
      <c r="C24" s="174">
        <v>41467</v>
      </c>
      <c r="D24" s="70">
        <v>780.14</v>
      </c>
      <c r="E24" s="48"/>
      <c r="F24" s="7"/>
      <c r="G24" s="17"/>
      <c r="H24" s="31"/>
      <c r="I24" s="7"/>
      <c r="J24" s="38"/>
      <c r="K24" s="31"/>
      <c r="L24" s="7"/>
      <c r="M24" s="38"/>
      <c r="N24" s="53">
        <f t="shared" si="4"/>
        <v>780.14</v>
      </c>
      <c r="O24" s="15"/>
    </row>
    <row r="25" spans="1:15" s="6" customFormat="1" ht="15">
      <c r="A25" s="4" t="s">
        <v>77</v>
      </c>
      <c r="B25" s="173" t="s">
        <v>175</v>
      </c>
      <c r="C25" s="174">
        <v>41474</v>
      </c>
      <c r="D25" s="70">
        <v>371.66</v>
      </c>
      <c r="E25" s="51"/>
      <c r="F25" s="9"/>
      <c r="G25" s="18"/>
      <c r="H25" s="34"/>
      <c r="I25" s="9"/>
      <c r="J25" s="39"/>
      <c r="K25" s="34"/>
      <c r="L25" s="9"/>
      <c r="M25" s="39"/>
      <c r="N25" s="53">
        <f t="shared" si="4"/>
        <v>371.66</v>
      </c>
      <c r="O25" s="15"/>
    </row>
    <row r="26" spans="1:15" s="6" customFormat="1" ht="15">
      <c r="A26" s="4" t="s">
        <v>78</v>
      </c>
      <c r="B26" s="34"/>
      <c r="C26" s="9"/>
      <c r="D26" s="59"/>
      <c r="E26" s="51"/>
      <c r="F26" s="9"/>
      <c r="G26" s="18"/>
      <c r="H26" s="34"/>
      <c r="I26" s="9"/>
      <c r="J26" s="39"/>
      <c r="K26" s="34"/>
      <c r="L26" s="9"/>
      <c r="M26" s="39"/>
      <c r="N26" s="53">
        <f t="shared" si="4"/>
        <v>0</v>
      </c>
      <c r="O26" s="15"/>
    </row>
    <row r="27" spans="1:15" s="6" customFormat="1" ht="25.5">
      <c r="A27" s="4" t="s">
        <v>79</v>
      </c>
      <c r="B27" s="173" t="s">
        <v>179</v>
      </c>
      <c r="C27" s="174">
        <v>41467</v>
      </c>
      <c r="D27" s="70">
        <v>3575.24</v>
      </c>
      <c r="E27" s="51"/>
      <c r="F27" s="9"/>
      <c r="G27" s="59"/>
      <c r="H27" s="34"/>
      <c r="I27" s="9"/>
      <c r="J27" s="59"/>
      <c r="K27" s="34"/>
      <c r="L27" s="9"/>
      <c r="M27" s="59"/>
      <c r="N27" s="53">
        <f t="shared" si="4"/>
        <v>3575.24</v>
      </c>
      <c r="O27" s="15"/>
    </row>
    <row r="28" spans="1:15" s="5" customFormat="1" ht="15">
      <c r="A28" s="4" t="s">
        <v>80</v>
      </c>
      <c r="B28" s="31"/>
      <c r="C28" s="7"/>
      <c r="D28" s="59"/>
      <c r="E28" s="173" t="s">
        <v>199</v>
      </c>
      <c r="F28" s="174">
        <v>41544</v>
      </c>
      <c r="G28" s="70">
        <v>2617.3</v>
      </c>
      <c r="H28" s="31"/>
      <c r="I28" s="7"/>
      <c r="J28" s="38"/>
      <c r="K28" s="31"/>
      <c r="L28" s="7"/>
      <c r="M28" s="38"/>
      <c r="N28" s="53">
        <f t="shared" si="4"/>
        <v>2617.3</v>
      </c>
      <c r="O28" s="15"/>
    </row>
    <row r="29" spans="1:15" s="6" customFormat="1" ht="30">
      <c r="A29" s="97" t="s">
        <v>81</v>
      </c>
      <c r="B29" s="34"/>
      <c r="C29" s="9"/>
      <c r="D29" s="59"/>
      <c r="E29" s="51"/>
      <c r="F29" s="9"/>
      <c r="G29" s="18"/>
      <c r="H29" s="34"/>
      <c r="I29" s="9"/>
      <c r="J29" s="39"/>
      <c r="K29" s="34"/>
      <c r="L29" s="9"/>
      <c r="M29" s="39"/>
      <c r="N29" s="53">
        <f t="shared" si="4"/>
        <v>0</v>
      </c>
      <c r="O29" s="15"/>
    </row>
    <row r="30" spans="1:15" s="6" customFormat="1" ht="25.5">
      <c r="A30" s="4" t="s">
        <v>82</v>
      </c>
      <c r="B30" s="173" t="s">
        <v>166</v>
      </c>
      <c r="C30" s="174">
        <v>41432</v>
      </c>
      <c r="D30" s="70">
        <v>743.35</v>
      </c>
      <c r="E30" s="61"/>
      <c r="F30" s="69"/>
      <c r="G30" s="20"/>
      <c r="H30" s="173" t="s">
        <v>225</v>
      </c>
      <c r="I30" s="174" t="s">
        <v>226</v>
      </c>
      <c r="J30" s="70">
        <v>743.35</v>
      </c>
      <c r="K30" s="173" t="s">
        <v>245</v>
      </c>
      <c r="L30" s="174">
        <v>41733</v>
      </c>
      <c r="M30" s="70">
        <v>743.35</v>
      </c>
      <c r="N30" s="53">
        <f t="shared" si="4"/>
        <v>2230.05</v>
      </c>
      <c r="O30" s="15"/>
    </row>
    <row r="31" spans="1:15" s="6" customFormat="1" ht="25.5">
      <c r="A31" s="4" t="s">
        <v>84</v>
      </c>
      <c r="B31" s="60"/>
      <c r="C31" s="69"/>
      <c r="D31" s="70"/>
      <c r="E31" s="61"/>
      <c r="F31" s="69"/>
      <c r="G31" s="20"/>
      <c r="H31" s="60"/>
      <c r="I31" s="194"/>
      <c r="J31" s="54"/>
      <c r="K31" s="60">
        <v>21</v>
      </c>
      <c r="L31" s="193">
        <v>41684</v>
      </c>
      <c r="M31" s="70">
        <v>1486.7</v>
      </c>
      <c r="N31" s="53">
        <f t="shared" si="4"/>
        <v>1486.7</v>
      </c>
      <c r="O31" s="15"/>
    </row>
    <row r="32" spans="1:15" s="6" customFormat="1" ht="15">
      <c r="A32" s="4" t="s">
        <v>85</v>
      </c>
      <c r="B32" s="60"/>
      <c r="C32" s="69"/>
      <c r="D32" s="70"/>
      <c r="E32" s="173" t="s">
        <v>194</v>
      </c>
      <c r="F32" s="174">
        <v>41488</v>
      </c>
      <c r="G32" s="70">
        <v>1560.23</v>
      </c>
      <c r="H32" s="60"/>
      <c r="I32" s="194"/>
      <c r="J32" s="54"/>
      <c r="K32" s="60"/>
      <c r="L32" s="69"/>
      <c r="M32" s="54"/>
      <c r="N32" s="53">
        <f t="shared" si="4"/>
        <v>1560.23</v>
      </c>
      <c r="O32" s="15"/>
    </row>
    <row r="33" spans="1:15" s="6" customFormat="1" ht="25.5">
      <c r="A33" s="4" t="s">
        <v>87</v>
      </c>
      <c r="B33" s="60"/>
      <c r="C33" s="69"/>
      <c r="D33" s="70"/>
      <c r="E33" s="173" t="s">
        <v>195</v>
      </c>
      <c r="F33" s="174">
        <v>41516</v>
      </c>
      <c r="G33" s="70">
        <v>371.67</v>
      </c>
      <c r="H33" s="173" t="s">
        <v>225</v>
      </c>
      <c r="I33" s="174" t="s">
        <v>226</v>
      </c>
      <c r="J33" s="70">
        <v>371.67</v>
      </c>
      <c r="K33" s="60"/>
      <c r="L33" s="69"/>
      <c r="M33" s="54"/>
      <c r="N33" s="53">
        <f t="shared" si="4"/>
        <v>743.34</v>
      </c>
      <c r="O33" s="15"/>
    </row>
    <row r="34" spans="1:15" s="6" customFormat="1" ht="15">
      <c r="A34" s="4" t="s">
        <v>131</v>
      </c>
      <c r="B34" s="173" t="s">
        <v>175</v>
      </c>
      <c r="C34" s="174">
        <v>41474</v>
      </c>
      <c r="D34" s="70">
        <v>1057.5</v>
      </c>
      <c r="E34" s="61"/>
      <c r="F34" s="69"/>
      <c r="G34" s="20"/>
      <c r="H34" s="60"/>
      <c r="I34" s="69"/>
      <c r="J34" s="54"/>
      <c r="K34" s="60"/>
      <c r="L34" s="69"/>
      <c r="M34" s="54"/>
      <c r="N34" s="53">
        <f t="shared" si="4"/>
        <v>1057.5</v>
      </c>
      <c r="O34" s="15"/>
    </row>
    <row r="35" spans="1:15" s="6" customFormat="1" ht="15">
      <c r="A35" s="4" t="s">
        <v>132</v>
      </c>
      <c r="B35" s="60"/>
      <c r="C35" s="69"/>
      <c r="D35" s="70"/>
      <c r="E35" s="173" t="s">
        <v>201</v>
      </c>
      <c r="F35" s="174">
        <v>41551</v>
      </c>
      <c r="G35" s="70">
        <v>5701.02</v>
      </c>
      <c r="H35" s="60"/>
      <c r="I35" s="69"/>
      <c r="J35" s="54"/>
      <c r="K35" s="60"/>
      <c r="L35" s="69"/>
      <c r="M35" s="54"/>
      <c r="N35" s="53">
        <f t="shared" si="4"/>
        <v>5701.02</v>
      </c>
      <c r="O35" s="15"/>
    </row>
    <row r="36" spans="1:15" s="6" customFormat="1" ht="15">
      <c r="A36" s="4" t="s">
        <v>92</v>
      </c>
      <c r="B36" s="60"/>
      <c r="C36" s="69"/>
      <c r="D36" s="59">
        <f>O36/4</f>
        <v>1321.92</v>
      </c>
      <c r="E36" s="61"/>
      <c r="F36" s="69"/>
      <c r="G36" s="59">
        <f>O36/4</f>
        <v>1321.92</v>
      </c>
      <c r="H36" s="60"/>
      <c r="I36" s="69"/>
      <c r="J36" s="59">
        <f>O36/4</f>
        <v>1321.92</v>
      </c>
      <c r="K36" s="60"/>
      <c r="L36" s="69"/>
      <c r="M36" s="59">
        <f>O36/4</f>
        <v>1321.92</v>
      </c>
      <c r="N36" s="53">
        <f t="shared" si="4"/>
        <v>5287.68</v>
      </c>
      <c r="O36" s="15">
        <v>5287.68</v>
      </c>
    </row>
    <row r="37" spans="1:15" s="6" customFormat="1" ht="30">
      <c r="A37" s="97" t="s">
        <v>93</v>
      </c>
      <c r="B37" s="60"/>
      <c r="C37" s="69"/>
      <c r="D37" s="70"/>
      <c r="E37" s="61"/>
      <c r="F37" s="69"/>
      <c r="G37" s="70"/>
      <c r="H37" s="60"/>
      <c r="I37" s="69"/>
      <c r="J37" s="70"/>
      <c r="K37" s="60"/>
      <c r="L37" s="69"/>
      <c r="M37" s="70"/>
      <c r="N37" s="53">
        <f t="shared" si="4"/>
        <v>0</v>
      </c>
      <c r="O37" s="15"/>
    </row>
    <row r="38" spans="1:15" s="6" customFormat="1" ht="15">
      <c r="A38" s="4" t="s">
        <v>133</v>
      </c>
      <c r="B38" s="60"/>
      <c r="C38" s="69"/>
      <c r="D38" s="70"/>
      <c r="E38" s="61"/>
      <c r="F38" s="69"/>
      <c r="G38" s="70"/>
      <c r="H38" s="60"/>
      <c r="I38" s="69"/>
      <c r="J38" s="70"/>
      <c r="K38" s="60"/>
      <c r="L38" s="69"/>
      <c r="M38" s="70"/>
      <c r="N38" s="53">
        <f t="shared" si="4"/>
        <v>0</v>
      </c>
      <c r="O38" s="15"/>
    </row>
    <row r="39" spans="1:15" s="6" customFormat="1" ht="15">
      <c r="A39" s="97" t="s">
        <v>95</v>
      </c>
      <c r="B39" s="60"/>
      <c r="C39" s="69"/>
      <c r="D39" s="70"/>
      <c r="E39" s="61"/>
      <c r="F39" s="69"/>
      <c r="G39" s="70"/>
      <c r="H39" s="60"/>
      <c r="I39" s="69"/>
      <c r="J39" s="70"/>
      <c r="K39" s="60"/>
      <c r="L39" s="69"/>
      <c r="M39" s="70"/>
      <c r="N39" s="53">
        <f t="shared" si="4"/>
        <v>0</v>
      </c>
      <c r="O39" s="15"/>
    </row>
    <row r="40" spans="1:15" s="6" customFormat="1" ht="15">
      <c r="A40" s="4" t="s">
        <v>134</v>
      </c>
      <c r="B40" s="173" t="s">
        <v>177</v>
      </c>
      <c r="C40" s="174">
        <v>41467</v>
      </c>
      <c r="D40" s="70">
        <v>3434.7</v>
      </c>
      <c r="E40" s="61"/>
      <c r="F40" s="69"/>
      <c r="G40" s="70"/>
      <c r="H40" s="60"/>
      <c r="I40" s="69"/>
      <c r="J40" s="70"/>
      <c r="K40" s="60"/>
      <c r="L40" s="69"/>
      <c r="M40" s="70"/>
      <c r="N40" s="53">
        <f t="shared" si="4"/>
        <v>3434.7</v>
      </c>
      <c r="O40" s="15"/>
    </row>
    <row r="41" spans="1:15" s="6" customFormat="1" ht="15">
      <c r="A41" s="4" t="s">
        <v>96</v>
      </c>
      <c r="B41" s="173" t="s">
        <v>178</v>
      </c>
      <c r="C41" s="174">
        <v>41460</v>
      </c>
      <c r="D41" s="70">
        <v>9842.3</v>
      </c>
      <c r="E41" s="61"/>
      <c r="F41" s="69"/>
      <c r="G41" s="70"/>
      <c r="H41" s="60"/>
      <c r="I41" s="69"/>
      <c r="J41" s="70"/>
      <c r="K41" s="60"/>
      <c r="L41" s="69"/>
      <c r="M41" s="70"/>
      <c r="N41" s="53">
        <f t="shared" si="4"/>
        <v>9842.3</v>
      </c>
      <c r="O41" s="15"/>
    </row>
    <row r="42" spans="1:15" s="6" customFormat="1" ht="15">
      <c r="A42" s="4" t="s">
        <v>97</v>
      </c>
      <c r="B42" s="60"/>
      <c r="C42" s="69"/>
      <c r="D42" s="70"/>
      <c r="E42" s="61"/>
      <c r="F42" s="69"/>
      <c r="G42" s="70"/>
      <c r="H42" s="60"/>
      <c r="I42" s="69"/>
      <c r="J42" s="70"/>
      <c r="K42" s="173" t="s">
        <v>239</v>
      </c>
      <c r="L42" s="174">
        <v>41705</v>
      </c>
      <c r="M42" s="70">
        <v>777.03</v>
      </c>
      <c r="N42" s="53">
        <f t="shared" si="4"/>
        <v>777.03</v>
      </c>
      <c r="O42" s="15"/>
    </row>
    <row r="43" spans="1:15" s="6" customFormat="1" ht="15">
      <c r="A43" s="4" t="s">
        <v>141</v>
      </c>
      <c r="B43" s="60"/>
      <c r="C43" s="69"/>
      <c r="D43" s="70"/>
      <c r="E43" s="173" t="s">
        <v>203</v>
      </c>
      <c r="F43" s="174">
        <v>41544</v>
      </c>
      <c r="G43" s="70">
        <v>21079.63</v>
      </c>
      <c r="H43" s="60"/>
      <c r="I43" s="69"/>
      <c r="J43" s="70"/>
      <c r="K43" s="60"/>
      <c r="L43" s="69"/>
      <c r="M43" s="70"/>
      <c r="N43" s="53">
        <f t="shared" si="4"/>
        <v>21079.63</v>
      </c>
      <c r="O43" s="15"/>
    </row>
    <row r="44" spans="1:15" s="6" customFormat="1" ht="15">
      <c r="A44" s="97" t="s">
        <v>98</v>
      </c>
      <c r="B44" s="60"/>
      <c r="C44" s="69"/>
      <c r="D44" s="70"/>
      <c r="E44" s="61"/>
      <c r="F44" s="69"/>
      <c r="G44" s="70"/>
      <c r="H44" s="60"/>
      <c r="I44" s="69"/>
      <c r="J44" s="70"/>
      <c r="K44" s="60"/>
      <c r="L44" s="69"/>
      <c r="M44" s="70"/>
      <c r="N44" s="53">
        <f t="shared" si="4"/>
        <v>0</v>
      </c>
      <c r="O44" s="15"/>
    </row>
    <row r="45" spans="1:15" s="6" customFormat="1" ht="25.5">
      <c r="A45" s="4" t="s">
        <v>99</v>
      </c>
      <c r="B45" s="173" t="s">
        <v>181</v>
      </c>
      <c r="C45" s="174">
        <v>41481</v>
      </c>
      <c r="D45" s="70">
        <v>399.54</v>
      </c>
      <c r="E45" s="61"/>
      <c r="F45" s="69"/>
      <c r="G45" s="70"/>
      <c r="H45" s="173" t="s">
        <v>225</v>
      </c>
      <c r="I45" s="174" t="s">
        <v>230</v>
      </c>
      <c r="J45" s="70">
        <v>932.26</v>
      </c>
      <c r="K45" s="60"/>
      <c r="L45" s="69"/>
      <c r="M45" s="70"/>
      <c r="N45" s="53">
        <f t="shared" si="4"/>
        <v>1331.8</v>
      </c>
      <c r="O45" s="15"/>
    </row>
    <row r="46" spans="1:15" s="6" customFormat="1" ht="15">
      <c r="A46" s="105" t="s">
        <v>100</v>
      </c>
      <c r="B46" s="60"/>
      <c r="C46" s="69"/>
      <c r="D46" s="70"/>
      <c r="E46" s="61"/>
      <c r="F46" s="69"/>
      <c r="G46" s="70"/>
      <c r="H46" s="60"/>
      <c r="I46" s="69"/>
      <c r="J46" s="70"/>
      <c r="K46" s="60"/>
      <c r="L46" s="69"/>
      <c r="M46" s="70"/>
      <c r="N46" s="53">
        <f t="shared" si="4"/>
        <v>0</v>
      </c>
      <c r="O46" s="15"/>
    </row>
    <row r="47" spans="1:15" s="6" customFormat="1" ht="15">
      <c r="A47" s="106" t="s">
        <v>101</v>
      </c>
      <c r="B47" s="60"/>
      <c r="C47" s="69"/>
      <c r="D47" s="70"/>
      <c r="E47" s="61"/>
      <c r="F47" s="69"/>
      <c r="G47" s="70"/>
      <c r="H47" s="60"/>
      <c r="I47" s="69"/>
      <c r="J47" s="70"/>
      <c r="K47" s="60"/>
      <c r="L47" s="69"/>
      <c r="M47" s="70"/>
      <c r="N47" s="53">
        <f t="shared" si="4"/>
        <v>0</v>
      </c>
      <c r="O47" s="15"/>
    </row>
    <row r="48" spans="1:15" s="6" customFormat="1" ht="15">
      <c r="A48" s="4" t="s">
        <v>102</v>
      </c>
      <c r="B48" s="60"/>
      <c r="C48" s="69"/>
      <c r="D48" s="70"/>
      <c r="E48" s="61"/>
      <c r="F48" s="69"/>
      <c r="G48" s="70"/>
      <c r="H48" s="60"/>
      <c r="I48" s="69"/>
      <c r="J48" s="70"/>
      <c r="K48" s="60"/>
      <c r="L48" s="69"/>
      <c r="M48" s="70"/>
      <c r="N48" s="53">
        <f t="shared" si="4"/>
        <v>0</v>
      </c>
      <c r="O48" s="15"/>
    </row>
    <row r="49" spans="1:15" s="6" customFormat="1" ht="15">
      <c r="A49" s="4" t="s">
        <v>143</v>
      </c>
      <c r="B49" s="60"/>
      <c r="C49" s="69"/>
      <c r="D49" s="70"/>
      <c r="E49" s="61"/>
      <c r="F49" s="69"/>
      <c r="G49" s="70"/>
      <c r="H49" s="60"/>
      <c r="I49" s="69"/>
      <c r="J49" s="70"/>
      <c r="K49" s="60"/>
      <c r="L49" s="69"/>
      <c r="M49" s="70"/>
      <c r="N49" s="53">
        <f t="shared" si="4"/>
        <v>0</v>
      </c>
      <c r="O49" s="15"/>
    </row>
    <row r="50" spans="1:15" s="6" customFormat="1" ht="15">
      <c r="A50" s="97" t="s">
        <v>103</v>
      </c>
      <c r="B50" s="60"/>
      <c r="C50" s="69"/>
      <c r="D50" s="70"/>
      <c r="E50" s="61"/>
      <c r="F50" s="69"/>
      <c r="G50" s="70"/>
      <c r="H50" s="60"/>
      <c r="I50" s="69"/>
      <c r="J50" s="70"/>
      <c r="K50" s="60"/>
      <c r="L50" s="69"/>
      <c r="M50" s="70"/>
      <c r="N50" s="53">
        <f t="shared" si="4"/>
        <v>0</v>
      </c>
      <c r="O50" s="15"/>
    </row>
    <row r="51" spans="1:15" s="6" customFormat="1" ht="15">
      <c r="A51" s="254" t="s">
        <v>112</v>
      </c>
      <c r="B51" s="60"/>
      <c r="C51" s="69"/>
      <c r="D51" s="70"/>
      <c r="E51" s="61"/>
      <c r="F51" s="69"/>
      <c r="G51" s="70"/>
      <c r="H51" s="173" t="s">
        <v>221</v>
      </c>
      <c r="I51" s="174">
        <v>41608</v>
      </c>
      <c r="J51" s="70">
        <v>1736.38</v>
      </c>
      <c r="K51" s="60"/>
      <c r="L51" s="69"/>
      <c r="M51" s="70"/>
      <c r="N51" s="53">
        <f t="shared" si="4"/>
        <v>1736.38</v>
      </c>
      <c r="O51" s="15"/>
    </row>
    <row r="52" spans="1:15" s="6" customFormat="1" ht="15">
      <c r="A52" s="255"/>
      <c r="B52" s="60"/>
      <c r="C52" s="69"/>
      <c r="D52" s="70"/>
      <c r="E52" s="61"/>
      <c r="F52" s="69"/>
      <c r="G52" s="70"/>
      <c r="H52" s="60">
        <v>248</v>
      </c>
      <c r="I52" s="193">
        <v>41615</v>
      </c>
      <c r="J52" s="70">
        <v>868.19</v>
      </c>
      <c r="K52" s="60"/>
      <c r="L52" s="69"/>
      <c r="M52" s="70"/>
      <c r="N52" s="53">
        <f t="shared" si="4"/>
        <v>868.19</v>
      </c>
      <c r="O52" s="15"/>
    </row>
    <row r="53" spans="1:15" s="6" customFormat="1" ht="15">
      <c r="A53" s="255"/>
      <c r="B53" s="60"/>
      <c r="C53" s="69"/>
      <c r="D53" s="70"/>
      <c r="E53" s="61"/>
      <c r="F53" s="69"/>
      <c r="G53" s="70"/>
      <c r="H53" s="60">
        <v>248</v>
      </c>
      <c r="I53" s="193">
        <v>41615</v>
      </c>
      <c r="J53" s="70">
        <v>1736.38</v>
      </c>
      <c r="K53" s="60"/>
      <c r="L53" s="69"/>
      <c r="M53" s="70"/>
      <c r="N53" s="53">
        <f t="shared" si="4"/>
        <v>1736.38</v>
      </c>
      <c r="O53" s="15"/>
    </row>
    <row r="54" spans="1:15" s="6" customFormat="1" ht="15">
      <c r="A54" s="256"/>
      <c r="B54" s="60"/>
      <c r="C54" s="69"/>
      <c r="D54" s="70"/>
      <c r="E54" s="61"/>
      <c r="F54" s="69"/>
      <c r="G54" s="70"/>
      <c r="H54" s="173" t="s">
        <v>224</v>
      </c>
      <c r="I54" s="174">
        <v>41622</v>
      </c>
      <c r="J54" s="70">
        <v>868.19</v>
      </c>
      <c r="K54" s="60"/>
      <c r="L54" s="69"/>
      <c r="M54" s="70"/>
      <c r="N54" s="53">
        <f t="shared" si="4"/>
        <v>868.19</v>
      </c>
      <c r="O54" s="15"/>
    </row>
    <row r="55" spans="1:15" s="6" customFormat="1" ht="15.75" thickBot="1">
      <c r="A55" s="107" t="s">
        <v>115</v>
      </c>
      <c r="B55" s="60"/>
      <c r="C55" s="69"/>
      <c r="D55" s="70"/>
      <c r="E55" s="61"/>
      <c r="F55" s="69"/>
      <c r="G55" s="70"/>
      <c r="H55" s="60"/>
      <c r="I55" s="69"/>
      <c r="J55" s="70"/>
      <c r="K55" s="60"/>
      <c r="L55" s="69"/>
      <c r="M55" s="70"/>
      <c r="N55" s="53">
        <f t="shared" si="4"/>
        <v>0</v>
      </c>
      <c r="O55" s="15"/>
    </row>
    <row r="56" spans="1:15" s="6" customFormat="1" ht="19.5" thickBot="1">
      <c r="A56" s="103" t="s">
        <v>105</v>
      </c>
      <c r="B56" s="60"/>
      <c r="C56" s="69"/>
      <c r="D56" s="59">
        <f>O56/4</f>
        <v>19371.71</v>
      </c>
      <c r="E56" s="61"/>
      <c r="F56" s="69"/>
      <c r="G56" s="59">
        <f>O56/4</f>
        <v>19371.71</v>
      </c>
      <c r="H56" s="60"/>
      <c r="I56" s="69"/>
      <c r="J56" s="59">
        <f>O56/4</f>
        <v>19371.71</v>
      </c>
      <c r="K56" s="60"/>
      <c r="L56" s="69"/>
      <c r="M56" s="59">
        <f>O56/4</f>
        <v>19371.71</v>
      </c>
      <c r="N56" s="53">
        <f t="shared" si="4"/>
        <v>77486.84</v>
      </c>
      <c r="O56" s="15">
        <v>77486.83</v>
      </c>
    </row>
    <row r="57" spans="1:15" s="5" customFormat="1" ht="20.25" thickBot="1">
      <c r="A57" s="44" t="s">
        <v>4</v>
      </c>
      <c r="B57" s="76"/>
      <c r="C57" s="77"/>
      <c r="D57" s="78">
        <f>SUM(D5:D56)</f>
        <v>151724.17</v>
      </c>
      <c r="E57" s="21"/>
      <c r="F57" s="77"/>
      <c r="G57" s="78">
        <f>SUM(G5:G56)</f>
        <v>162282.85</v>
      </c>
      <c r="H57" s="79"/>
      <c r="I57" s="77"/>
      <c r="J57" s="78">
        <f>SUM(J5:J56)</f>
        <v>134339.4</v>
      </c>
      <c r="K57" s="79"/>
      <c r="L57" s="77"/>
      <c r="M57" s="80">
        <f>SUM(M5:M56)</f>
        <v>130274.39</v>
      </c>
      <c r="N57" s="53">
        <f t="shared" si="4"/>
        <v>578620.81</v>
      </c>
      <c r="O57" s="24">
        <f>SUM(O5:O56)</f>
        <v>508331.89</v>
      </c>
    </row>
    <row r="58" spans="1:15" s="10" customFormat="1" ht="20.25" hidden="1" thickBot="1">
      <c r="A58" s="45" t="s">
        <v>2</v>
      </c>
      <c r="B58" s="71"/>
      <c r="C58" s="72"/>
      <c r="D58" s="73"/>
      <c r="E58" s="74"/>
      <c r="F58" s="72"/>
      <c r="G58" s="75"/>
      <c r="H58" s="71"/>
      <c r="I58" s="72"/>
      <c r="J58" s="73"/>
      <c r="K58" s="71"/>
      <c r="L58" s="72"/>
      <c r="M58" s="73"/>
      <c r="N58" s="52"/>
      <c r="O58" s="25"/>
    </row>
    <row r="59" spans="1:15" s="12" customFormat="1" ht="39.75" customHeight="1" thickBot="1">
      <c r="A59" s="238" t="s">
        <v>3</v>
      </c>
      <c r="B59" s="239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40"/>
      <c r="O59" s="26"/>
    </row>
    <row r="60" spans="1:15" s="6" customFormat="1" ht="15">
      <c r="A60" s="4" t="s">
        <v>148</v>
      </c>
      <c r="B60" s="60"/>
      <c r="C60" s="69"/>
      <c r="D60" s="70"/>
      <c r="E60" s="61"/>
      <c r="F60" s="69"/>
      <c r="G60" s="70"/>
      <c r="H60" s="60"/>
      <c r="I60" s="69"/>
      <c r="J60" s="70"/>
      <c r="K60" s="60"/>
      <c r="L60" s="69"/>
      <c r="M60" s="70"/>
      <c r="N60" s="53"/>
      <c r="O60" s="15"/>
    </row>
    <row r="61" spans="1:15" s="6" customFormat="1" ht="15">
      <c r="A61" s="4" t="s">
        <v>149</v>
      </c>
      <c r="B61" s="60"/>
      <c r="C61" s="69"/>
      <c r="D61" s="70"/>
      <c r="E61" s="61"/>
      <c r="F61" s="69"/>
      <c r="G61" s="70"/>
      <c r="H61" s="60"/>
      <c r="I61" s="69"/>
      <c r="J61" s="70"/>
      <c r="K61" s="60"/>
      <c r="L61" s="69"/>
      <c r="M61" s="70"/>
      <c r="N61" s="53"/>
      <c r="O61" s="15"/>
    </row>
    <row r="62" spans="1:15" s="6" customFormat="1" ht="15">
      <c r="A62" s="4" t="s">
        <v>150</v>
      </c>
      <c r="B62" s="60"/>
      <c r="C62" s="69"/>
      <c r="D62" s="70"/>
      <c r="E62" s="61"/>
      <c r="F62" s="69"/>
      <c r="G62" s="70"/>
      <c r="H62" s="60"/>
      <c r="I62" s="69"/>
      <c r="J62" s="70"/>
      <c r="K62" s="60"/>
      <c r="L62" s="69"/>
      <c r="M62" s="70"/>
      <c r="N62" s="53"/>
      <c r="O62" s="15"/>
    </row>
    <row r="63" spans="1:15" s="6" customFormat="1" ht="15">
      <c r="A63" s="4" t="s">
        <v>151</v>
      </c>
      <c r="B63" s="60"/>
      <c r="C63" s="69"/>
      <c r="D63" s="70"/>
      <c r="E63" s="61"/>
      <c r="F63" s="69"/>
      <c r="G63" s="70"/>
      <c r="H63" s="60"/>
      <c r="I63" s="69"/>
      <c r="J63" s="70"/>
      <c r="K63" s="60"/>
      <c r="L63" s="69"/>
      <c r="M63" s="70"/>
      <c r="N63" s="53"/>
      <c r="O63" s="15"/>
    </row>
    <row r="64" spans="1:15" s="6" customFormat="1" ht="15">
      <c r="A64" s="180" t="s">
        <v>152</v>
      </c>
      <c r="B64" s="60"/>
      <c r="C64" s="69"/>
      <c r="D64" s="70"/>
      <c r="E64" s="61"/>
      <c r="F64" s="69"/>
      <c r="G64" s="70"/>
      <c r="H64" s="244" t="s">
        <v>234</v>
      </c>
      <c r="I64" s="262">
        <v>41670</v>
      </c>
      <c r="J64" s="257">
        <v>16130.38</v>
      </c>
      <c r="K64" s="60"/>
      <c r="L64" s="69"/>
      <c r="M64" s="70"/>
      <c r="N64" s="53"/>
      <c r="O64" s="15"/>
    </row>
    <row r="65" spans="1:15" s="6" customFormat="1" ht="15">
      <c r="A65" s="180" t="s">
        <v>233</v>
      </c>
      <c r="B65" s="60"/>
      <c r="C65" s="69"/>
      <c r="D65" s="70"/>
      <c r="E65" s="61"/>
      <c r="F65" s="69"/>
      <c r="G65" s="70"/>
      <c r="H65" s="245"/>
      <c r="I65" s="263"/>
      <c r="J65" s="258"/>
      <c r="K65" s="60"/>
      <c r="L65" s="69"/>
      <c r="M65" s="70"/>
      <c r="N65" s="53"/>
      <c r="O65" s="15"/>
    </row>
    <row r="66" spans="1:15" s="6" customFormat="1" ht="15">
      <c r="A66" s="180" t="s">
        <v>154</v>
      </c>
      <c r="B66" s="60"/>
      <c r="C66" s="69"/>
      <c r="D66" s="70"/>
      <c r="E66" s="244" t="s">
        <v>194</v>
      </c>
      <c r="F66" s="262">
        <v>41488</v>
      </c>
      <c r="G66" s="257">
        <v>79576.39</v>
      </c>
      <c r="H66" s="60"/>
      <c r="I66" s="69"/>
      <c r="J66" s="70"/>
      <c r="K66" s="60"/>
      <c r="L66" s="69"/>
      <c r="M66" s="70"/>
      <c r="N66" s="53"/>
      <c r="O66" s="15"/>
    </row>
    <row r="67" spans="1:15" s="6" customFormat="1" ht="15">
      <c r="A67" s="180" t="s">
        <v>155</v>
      </c>
      <c r="B67" s="60"/>
      <c r="C67" s="69"/>
      <c r="D67" s="70"/>
      <c r="E67" s="249"/>
      <c r="F67" s="266"/>
      <c r="G67" s="267"/>
      <c r="H67" s="60"/>
      <c r="I67" s="69"/>
      <c r="J67" s="70"/>
      <c r="K67" s="60"/>
      <c r="L67" s="69"/>
      <c r="M67" s="70"/>
      <c r="N67" s="53"/>
      <c r="O67" s="15"/>
    </row>
    <row r="68" spans="1:15" s="6" customFormat="1" ht="15">
      <c r="A68" s="180" t="s">
        <v>156</v>
      </c>
      <c r="B68" s="60"/>
      <c r="C68" s="69"/>
      <c r="D68" s="70"/>
      <c r="E68" s="249"/>
      <c r="F68" s="266"/>
      <c r="G68" s="267"/>
      <c r="H68" s="60"/>
      <c r="I68" s="69"/>
      <c r="J68" s="70"/>
      <c r="K68" s="60"/>
      <c r="L68" s="69"/>
      <c r="M68" s="70"/>
      <c r="N68" s="53"/>
      <c r="O68" s="15"/>
    </row>
    <row r="69" spans="1:15" s="6" customFormat="1" ht="15">
      <c r="A69" s="180" t="s">
        <v>157</v>
      </c>
      <c r="B69" s="60"/>
      <c r="C69" s="69"/>
      <c r="D69" s="70"/>
      <c r="E69" s="249"/>
      <c r="F69" s="266"/>
      <c r="G69" s="267"/>
      <c r="H69" s="60"/>
      <c r="I69" s="69"/>
      <c r="J69" s="70"/>
      <c r="K69" s="60"/>
      <c r="L69" s="69"/>
      <c r="M69" s="70"/>
      <c r="N69" s="53"/>
      <c r="O69" s="15"/>
    </row>
    <row r="70" spans="1:15" s="6" customFormat="1" ht="15">
      <c r="A70" s="180" t="s">
        <v>160</v>
      </c>
      <c r="B70" s="60"/>
      <c r="C70" s="69"/>
      <c r="D70" s="70"/>
      <c r="E70" s="245"/>
      <c r="F70" s="263"/>
      <c r="G70" s="258"/>
      <c r="H70" s="60"/>
      <c r="I70" s="69"/>
      <c r="J70" s="70"/>
      <c r="K70" s="60"/>
      <c r="L70" s="69"/>
      <c r="M70" s="70"/>
      <c r="N70" s="53"/>
      <c r="O70" s="15"/>
    </row>
    <row r="71" spans="1:15" s="6" customFormat="1" ht="15">
      <c r="A71" s="4" t="s">
        <v>159</v>
      </c>
      <c r="B71" s="60"/>
      <c r="C71" s="69"/>
      <c r="D71" s="70"/>
      <c r="E71" s="61"/>
      <c r="F71" s="69"/>
      <c r="G71" s="70"/>
      <c r="H71" s="60"/>
      <c r="I71" s="69"/>
      <c r="J71" s="70"/>
      <c r="K71" s="60"/>
      <c r="L71" s="69"/>
      <c r="M71" s="70"/>
      <c r="N71" s="53"/>
      <c r="O71" s="15"/>
    </row>
    <row r="72" spans="1:15" s="6" customFormat="1" ht="15">
      <c r="A72" s="4" t="s">
        <v>158</v>
      </c>
      <c r="B72" s="60"/>
      <c r="C72" s="69"/>
      <c r="D72" s="70"/>
      <c r="E72" s="61"/>
      <c r="F72" s="69"/>
      <c r="G72" s="70"/>
      <c r="H72" s="60"/>
      <c r="I72" s="69"/>
      <c r="J72" s="70"/>
      <c r="K72" s="60"/>
      <c r="L72" s="69"/>
      <c r="M72" s="70"/>
      <c r="N72" s="53"/>
      <c r="O72" s="15"/>
    </row>
    <row r="73" spans="1:15" s="213" customFormat="1" ht="15">
      <c r="A73" s="107" t="s">
        <v>161</v>
      </c>
      <c r="B73" s="209"/>
      <c r="C73" s="194"/>
      <c r="D73" s="210"/>
      <c r="E73" s="211"/>
      <c r="F73" s="194"/>
      <c r="G73" s="210"/>
      <c r="H73" s="209"/>
      <c r="I73" s="194"/>
      <c r="J73" s="210"/>
      <c r="K73" s="209"/>
      <c r="L73" s="194"/>
      <c r="M73" s="210"/>
      <c r="N73" s="212"/>
      <c r="O73" s="15"/>
    </row>
    <row r="74" spans="1:15" s="6" customFormat="1" ht="15">
      <c r="A74" s="264" t="s">
        <v>162</v>
      </c>
      <c r="B74" s="60"/>
      <c r="C74" s="69"/>
      <c r="D74" s="70"/>
      <c r="E74" s="61"/>
      <c r="F74" s="69"/>
      <c r="G74" s="70"/>
      <c r="H74" s="60"/>
      <c r="I74" s="69"/>
      <c r="J74" s="70"/>
      <c r="K74" s="60">
        <v>923</v>
      </c>
      <c r="L74" s="193">
        <v>41743</v>
      </c>
      <c r="M74" s="70">
        <v>45947.02</v>
      </c>
      <c r="N74" s="53"/>
      <c r="O74" s="15"/>
    </row>
    <row r="75" spans="1:15" s="6" customFormat="1" ht="15.75" thickBot="1">
      <c r="A75" s="265"/>
      <c r="B75" s="195"/>
      <c r="C75" s="196"/>
      <c r="D75" s="197"/>
      <c r="E75" s="195"/>
      <c r="F75" s="196"/>
      <c r="G75" s="197"/>
      <c r="H75" s="195"/>
      <c r="I75" s="196"/>
      <c r="J75" s="197"/>
      <c r="K75" s="195">
        <v>261</v>
      </c>
      <c r="L75" s="198">
        <v>41688</v>
      </c>
      <c r="M75" s="197">
        <v>32241.56</v>
      </c>
      <c r="N75" s="53"/>
      <c r="O75" s="15"/>
    </row>
    <row r="76" spans="1:15" s="86" customFormat="1" ht="20.25" thickBot="1">
      <c r="A76" s="81" t="s">
        <v>4</v>
      </c>
      <c r="B76" s="82"/>
      <c r="C76" s="93"/>
      <c r="D76" s="93">
        <f>SUM(D60:D74)</f>
        <v>0</v>
      </c>
      <c r="E76" s="93"/>
      <c r="F76" s="93"/>
      <c r="G76" s="93">
        <f>SUM(G60:G74)</f>
        <v>79576.39</v>
      </c>
      <c r="H76" s="93"/>
      <c r="I76" s="93"/>
      <c r="J76" s="93">
        <f>SUM(J60:J74)</f>
        <v>16130.38</v>
      </c>
      <c r="K76" s="93"/>
      <c r="L76" s="93"/>
      <c r="M76" s="93">
        <f>SUM(M60:M75)</f>
        <v>78188.58</v>
      </c>
      <c r="N76" s="53">
        <f>M76+J76+G76+D76</f>
        <v>173895.35</v>
      </c>
      <c r="O76" s="85">
        <f>M76+J76+G76+D76</f>
        <v>173895.35</v>
      </c>
    </row>
    <row r="77" spans="1:15" s="6" customFormat="1" ht="42" customHeight="1">
      <c r="A77" s="238" t="s">
        <v>29</v>
      </c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40"/>
      <c r="O77" s="16"/>
    </row>
    <row r="78" spans="1:15" s="6" customFormat="1" ht="15">
      <c r="A78" s="42" t="s">
        <v>205</v>
      </c>
      <c r="B78" s="173"/>
      <c r="C78" s="174"/>
      <c r="D78" s="70"/>
      <c r="E78" s="23"/>
      <c r="F78" s="1"/>
      <c r="G78" s="16"/>
      <c r="H78" s="35"/>
      <c r="I78" s="1"/>
      <c r="J78" s="40"/>
      <c r="K78" s="35"/>
      <c r="L78" s="1"/>
      <c r="M78" s="40"/>
      <c r="N78" s="51"/>
      <c r="O78" s="23"/>
    </row>
    <row r="79" spans="1:15" s="6" customFormat="1" ht="15">
      <c r="A79" s="42" t="s">
        <v>168</v>
      </c>
      <c r="B79" s="173" t="s">
        <v>167</v>
      </c>
      <c r="C79" s="174">
        <v>41439</v>
      </c>
      <c r="D79" s="70">
        <v>294.8</v>
      </c>
      <c r="E79" s="23"/>
      <c r="F79" s="1"/>
      <c r="G79" s="16"/>
      <c r="H79" s="35"/>
      <c r="I79" s="1"/>
      <c r="J79" s="40"/>
      <c r="K79" s="35"/>
      <c r="L79" s="1"/>
      <c r="M79" s="40"/>
      <c r="N79" s="51"/>
      <c r="O79" s="23"/>
    </row>
    <row r="80" spans="1:15" s="6" customFormat="1" ht="15">
      <c r="A80" s="42" t="s">
        <v>170</v>
      </c>
      <c r="B80" s="173" t="s">
        <v>169</v>
      </c>
      <c r="C80" s="174">
        <v>41453</v>
      </c>
      <c r="D80" s="70">
        <v>585.2</v>
      </c>
      <c r="E80" s="51"/>
      <c r="F80" s="9"/>
      <c r="G80" s="18"/>
      <c r="H80" s="34"/>
      <c r="I80" s="9"/>
      <c r="J80" s="39"/>
      <c r="K80" s="34"/>
      <c r="L80" s="9"/>
      <c r="M80" s="39"/>
      <c r="N80" s="51"/>
      <c r="O80" s="23"/>
    </row>
    <row r="81" spans="1:15" s="6" customFormat="1" ht="15">
      <c r="A81" s="42" t="s">
        <v>171</v>
      </c>
      <c r="B81" s="173" t="s">
        <v>172</v>
      </c>
      <c r="C81" s="174">
        <v>41402</v>
      </c>
      <c r="D81" s="70">
        <v>621.05</v>
      </c>
      <c r="E81" s="51"/>
      <c r="F81" s="9"/>
      <c r="G81" s="18"/>
      <c r="H81" s="34"/>
      <c r="I81" s="9"/>
      <c r="J81" s="39"/>
      <c r="K81" s="34">
        <v>50</v>
      </c>
      <c r="L81" s="179">
        <v>41759</v>
      </c>
      <c r="M81" s="38">
        <v>688.69</v>
      </c>
      <c r="N81" s="51"/>
      <c r="O81" s="23"/>
    </row>
    <row r="82" spans="1:15" s="6" customFormat="1" ht="15">
      <c r="A82" s="42" t="s">
        <v>174</v>
      </c>
      <c r="B82" s="173" t="s">
        <v>173</v>
      </c>
      <c r="C82" s="174">
        <v>41411</v>
      </c>
      <c r="D82" s="70">
        <v>1336.82</v>
      </c>
      <c r="E82" s="51"/>
      <c r="F82" s="9"/>
      <c r="G82" s="18"/>
      <c r="H82" s="34"/>
      <c r="I82" s="9"/>
      <c r="J82" s="39"/>
      <c r="K82" s="34"/>
      <c r="L82" s="9"/>
      <c r="M82" s="39"/>
      <c r="N82" s="51"/>
      <c r="O82" s="23"/>
    </row>
    <row r="83" spans="1:15" s="6" customFormat="1" ht="15">
      <c r="A83" s="42" t="s">
        <v>176</v>
      </c>
      <c r="B83" s="173" t="s">
        <v>175</v>
      </c>
      <c r="C83" s="174">
        <v>41474</v>
      </c>
      <c r="D83" s="70">
        <v>668.41</v>
      </c>
      <c r="E83" s="51"/>
      <c r="F83" s="9"/>
      <c r="G83" s="18"/>
      <c r="H83" s="34"/>
      <c r="I83" s="9"/>
      <c r="J83" s="39"/>
      <c r="K83" s="34"/>
      <c r="L83" s="9"/>
      <c r="M83" s="39"/>
      <c r="N83" s="51"/>
      <c r="O83" s="23"/>
    </row>
    <row r="84" spans="1:15" s="6" customFormat="1" ht="15">
      <c r="A84" s="42" t="s">
        <v>180</v>
      </c>
      <c r="B84" s="173" t="s">
        <v>179</v>
      </c>
      <c r="C84" s="174">
        <v>41467</v>
      </c>
      <c r="D84" s="70">
        <v>721.52</v>
      </c>
      <c r="E84" s="51"/>
      <c r="F84" s="9"/>
      <c r="G84" s="18"/>
      <c r="H84" s="34"/>
      <c r="I84" s="9"/>
      <c r="J84" s="39"/>
      <c r="K84" s="34"/>
      <c r="L84" s="9"/>
      <c r="M84" s="39"/>
      <c r="N84" s="51"/>
      <c r="O84" s="23"/>
    </row>
    <row r="85" spans="1:15" s="6" customFormat="1" ht="15">
      <c r="A85" s="42" t="s">
        <v>186</v>
      </c>
      <c r="B85" s="173" t="s">
        <v>187</v>
      </c>
      <c r="C85" s="174">
        <v>41471</v>
      </c>
      <c r="D85" s="70">
        <v>800</v>
      </c>
      <c r="E85" s="51"/>
      <c r="F85" s="9"/>
      <c r="G85" s="18"/>
      <c r="H85" s="34"/>
      <c r="I85" s="9"/>
      <c r="J85" s="39"/>
      <c r="K85" s="34"/>
      <c r="L85" s="9"/>
      <c r="M85" s="39"/>
      <c r="N85" s="51"/>
      <c r="O85" s="23"/>
    </row>
    <row r="86" spans="1:15" s="6" customFormat="1" ht="15">
      <c r="A86" s="42" t="s">
        <v>188</v>
      </c>
      <c r="B86" s="34"/>
      <c r="C86" s="9"/>
      <c r="D86" s="39"/>
      <c r="E86" s="173" t="s">
        <v>189</v>
      </c>
      <c r="F86" s="174">
        <v>41509</v>
      </c>
      <c r="G86" s="70">
        <v>237.28</v>
      </c>
      <c r="H86" s="34"/>
      <c r="I86" s="9"/>
      <c r="J86" s="39"/>
      <c r="K86" s="34"/>
      <c r="L86" s="9"/>
      <c r="M86" s="39"/>
      <c r="N86" s="51"/>
      <c r="O86" s="23"/>
    </row>
    <row r="87" spans="1:15" s="6" customFormat="1" ht="15">
      <c r="A87" s="42" t="s">
        <v>190</v>
      </c>
      <c r="B87" s="34"/>
      <c r="C87" s="9"/>
      <c r="D87" s="39"/>
      <c r="E87" s="34">
        <v>171</v>
      </c>
      <c r="F87" s="179">
        <v>41516</v>
      </c>
      <c r="G87" s="70">
        <v>451.71</v>
      </c>
      <c r="H87" s="34"/>
      <c r="I87" s="9"/>
      <c r="J87" s="39"/>
      <c r="K87" s="34"/>
      <c r="L87" s="9"/>
      <c r="M87" s="39"/>
      <c r="N87" s="51"/>
      <c r="O87" s="23"/>
    </row>
    <row r="88" spans="1:15" s="6" customFormat="1" ht="15">
      <c r="A88" s="42" t="s">
        <v>192</v>
      </c>
      <c r="B88" s="34"/>
      <c r="C88" s="9"/>
      <c r="D88" s="39"/>
      <c r="E88" s="173" t="s">
        <v>191</v>
      </c>
      <c r="F88" s="174">
        <v>41509</v>
      </c>
      <c r="G88" s="70">
        <v>184.33</v>
      </c>
      <c r="H88" s="34"/>
      <c r="I88" s="9"/>
      <c r="J88" s="39"/>
      <c r="K88" s="34"/>
      <c r="L88" s="9"/>
      <c r="M88" s="39"/>
      <c r="N88" s="51"/>
      <c r="O88" s="23"/>
    </row>
    <row r="89" spans="1:15" s="6" customFormat="1" ht="15">
      <c r="A89" s="42" t="s">
        <v>193</v>
      </c>
      <c r="B89" s="34"/>
      <c r="C89" s="9"/>
      <c r="D89" s="39"/>
      <c r="E89" s="173" t="s">
        <v>191</v>
      </c>
      <c r="F89" s="174">
        <v>41509</v>
      </c>
      <c r="G89" s="70">
        <v>821.13</v>
      </c>
      <c r="H89" s="34"/>
      <c r="I89" s="9"/>
      <c r="J89" s="39"/>
      <c r="K89" s="34"/>
      <c r="L89" s="9"/>
      <c r="M89" s="39"/>
      <c r="N89" s="51"/>
      <c r="O89" s="23"/>
    </row>
    <row r="90" spans="1:15" s="6" customFormat="1" ht="15">
      <c r="A90" s="42" t="s">
        <v>196</v>
      </c>
      <c r="B90" s="34"/>
      <c r="C90" s="9"/>
      <c r="D90" s="39"/>
      <c r="E90" s="173" t="s">
        <v>197</v>
      </c>
      <c r="F90" s="174">
        <v>41523</v>
      </c>
      <c r="G90" s="70">
        <v>736.47</v>
      </c>
      <c r="H90" s="34"/>
      <c r="I90" s="9"/>
      <c r="J90" s="39"/>
      <c r="K90" s="34"/>
      <c r="L90" s="9"/>
      <c r="M90" s="39"/>
      <c r="N90" s="51"/>
      <c r="O90" s="23"/>
    </row>
    <row r="91" spans="1:15" s="6" customFormat="1" ht="15">
      <c r="A91" s="42" t="s">
        <v>200</v>
      </c>
      <c r="B91" s="34"/>
      <c r="C91" s="9"/>
      <c r="D91" s="39"/>
      <c r="E91" s="173" t="s">
        <v>199</v>
      </c>
      <c r="F91" s="174">
        <v>41544</v>
      </c>
      <c r="G91" s="70">
        <v>688.69</v>
      </c>
      <c r="H91" s="34"/>
      <c r="I91" s="9"/>
      <c r="J91" s="39"/>
      <c r="K91" s="34"/>
      <c r="L91" s="9"/>
      <c r="M91" s="39"/>
      <c r="N91" s="51"/>
      <c r="O91" s="23"/>
    </row>
    <row r="92" spans="1:15" s="6" customFormat="1" ht="15">
      <c r="A92" s="42" t="s">
        <v>222</v>
      </c>
      <c r="B92" s="34"/>
      <c r="C92" s="9"/>
      <c r="D92" s="39"/>
      <c r="E92" s="173" t="s">
        <v>223</v>
      </c>
      <c r="F92" s="174">
        <v>41569</v>
      </c>
      <c r="G92" s="70">
        <v>80</v>
      </c>
      <c r="H92" s="34"/>
      <c r="I92" s="9"/>
      <c r="J92" s="39"/>
      <c r="K92" s="34"/>
      <c r="L92" s="9"/>
      <c r="M92" s="39"/>
      <c r="N92" s="51"/>
      <c r="O92" s="23"/>
    </row>
    <row r="93" spans="1:15" s="6" customFormat="1" ht="25.5">
      <c r="A93" s="42" t="s">
        <v>227</v>
      </c>
      <c r="B93" s="34"/>
      <c r="C93" s="9"/>
      <c r="D93" s="39"/>
      <c r="E93" s="173"/>
      <c r="F93" s="174"/>
      <c r="G93" s="70"/>
      <c r="H93" s="173" t="s">
        <v>225</v>
      </c>
      <c r="I93" s="174" t="s">
        <v>228</v>
      </c>
      <c r="J93" s="70">
        <v>3347.6</v>
      </c>
      <c r="K93" s="34"/>
      <c r="L93" s="9"/>
      <c r="M93" s="39"/>
      <c r="N93" s="51"/>
      <c r="O93" s="23"/>
    </row>
    <row r="94" spans="1:15" s="6" customFormat="1" ht="25.5">
      <c r="A94" s="42" t="s">
        <v>229</v>
      </c>
      <c r="B94" s="34"/>
      <c r="C94" s="9"/>
      <c r="D94" s="39"/>
      <c r="E94" s="181"/>
      <c r="F94" s="174"/>
      <c r="G94" s="182"/>
      <c r="H94" s="173" t="s">
        <v>225</v>
      </c>
      <c r="I94" s="174" t="s">
        <v>230</v>
      </c>
      <c r="J94" s="70">
        <v>3912.66</v>
      </c>
      <c r="K94" s="34"/>
      <c r="L94" s="9"/>
      <c r="M94" s="39"/>
      <c r="N94" s="51"/>
      <c r="O94" s="23"/>
    </row>
    <row r="95" spans="1:15" s="6" customFormat="1" ht="15">
      <c r="A95" s="42" t="s">
        <v>232</v>
      </c>
      <c r="B95" s="60"/>
      <c r="C95" s="69"/>
      <c r="D95" s="54"/>
      <c r="E95" s="181"/>
      <c r="F95" s="174"/>
      <c r="G95" s="182"/>
      <c r="H95" s="173" t="s">
        <v>231</v>
      </c>
      <c r="I95" s="174">
        <v>41663</v>
      </c>
      <c r="J95" s="70">
        <v>1109.64</v>
      </c>
      <c r="K95" s="34"/>
      <c r="L95" s="9"/>
      <c r="M95" s="39"/>
      <c r="N95" s="51"/>
      <c r="O95" s="23"/>
    </row>
    <row r="96" spans="1:15" s="6" customFormat="1" ht="15">
      <c r="A96" s="42" t="s">
        <v>235</v>
      </c>
      <c r="B96" s="60"/>
      <c r="C96" s="69"/>
      <c r="D96" s="54"/>
      <c r="E96" s="181"/>
      <c r="F96" s="174"/>
      <c r="G96" s="182"/>
      <c r="H96" s="173"/>
      <c r="I96" s="174"/>
      <c r="J96" s="70"/>
      <c r="K96" s="173" t="s">
        <v>236</v>
      </c>
      <c r="L96" s="174">
        <v>41677</v>
      </c>
      <c r="M96" s="70">
        <v>399.06</v>
      </c>
      <c r="N96" s="51"/>
      <c r="O96" s="23"/>
    </row>
    <row r="97" spans="1:15" s="6" customFormat="1" ht="15">
      <c r="A97" s="42" t="s">
        <v>237</v>
      </c>
      <c r="B97" s="60"/>
      <c r="C97" s="69"/>
      <c r="D97" s="54"/>
      <c r="E97" s="181"/>
      <c r="F97" s="174"/>
      <c r="G97" s="182"/>
      <c r="H97" s="173"/>
      <c r="I97" s="174"/>
      <c r="J97" s="70"/>
      <c r="K97" s="173" t="s">
        <v>238</v>
      </c>
      <c r="L97" s="174">
        <v>41684</v>
      </c>
      <c r="M97" s="70">
        <v>2992.65</v>
      </c>
      <c r="N97" s="51"/>
      <c r="O97" s="23"/>
    </row>
    <row r="98" spans="1:15" s="6" customFormat="1" ht="15">
      <c r="A98" s="42" t="s">
        <v>243</v>
      </c>
      <c r="B98" s="34"/>
      <c r="C98" s="9"/>
      <c r="D98" s="39"/>
      <c r="E98" s="51"/>
      <c r="F98" s="9"/>
      <c r="G98" s="18"/>
      <c r="H98" s="34"/>
      <c r="I98" s="9"/>
      <c r="J98" s="39"/>
      <c r="K98" s="173" t="s">
        <v>244</v>
      </c>
      <c r="L98" s="174">
        <v>41696</v>
      </c>
      <c r="M98" s="70">
        <v>1618.47</v>
      </c>
      <c r="N98" s="51"/>
      <c r="O98" s="23"/>
    </row>
    <row r="99" spans="1:15" s="6" customFormat="1" ht="15">
      <c r="A99" s="42" t="s">
        <v>246</v>
      </c>
      <c r="B99" s="60"/>
      <c r="C99" s="69"/>
      <c r="D99" s="54"/>
      <c r="E99" s="61"/>
      <c r="F99" s="69"/>
      <c r="G99" s="20"/>
      <c r="H99" s="60"/>
      <c r="I99" s="69"/>
      <c r="J99" s="54"/>
      <c r="K99" s="173" t="s">
        <v>247</v>
      </c>
      <c r="L99" s="174">
        <v>41694</v>
      </c>
      <c r="M99" s="70">
        <v>354.45</v>
      </c>
      <c r="N99" s="51"/>
      <c r="O99" s="23"/>
    </row>
    <row r="100" spans="1:15" s="6" customFormat="1" ht="15">
      <c r="A100" s="42" t="s">
        <v>248</v>
      </c>
      <c r="B100" s="60"/>
      <c r="C100" s="69"/>
      <c r="D100" s="54"/>
      <c r="E100" s="61"/>
      <c r="F100" s="69"/>
      <c r="G100" s="20"/>
      <c r="H100" s="60"/>
      <c r="I100" s="69"/>
      <c r="J100" s="54"/>
      <c r="K100" s="173" t="s">
        <v>249</v>
      </c>
      <c r="L100" s="174">
        <v>41759</v>
      </c>
      <c r="M100" s="70">
        <v>5000</v>
      </c>
      <c r="N100" s="51"/>
      <c r="O100" s="23"/>
    </row>
    <row r="101" spans="1:15" s="6" customFormat="1" ht="15">
      <c r="A101" s="42" t="s">
        <v>250</v>
      </c>
      <c r="B101" s="60"/>
      <c r="C101" s="69"/>
      <c r="D101" s="54"/>
      <c r="E101" s="61"/>
      <c r="F101" s="69"/>
      <c r="G101" s="20"/>
      <c r="H101" s="60"/>
      <c r="I101" s="69"/>
      <c r="J101" s="54"/>
      <c r="K101" s="173" t="s">
        <v>251</v>
      </c>
      <c r="L101" s="174" t="s">
        <v>252</v>
      </c>
      <c r="M101" s="70">
        <v>2284.24</v>
      </c>
      <c r="N101" s="51"/>
      <c r="O101" s="23"/>
    </row>
    <row r="102" spans="1:15" s="6" customFormat="1" ht="13.5" thickBot="1">
      <c r="A102" s="43"/>
      <c r="B102" s="60"/>
      <c r="C102" s="69"/>
      <c r="D102" s="54"/>
      <c r="E102" s="61"/>
      <c r="F102" s="69"/>
      <c r="G102" s="20"/>
      <c r="H102" s="60"/>
      <c r="I102" s="69"/>
      <c r="J102" s="54"/>
      <c r="K102" s="60"/>
      <c r="L102" s="69"/>
      <c r="M102" s="54"/>
      <c r="N102" s="51"/>
      <c r="O102" s="23"/>
    </row>
    <row r="103" spans="1:15" s="86" customFormat="1" ht="20.25" thickBot="1">
      <c r="A103" s="81" t="s">
        <v>4</v>
      </c>
      <c r="B103" s="82"/>
      <c r="C103" s="83"/>
      <c r="D103" s="87">
        <f>SUM(D79:D102)</f>
        <v>5027.8</v>
      </c>
      <c r="E103" s="88"/>
      <c r="F103" s="83"/>
      <c r="G103" s="87">
        <f>SUM(G79:G102)</f>
        <v>3199.61</v>
      </c>
      <c r="H103" s="89"/>
      <c r="I103" s="83"/>
      <c r="J103" s="87">
        <f>SUM(J79:J102)</f>
        <v>8369.9</v>
      </c>
      <c r="K103" s="89"/>
      <c r="L103" s="83"/>
      <c r="M103" s="87">
        <f>SUM(M79:M102)</f>
        <v>13337.56</v>
      </c>
      <c r="N103" s="53">
        <f>M103+J103+G103+D103</f>
        <v>29934.87</v>
      </c>
      <c r="O103" s="90"/>
    </row>
    <row r="104" spans="1:15" s="6" customFormat="1" ht="40.5" customHeight="1" hidden="1" thickBot="1">
      <c r="A104" s="235" t="s">
        <v>30</v>
      </c>
      <c r="B104" s="236"/>
      <c r="C104" s="236"/>
      <c r="D104" s="236"/>
      <c r="E104" s="236"/>
      <c r="F104" s="236"/>
      <c r="G104" s="236"/>
      <c r="H104" s="236"/>
      <c r="I104" s="236"/>
      <c r="J104" s="236"/>
      <c r="K104" s="236"/>
      <c r="L104" s="236"/>
      <c r="M104" s="236"/>
      <c r="N104" s="237"/>
      <c r="O104" s="62"/>
    </row>
    <row r="105" spans="1:15" s="6" customFormat="1" ht="12.75" hidden="1">
      <c r="A105" s="42"/>
      <c r="B105" s="34"/>
      <c r="C105" s="9"/>
      <c r="D105" s="39"/>
      <c r="E105" s="51"/>
      <c r="F105" s="9"/>
      <c r="G105" s="18"/>
      <c r="H105" s="34"/>
      <c r="I105" s="9"/>
      <c r="J105" s="39"/>
      <c r="K105" s="34"/>
      <c r="L105" s="9"/>
      <c r="M105" s="39"/>
      <c r="N105" s="51"/>
      <c r="O105" s="23"/>
    </row>
    <row r="106" spans="1:15" s="6" customFormat="1" ht="12.75" hidden="1">
      <c r="A106" s="42"/>
      <c r="B106" s="34"/>
      <c r="C106" s="9"/>
      <c r="D106" s="39"/>
      <c r="E106" s="51"/>
      <c r="F106" s="9"/>
      <c r="G106" s="18"/>
      <c r="H106" s="34"/>
      <c r="I106" s="9"/>
      <c r="J106" s="39"/>
      <c r="K106" s="34"/>
      <c r="L106" s="9"/>
      <c r="M106" s="39"/>
      <c r="N106" s="51"/>
      <c r="O106" s="23"/>
    </row>
    <row r="107" spans="1:15" s="6" customFormat="1" ht="12.75" hidden="1">
      <c r="A107" s="42"/>
      <c r="B107" s="34"/>
      <c r="C107" s="9"/>
      <c r="D107" s="39"/>
      <c r="E107" s="51"/>
      <c r="F107" s="9"/>
      <c r="G107" s="18"/>
      <c r="H107" s="34"/>
      <c r="I107" s="9"/>
      <c r="J107" s="39"/>
      <c r="K107" s="34"/>
      <c r="L107" s="9"/>
      <c r="M107" s="39"/>
      <c r="N107" s="51"/>
      <c r="O107" s="23"/>
    </row>
    <row r="108" spans="1:15" s="6" customFormat="1" ht="12.75" hidden="1">
      <c r="A108" s="42"/>
      <c r="B108" s="34"/>
      <c r="C108" s="9"/>
      <c r="D108" s="39"/>
      <c r="E108" s="51"/>
      <c r="F108" s="9"/>
      <c r="G108" s="18"/>
      <c r="H108" s="34"/>
      <c r="I108" s="9"/>
      <c r="J108" s="39"/>
      <c r="K108" s="34"/>
      <c r="L108" s="9"/>
      <c r="M108" s="39"/>
      <c r="N108" s="51"/>
      <c r="O108" s="23"/>
    </row>
    <row r="109" spans="1:15" s="6" customFormat="1" ht="13.5" hidden="1" thickBot="1">
      <c r="A109" s="42"/>
      <c r="B109" s="34"/>
      <c r="C109" s="9"/>
      <c r="D109" s="39"/>
      <c r="E109" s="51"/>
      <c r="F109" s="9"/>
      <c r="G109" s="18"/>
      <c r="H109" s="34"/>
      <c r="I109" s="9"/>
      <c r="J109" s="39"/>
      <c r="K109" s="34"/>
      <c r="L109" s="9"/>
      <c r="M109" s="39"/>
      <c r="N109" s="51"/>
      <c r="O109" s="23"/>
    </row>
    <row r="110" spans="1:15" s="86" customFormat="1" ht="20.25" hidden="1" thickBot="1">
      <c r="A110" s="81" t="s">
        <v>4</v>
      </c>
      <c r="B110" s="89"/>
      <c r="C110" s="91"/>
      <c r="D110" s="93">
        <f>SUM(D105:D109)</f>
        <v>0</v>
      </c>
      <c r="E110" s="94"/>
      <c r="F110" s="93"/>
      <c r="G110" s="93">
        <f>SUM(G105:G109)</f>
        <v>0</v>
      </c>
      <c r="H110" s="93"/>
      <c r="I110" s="93"/>
      <c r="J110" s="93">
        <f>SUM(J105:J109)</f>
        <v>0</v>
      </c>
      <c r="K110" s="93"/>
      <c r="L110" s="93"/>
      <c r="M110" s="93">
        <f>SUM(M105:M109)</f>
        <v>0</v>
      </c>
      <c r="N110" s="84"/>
      <c r="O110" s="92"/>
    </row>
    <row r="111" spans="1:15" s="6" customFormat="1" ht="20.25" thickBot="1">
      <c r="A111" s="65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2"/>
    </row>
    <row r="112" spans="1:15" s="2" customFormat="1" ht="20.25" thickBot="1">
      <c r="A112" s="46" t="s">
        <v>6</v>
      </c>
      <c r="B112" s="66"/>
      <c r="C112" s="63"/>
      <c r="D112" s="67">
        <f>D110+D103+D76+D57</f>
        <v>156751.97</v>
      </c>
      <c r="E112" s="64"/>
      <c r="F112" s="63"/>
      <c r="G112" s="67">
        <f>G110+G103+G76+G57</f>
        <v>245058.85</v>
      </c>
      <c r="H112" s="64"/>
      <c r="I112" s="63"/>
      <c r="J112" s="67">
        <f>J110+J103+J76+J57</f>
        <v>158839.68</v>
      </c>
      <c r="K112" s="64"/>
      <c r="L112" s="63"/>
      <c r="M112" s="67">
        <f>M110+M103+M76+M57</f>
        <v>221800.53</v>
      </c>
      <c r="N112" s="53">
        <f>M112+J112+G112+D112</f>
        <v>782451.03</v>
      </c>
      <c r="O112" s="27">
        <f>M112+J112+G112+D112</f>
        <v>782451.03</v>
      </c>
    </row>
    <row r="113" spans="1:13" s="2" customFormat="1" ht="13.5" thickBot="1">
      <c r="A113" s="57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</row>
    <row r="114" spans="1:14" s="2" customFormat="1" ht="13.5" thickBot="1">
      <c r="A114" s="55"/>
      <c r="B114" s="58" t="s">
        <v>18</v>
      </c>
      <c r="C114" s="58" t="s">
        <v>19</v>
      </c>
      <c r="D114" s="58" t="s">
        <v>20</v>
      </c>
      <c r="E114" s="58" t="s">
        <v>21</v>
      </c>
      <c r="F114" s="58" t="s">
        <v>22</v>
      </c>
      <c r="G114" s="58" t="s">
        <v>23</v>
      </c>
      <c r="H114" s="58" t="s">
        <v>24</v>
      </c>
      <c r="I114" s="58" t="s">
        <v>25</v>
      </c>
      <c r="J114" s="58" t="s">
        <v>14</v>
      </c>
      <c r="K114" s="58" t="s">
        <v>15</v>
      </c>
      <c r="L114" s="58" t="s">
        <v>16</v>
      </c>
      <c r="M114" s="58" t="s">
        <v>17</v>
      </c>
      <c r="N114" s="58" t="s">
        <v>27</v>
      </c>
    </row>
    <row r="115" spans="1:14" s="2" customFormat="1" ht="13.5" thickBot="1">
      <c r="A115" s="57" t="s">
        <v>13</v>
      </c>
      <c r="B115" s="183">
        <f>'[1]Лист1'!$FZ$58</f>
        <v>251456.07</v>
      </c>
      <c r="C115" s="55">
        <f>B120</f>
        <v>309831.3</v>
      </c>
      <c r="D115" s="55">
        <f aca="true" t="shared" si="5" ref="D115:M115">C120</f>
        <v>367656.28</v>
      </c>
      <c r="E115" s="56">
        <f>D120</f>
        <v>329220.26</v>
      </c>
      <c r="F115" s="55">
        <f t="shared" si="5"/>
        <v>415044.7</v>
      </c>
      <c r="G115" s="55">
        <f t="shared" si="5"/>
        <v>502852.92</v>
      </c>
      <c r="H115" s="56">
        <f t="shared" si="5"/>
        <v>347313.58</v>
      </c>
      <c r="I115" s="55">
        <f t="shared" si="5"/>
        <v>433801.98</v>
      </c>
      <c r="J115" s="55">
        <f t="shared" si="5"/>
        <v>524476.83</v>
      </c>
      <c r="K115" s="56">
        <f t="shared" si="5"/>
        <v>451845.09</v>
      </c>
      <c r="L115" s="55">
        <f t="shared" si="5"/>
        <v>547599.42</v>
      </c>
      <c r="M115" s="55">
        <f t="shared" si="5"/>
        <v>638297.1</v>
      </c>
      <c r="N115" s="55"/>
    </row>
    <row r="116" spans="1:14" s="178" customFormat="1" ht="13.5" thickBot="1">
      <c r="A116" s="176" t="s">
        <v>11</v>
      </c>
      <c r="B116" s="177">
        <v>58481.53</v>
      </c>
      <c r="C116" s="177">
        <v>120580.93</v>
      </c>
      <c r="D116" s="177">
        <v>89531.23</v>
      </c>
      <c r="E116" s="177">
        <v>89531.23</v>
      </c>
      <c r="F116" s="177">
        <v>89531.23</v>
      </c>
      <c r="G116" s="177">
        <v>89531.23</v>
      </c>
      <c r="H116" s="177">
        <v>89531.23</v>
      </c>
      <c r="I116" s="177">
        <v>89531.23</v>
      </c>
      <c r="J116" s="177">
        <v>89517.55</v>
      </c>
      <c r="K116" s="177">
        <v>89517.55</v>
      </c>
      <c r="L116" s="177">
        <v>89517.55</v>
      </c>
      <c r="M116" s="177">
        <v>89517.55</v>
      </c>
      <c r="N116" s="177">
        <f>SUM(B116:M116)</f>
        <v>1074320.04</v>
      </c>
    </row>
    <row r="117" spans="1:14" s="178" customFormat="1" ht="13.5" thickBot="1">
      <c r="A117" s="176" t="s">
        <v>12</v>
      </c>
      <c r="B117" s="177">
        <v>57965.23</v>
      </c>
      <c r="C117" s="177">
        <v>57414.98</v>
      </c>
      <c r="D117" s="177">
        <v>117905.95</v>
      </c>
      <c r="E117" s="177">
        <v>85414.44</v>
      </c>
      <c r="F117" s="177">
        <v>87398.22</v>
      </c>
      <c r="G117" s="177">
        <v>89109.51</v>
      </c>
      <c r="H117" s="177">
        <v>86078.4</v>
      </c>
      <c r="I117" s="177">
        <v>90264.85</v>
      </c>
      <c r="J117" s="177">
        <v>85797.94</v>
      </c>
      <c r="K117" s="177">
        <v>95344.33</v>
      </c>
      <c r="L117" s="177">
        <v>90287.68</v>
      </c>
      <c r="M117" s="177">
        <v>91632.15</v>
      </c>
      <c r="N117" s="177">
        <f>SUM(B117:M117)</f>
        <v>1034613.68</v>
      </c>
    </row>
    <row r="118" spans="1:14" s="178" customFormat="1" ht="13.5" thickBot="1">
      <c r="A118" s="176" t="s">
        <v>204</v>
      </c>
      <c r="B118" s="184">
        <v>410</v>
      </c>
      <c r="C118" s="184">
        <v>410</v>
      </c>
      <c r="D118" s="184">
        <v>410</v>
      </c>
      <c r="E118" s="184">
        <v>410</v>
      </c>
      <c r="F118" s="184">
        <v>410</v>
      </c>
      <c r="G118" s="184">
        <v>410</v>
      </c>
      <c r="H118" s="184">
        <v>410</v>
      </c>
      <c r="I118" s="184">
        <v>410</v>
      </c>
      <c r="J118" s="184">
        <v>410</v>
      </c>
      <c r="K118" s="184">
        <v>410</v>
      </c>
      <c r="L118" s="184">
        <v>410</v>
      </c>
      <c r="M118" s="184">
        <v>410</v>
      </c>
      <c r="N118" s="184">
        <f>SUM(B118:M118)</f>
        <v>4920</v>
      </c>
    </row>
    <row r="119" spans="1:14" s="2" customFormat="1" ht="13.5" thickBot="1">
      <c r="A119" s="57" t="s">
        <v>28</v>
      </c>
      <c r="B119" s="55">
        <f aca="true" t="shared" si="6" ref="B119:M119">B117-B116</f>
        <v>-516.299999999996</v>
      </c>
      <c r="C119" s="55">
        <f t="shared" si="6"/>
        <v>-63165.95</v>
      </c>
      <c r="D119" s="55">
        <f t="shared" si="6"/>
        <v>28374.72</v>
      </c>
      <c r="E119" s="55">
        <f t="shared" si="6"/>
        <v>-4116.78999999999</v>
      </c>
      <c r="F119" s="55">
        <f t="shared" si="6"/>
        <v>-2133.00999999999</v>
      </c>
      <c r="G119" s="55">
        <f t="shared" si="6"/>
        <v>-421.720000000001</v>
      </c>
      <c r="H119" s="55">
        <f t="shared" si="6"/>
        <v>-3452.83</v>
      </c>
      <c r="I119" s="55">
        <f t="shared" si="6"/>
        <v>733.62000000001</v>
      </c>
      <c r="J119" s="55">
        <f t="shared" si="6"/>
        <v>-3719.61</v>
      </c>
      <c r="K119" s="55">
        <f t="shared" si="6"/>
        <v>5826.78</v>
      </c>
      <c r="L119" s="55">
        <f t="shared" si="6"/>
        <v>770.12999999999</v>
      </c>
      <c r="M119" s="55">
        <f t="shared" si="6"/>
        <v>2114.59999999999</v>
      </c>
      <c r="N119" s="55">
        <f>M119+L119+K119+J119+I119+H119+G119+F119+E119+D119+C119+B119</f>
        <v>-39706.36</v>
      </c>
    </row>
    <row r="120" spans="1:14" s="2" customFormat="1" ht="13.5" thickBot="1">
      <c r="A120" s="57" t="s">
        <v>26</v>
      </c>
      <c r="B120" s="185">
        <f>B115+B117+B118</f>
        <v>309831.3</v>
      </c>
      <c r="C120" s="185">
        <f>C115+C117+C118</f>
        <v>367656.28</v>
      </c>
      <c r="D120" s="186">
        <f>D115+D117+D118-D112</f>
        <v>329220.26</v>
      </c>
      <c r="E120" s="185">
        <f>E115+E117+E118</f>
        <v>415044.7</v>
      </c>
      <c r="F120" s="185">
        <f>F115+F117+F118</f>
        <v>502852.92</v>
      </c>
      <c r="G120" s="186">
        <f>G115+G117+G118-G112</f>
        <v>347313.58</v>
      </c>
      <c r="H120" s="185">
        <f>H115+H117+H118</f>
        <v>433801.98</v>
      </c>
      <c r="I120" s="185">
        <f>I115+I117+I118</f>
        <v>524476.83</v>
      </c>
      <c r="J120" s="186">
        <f>J115+J117+J118-J112</f>
        <v>451845.09</v>
      </c>
      <c r="K120" s="185">
        <f>K115+K117+K118</f>
        <v>547599.42</v>
      </c>
      <c r="L120" s="185">
        <f>L115+L117+L118</f>
        <v>638297.1</v>
      </c>
      <c r="M120" s="186">
        <f>M115+M117+M118-M112</f>
        <v>508538.72</v>
      </c>
      <c r="N120" s="55"/>
    </row>
    <row r="121" spans="7:14" s="2" customFormat="1" ht="57" customHeight="1">
      <c r="G121" s="36"/>
      <c r="H121" s="268" t="s">
        <v>240</v>
      </c>
      <c r="I121" s="268"/>
      <c r="J121" s="268"/>
      <c r="K121" s="268"/>
      <c r="L121" s="270" t="s">
        <v>241</v>
      </c>
      <c r="M121" s="270"/>
      <c r="N121" s="270"/>
    </row>
    <row r="122" spans="8:14" s="2" customFormat="1" ht="72" customHeight="1">
      <c r="H122" s="271" t="s">
        <v>242</v>
      </c>
      <c r="I122" s="271"/>
      <c r="J122" s="271"/>
      <c r="K122" s="271"/>
      <c r="L122" s="272" t="s">
        <v>253</v>
      </c>
      <c r="M122" s="272"/>
      <c r="N122" s="272"/>
    </row>
    <row r="123" s="2" customFormat="1" ht="12.75"/>
    <row r="124" spans="8:13" s="2" customFormat="1" ht="15">
      <c r="H124" s="269" t="s">
        <v>206</v>
      </c>
      <c r="I124" s="269"/>
      <c r="J124" s="269"/>
      <c r="K124" s="187">
        <f>O112</f>
        <v>782451.03</v>
      </c>
      <c r="L124" s="188"/>
      <c r="M124" s="188"/>
    </row>
    <row r="125" spans="8:13" s="2" customFormat="1" ht="15">
      <c r="H125" s="269" t="s">
        <v>207</v>
      </c>
      <c r="I125" s="269"/>
      <c r="J125" s="269"/>
      <c r="K125" s="187">
        <f>N116</f>
        <v>1074320.04</v>
      </c>
      <c r="L125" s="188"/>
      <c r="M125" s="188"/>
    </row>
    <row r="126" spans="8:13" s="2" customFormat="1" ht="15">
      <c r="H126" s="269" t="s">
        <v>208</v>
      </c>
      <c r="I126" s="269"/>
      <c r="J126" s="269"/>
      <c r="K126" s="187">
        <f>N117</f>
        <v>1034613.68</v>
      </c>
      <c r="L126" s="188"/>
      <c r="M126" s="188"/>
    </row>
    <row r="127" spans="8:13" s="2" customFormat="1" ht="15">
      <c r="H127" s="269" t="s">
        <v>209</v>
      </c>
      <c r="I127" s="269"/>
      <c r="J127" s="269"/>
      <c r="K127" s="187">
        <f>K126-K125</f>
        <v>-39706.36</v>
      </c>
      <c r="L127" s="188"/>
      <c r="M127" s="188"/>
    </row>
    <row r="128" spans="8:13" s="2" customFormat="1" ht="15">
      <c r="H128" s="252" t="s">
        <v>210</v>
      </c>
      <c r="I128" s="252"/>
      <c r="J128" s="252"/>
      <c r="K128" s="187">
        <f>K125-K124</f>
        <v>291869.01</v>
      </c>
      <c r="L128" s="188"/>
      <c r="M128" s="188"/>
    </row>
    <row r="129" spans="8:13" s="2" customFormat="1" ht="15">
      <c r="H129" s="259" t="s">
        <v>211</v>
      </c>
      <c r="I129" s="260"/>
      <c r="J129" s="261"/>
      <c r="K129" s="187">
        <f>B115</f>
        <v>251456.07</v>
      </c>
      <c r="L129" s="188"/>
      <c r="M129" s="188"/>
    </row>
    <row r="130" spans="8:13" s="2" customFormat="1" ht="15.75">
      <c r="H130" s="251" t="s">
        <v>212</v>
      </c>
      <c r="I130" s="251"/>
      <c r="J130" s="251"/>
      <c r="K130" s="189">
        <f>K129+K128+K127+K131</f>
        <v>508538.72</v>
      </c>
      <c r="L130" s="188"/>
      <c r="M130" s="188"/>
    </row>
    <row r="131" spans="8:13" s="2" customFormat="1" ht="15">
      <c r="H131" s="250" t="s">
        <v>220</v>
      </c>
      <c r="I131" s="250"/>
      <c r="J131" s="250"/>
      <c r="K131" s="190">
        <f>N118</f>
        <v>4920</v>
      </c>
      <c r="L131" s="188"/>
      <c r="M131" s="188"/>
    </row>
    <row r="132" spans="8:13" s="2" customFormat="1" ht="15">
      <c r="H132" s="252" t="s">
        <v>213</v>
      </c>
      <c r="I132" s="252"/>
      <c r="J132" s="252"/>
      <c r="K132" s="190">
        <f>D103+G103+J103+M103</f>
        <v>29934.87</v>
      </c>
      <c r="L132" s="253" t="s">
        <v>219</v>
      </c>
      <c r="M132" s="253"/>
    </row>
    <row r="133" spans="8:13" s="2" customFormat="1" ht="15">
      <c r="H133" s="250" t="s">
        <v>214</v>
      </c>
      <c r="I133" s="250"/>
      <c r="J133" s="250"/>
      <c r="K133" s="190">
        <v>78948.71</v>
      </c>
      <c r="L133" s="188"/>
      <c r="M133" s="188"/>
    </row>
    <row r="134" spans="8:13" s="2" customFormat="1" ht="15">
      <c r="H134" s="250" t="s">
        <v>215</v>
      </c>
      <c r="I134" s="250"/>
      <c r="J134" s="250"/>
      <c r="K134" s="190">
        <v>242854.88</v>
      </c>
      <c r="L134" s="188"/>
      <c r="M134" s="188"/>
    </row>
    <row r="135" spans="8:13" ht="15">
      <c r="H135" s="250" t="s">
        <v>216</v>
      </c>
      <c r="I135" s="250"/>
      <c r="J135" s="250"/>
      <c r="K135" s="190">
        <f>K133+K134</f>
        <v>321803.59</v>
      </c>
      <c r="L135" s="188"/>
      <c r="M135" s="188"/>
    </row>
    <row r="136" spans="8:13" ht="15">
      <c r="H136" s="250" t="s">
        <v>217</v>
      </c>
      <c r="I136" s="250"/>
      <c r="J136" s="250"/>
      <c r="K136" s="190">
        <f>K135-K132</f>
        <v>291868.72</v>
      </c>
      <c r="L136" s="191"/>
      <c r="M136" s="188"/>
    </row>
    <row r="137" spans="8:13" ht="15.75">
      <c r="H137" s="250" t="s">
        <v>218</v>
      </c>
      <c r="I137" s="250"/>
      <c r="J137" s="250"/>
      <c r="K137" s="192">
        <f>K128-K136</f>
        <v>0.29</v>
      </c>
      <c r="L137" s="188"/>
      <c r="M137" s="188"/>
    </row>
  </sheetData>
  <sheetProtection/>
  <mergeCells count="37">
    <mergeCell ref="H2:J2"/>
    <mergeCell ref="H121:K121"/>
    <mergeCell ref="K2:M2"/>
    <mergeCell ref="H127:J127"/>
    <mergeCell ref="L121:N121"/>
    <mergeCell ref="H122:K122"/>
    <mergeCell ref="L122:N122"/>
    <mergeCell ref="H124:J124"/>
    <mergeCell ref="H125:J125"/>
    <mergeCell ref="H126:J126"/>
    <mergeCell ref="L132:M132"/>
    <mergeCell ref="A51:A54"/>
    <mergeCell ref="J64:J65"/>
    <mergeCell ref="H128:J128"/>
    <mergeCell ref="H129:J129"/>
    <mergeCell ref="I64:I65"/>
    <mergeCell ref="A74:A75"/>
    <mergeCell ref="F66:F70"/>
    <mergeCell ref="G66:G70"/>
    <mergeCell ref="H136:J136"/>
    <mergeCell ref="H137:J137"/>
    <mergeCell ref="H130:J130"/>
    <mergeCell ref="H131:J131"/>
    <mergeCell ref="H132:J132"/>
    <mergeCell ref="H135:J135"/>
    <mergeCell ref="H134:J134"/>
    <mergeCell ref="H133:J133"/>
    <mergeCell ref="A19:A20"/>
    <mergeCell ref="A1:N1"/>
    <mergeCell ref="A104:N104"/>
    <mergeCell ref="A77:N77"/>
    <mergeCell ref="B2:D2"/>
    <mergeCell ref="E2:G2"/>
    <mergeCell ref="H64:H65"/>
    <mergeCell ref="A4:O4"/>
    <mergeCell ref="A59:N59"/>
    <mergeCell ref="E66:E70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2014-07-07T10:37:18Z</cp:lastPrinted>
  <dcterms:created xsi:type="dcterms:W3CDTF">2010-04-02T14:46:04Z</dcterms:created>
  <dcterms:modified xsi:type="dcterms:W3CDTF">2014-08-07T09:44:13Z</dcterms:modified>
  <cp:category/>
  <cp:version/>
  <cp:contentType/>
  <cp:contentStatus/>
</cp:coreProperties>
</file>