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85" activeTab="2"/>
  </bookViews>
  <sheets>
    <sheet name="проект 290 Пост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голосованию'!$A$1:$F$137</definedName>
    <definedName name="_xlnm.Print_Area" localSheetId="1">'по заявлению'!$A$1:$F$138</definedName>
    <definedName name="_xlnm.Print_Area" localSheetId="0">'проект 290 Пост'!$A$1:$F$147</definedName>
  </definedNames>
  <calcPr fullCalcOnLoad="1" fullPrecision="0"/>
</workbook>
</file>

<file path=xl/sharedStrings.xml><?xml version="1.0" encoding="utf-8"?>
<sst xmlns="http://schemas.openxmlformats.org/spreadsheetml/2006/main" count="735" uniqueCount="184">
  <si>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</si>
  <si>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</si>
  <si>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</si>
  <si>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</si>
  <si>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</si>
  <si>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</si>
  <si>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</si>
  <si>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</si>
  <si>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</si>
  <si>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</si>
  <si>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</si>
  <si>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</si>
  <si>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</si>
  <si>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</si>
  <si>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</si>
  <si>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</si>
  <si>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</si>
  <si>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</si>
  <si>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</si>
  <si>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</si>
  <si>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</si>
  <si>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</si>
  <si>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</si>
  <si>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</si>
  <si>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</si>
  <si>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</si>
  <si>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</si>
  <si>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</si>
  <si>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</si>
  <si>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</si>
  <si>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</si>
  <si>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</si>
  <si>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</si>
  <si>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</si>
  <si>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</si>
  <si>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</si>
  <si>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</si>
  <si>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</si>
  <si>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</si>
  <si>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</si>
  <si>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</si>
  <si>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</si>
  <si>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</si>
  <si>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</si>
  <si>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</si>
  <si>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</si>
  <si>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</si>
  <si>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</si>
  <si>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</si>
  <si>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</si>
  <si>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</si>
  <si>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</si>
  <si>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</si>
  <si>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</si>
  <si>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</si>
  <si>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(многоквартирный дом с газовыми плитами )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</si>
  <si>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</si>
  <si>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</si>
  <si>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</si>
  <si>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очистка от снега наледи подъездных козырьков</t>
  </si>
  <si>
    <t>Расчет размера платы за содержание и ремонт общего имущества в многоквартирном доме</t>
  </si>
  <si>
    <t>постоянно</t>
  </si>
  <si>
    <t>ведение технической документации</t>
  </si>
  <si>
    <t>очистка урн от мусора</t>
  </si>
  <si>
    <t>Итого:</t>
  </si>
  <si>
    <t>Всего:</t>
  </si>
  <si>
    <t>Сбор, вывоз и утилизация ТБО*, руб./м2</t>
  </si>
  <si>
    <t>учет работ по капремонту</t>
  </si>
  <si>
    <t>1 раз в 3 года</t>
  </si>
  <si>
    <t>Итого</t>
  </si>
  <si>
    <t>гидравлическое испытание элеваторных узлов и запорной арматуры</t>
  </si>
  <si>
    <t>очистка  водосточных воронок</t>
  </si>
  <si>
    <t>Управление многоквартирным домом, всего в т.ч.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</si>
  <si>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</si>
  <si>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</si>
  <si>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по адресу: ул. Набережная, д.26 (S жилые + нежилые =2969,0 м2, S придом. тер.=3695,2м2)</t>
  </si>
  <si>
    <t xml:space="preserve">Проект  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</si>
  <si>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</si>
  <si>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</si>
  <si>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</si>
  <si>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</si>
  <si>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</si>
  <si>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</si>
  <si>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</si>
  <si>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</si>
  <si>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</si>
  <si>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</si>
  <si>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</si>
  <si>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</si>
  <si>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</si>
  <si>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</si>
  <si>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</si>
  <si>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</si>
  <si>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</si>
  <si>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</si>
  <si>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</si>
  <si>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</si>
  <si>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</si>
  <si>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</si>
  <si>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</si>
  <si>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</si>
  <si>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</si>
  <si>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</si>
  <si>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</si>
  <si>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</si>
  <si>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</si>
  <si>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смена задвижек СТС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</si>
  <si>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</si>
  <si>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</si>
  <si>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</si>
  <si>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</si>
  <si>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</si>
  <si>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</si>
  <si>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</si>
  <si>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</si>
  <si>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</si>
  <si>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работа по очистке водяного подогревателя для удаления накипи-коррозийных отложений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</si>
  <si>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</si>
  <si>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</si>
  <si>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</si>
  <si>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</si>
  <si>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</si>
  <si>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</si>
  <si>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</si>
  <si>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</si>
  <si>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</si>
  <si>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</si>
  <si>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</si>
  <si>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смена задвижек на ХВС (общий ввод) диам. 80 мм - 1 шт.</t>
  </si>
  <si>
    <t>2969 м2</t>
  </si>
  <si>
    <t>3695,2 м2</t>
  </si>
  <si>
    <t>1 шт</t>
  </si>
  <si>
    <t>2 пробы</t>
  </si>
  <si>
    <t>Приложение № 3</t>
  </si>
  <si>
    <t xml:space="preserve">от _____________ 2016 г </t>
  </si>
  <si>
    <t>318 м</t>
  </si>
  <si>
    <t>778 м2</t>
  </si>
  <si>
    <t>1950 м</t>
  </si>
  <si>
    <t>535 м</t>
  </si>
  <si>
    <t>455 м</t>
  </si>
  <si>
    <t>408 м</t>
  </si>
  <si>
    <t>620 м</t>
  </si>
  <si>
    <t>140 каналов</t>
  </si>
  <si>
    <t>346,5 м2</t>
  </si>
  <si>
    <t>Предлагаемый перечень работ по текущему ремонту                                       (на выбор собственников)</t>
  </si>
  <si>
    <t>Установка регулятора температуры  на ВВП</t>
  </si>
  <si>
    <t>Погодное регулирование системы отопления (ориентировочная стоимость)</t>
  </si>
  <si>
    <t>Ремонт межпанельных швов - 50 мп</t>
  </si>
  <si>
    <t>Демонтаж и бетонирование приямков - 2 шт.</t>
  </si>
  <si>
    <t>Ремонт балконных плит - 10 м2</t>
  </si>
  <si>
    <t>Устройство мягкой кровли  - 200 м2</t>
  </si>
  <si>
    <t>Косметический ремонт подъездов - 6 шт.</t>
  </si>
  <si>
    <t>Замена почтовых ящиков - 70 шт.</t>
  </si>
  <si>
    <t>Замена окон в подъездах на ПВХ - 24 шт.</t>
  </si>
  <si>
    <t>Ремонт крыши подвальных входов - 3 шт.</t>
  </si>
  <si>
    <t>Ремонт подвального входа №1</t>
  </si>
  <si>
    <t>Ремонт подвального входа №2 (площадки и ступени)</t>
  </si>
  <si>
    <t>Ремонт подвального входа №3</t>
  </si>
  <si>
    <t>Демонтаж задвижки Ду 100 мм - 1 шт.</t>
  </si>
  <si>
    <t>Смена шаровых кранов на вводе ХВС Ду 15 мм - 1 шт., Ду 20 мм - 1 шт.</t>
  </si>
  <si>
    <t>Установка фильтра на ввод ГВС на ВВП диам. 50 мм - 1 шт.</t>
  </si>
  <si>
    <t>Установка обратного клапана на ввод ГВС на ВВП диам. 50 мм - 1 шт.</t>
  </si>
  <si>
    <t>Установка обратного клапана  на ввод ХВС Ду 50 - 1 шт.</t>
  </si>
  <si>
    <t>Установка фильтра Ду 50 мм - 1 шт. на ввод ХВС</t>
  </si>
  <si>
    <t>2017 -2018  гг.</t>
  </si>
  <si>
    <t>(стоимость услуг 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</si>
  <si>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</si>
  <si>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</si>
  <si>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</si>
  <si>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</si>
  <si>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>прочистка вентиляционных каналов кв.45</t>
  </si>
  <si>
    <t xml:space="preserve"> дезинфекция вентканалов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</si>
  <si>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козырьков, восстановление водостоков (мелкий ремонт после очистки от снега и льда))</t>
    </r>
  </si>
  <si>
    <t>Погашение задолженности прошлых периодов</t>
  </si>
  <si>
    <t>по состоянию на 01.05.2017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</si>
  <si>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</si>
  <si>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</si>
  <si>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</si>
  <si>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</si>
  <si>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</si>
  <si>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>ВСЕГО ( с содержанием  лестничных клеток)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</si>
  <si>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подъездных козырьков, восстановление водостоков (мелкий ремонт после очистки от снега и льда), дезинфекция вентканалов, очистка водосточных воронок, очистка от снега и льда водостоков, работа по очистке водяного подогревателя от накипи-коррозийных отложений)</t>
    </r>
  </si>
  <si>
    <t>Вознаграждение председателю совета МКД, руб/ жилое(нежилое) помещение</t>
  </si>
  <si>
    <t>1 жилое помещение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</si>
</sst>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textRotation="90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0" fontId="19" fillId="24" borderId="21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20" fillId="26" borderId="0" xfId="0" applyFont="1" applyFill="1" applyAlignment="1">
      <alignment horizontal="center"/>
    </xf>
    <xf numFmtId="2" fontId="24" fillId="25" borderId="23" xfId="0" applyNumberFormat="1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9" fillId="25" borderId="19" xfId="0" applyFont="1" applyFill="1" applyBorder="1" applyAlignment="1">
      <alignment horizontal="left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8" fillId="25" borderId="27" xfId="0" applyFont="1" applyFill="1" applyBorder="1" applyAlignment="1">
      <alignment horizontal="left" vertical="center" wrapText="1"/>
    </xf>
    <xf numFmtId="0" fontId="18" fillId="25" borderId="24" xfId="0" applyFont="1" applyFill="1" applyBorder="1" applyAlignment="1">
      <alignment horizontal="center" vertical="center" wrapText="1"/>
    </xf>
    <xf numFmtId="4" fontId="24" fillId="25" borderId="24" xfId="0" applyNumberFormat="1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4" fontId="24" fillId="25" borderId="27" xfId="0" applyNumberFormat="1" applyFont="1" applyFill="1" applyBorder="1" applyAlignment="1">
      <alignment horizontal="left" vertical="center" wrapText="1"/>
    </xf>
    <xf numFmtId="4" fontId="24" fillId="25" borderId="23" xfId="0" applyNumberFormat="1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24" fillId="25" borderId="24" xfId="0" applyNumberFormat="1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4" fontId="19" fillId="25" borderId="15" xfId="0" applyNumberFormat="1" applyFont="1" applyFill="1" applyBorder="1" applyAlignment="1">
      <alignment horizontal="center" vertical="center" wrapText="1"/>
    </xf>
    <xf numFmtId="4" fontId="0" fillId="25" borderId="25" xfId="0" applyNumberFormat="1" applyFont="1" applyFill="1" applyBorder="1" applyAlignment="1">
      <alignment horizontal="center" vertical="center" wrapText="1"/>
    </xf>
    <xf numFmtId="4" fontId="0" fillId="25" borderId="11" xfId="0" applyNumberFormat="1" applyFont="1" applyFill="1" applyBorder="1" applyAlignment="1">
      <alignment horizontal="center" vertical="center" wrapText="1"/>
    </xf>
    <xf numFmtId="4" fontId="0" fillId="25" borderId="0" xfId="0" applyNumberForma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left" vertical="center" wrapText="1"/>
    </xf>
    <xf numFmtId="4" fontId="18" fillId="25" borderId="31" xfId="0" applyNumberFormat="1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 wrapText="1"/>
    </xf>
    <xf numFmtId="4" fontId="23" fillId="25" borderId="0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center" vertical="center" wrapText="1"/>
    </xf>
    <xf numFmtId="4" fontId="19" fillId="25" borderId="13" xfId="0" applyNumberFormat="1" applyFont="1" applyFill="1" applyBorder="1" applyAlignment="1">
      <alignment horizontal="center" vertical="center" wrapText="1"/>
    </xf>
    <xf numFmtId="4" fontId="19" fillId="25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3" xfId="0" applyNumberFormat="1" applyFont="1" applyFill="1" applyBorder="1" applyAlignment="1">
      <alignment horizontal="center" vertical="center" wrapText="1"/>
    </xf>
    <xf numFmtId="0" fontId="0" fillId="25" borderId="33" xfId="0" applyFill="1" applyBorder="1" applyAlignment="1">
      <alignment horizontal="center" vertical="center" wrapText="1"/>
    </xf>
    <xf numFmtId="0" fontId="19" fillId="25" borderId="34" xfId="0" applyFont="1" applyFill="1" applyBorder="1" applyAlignment="1">
      <alignment horizontal="center" vertical="center" wrapText="1"/>
    </xf>
    <xf numFmtId="0" fontId="19" fillId="25" borderId="35" xfId="0" applyFont="1" applyFill="1" applyBorder="1" applyAlignment="1">
      <alignment horizontal="center" vertical="center" wrapText="1"/>
    </xf>
    <xf numFmtId="0" fontId="0" fillId="25" borderId="35" xfId="0" applyFill="1" applyBorder="1" applyAlignment="1">
      <alignment horizontal="center" vertical="center" wrapText="1"/>
    </xf>
    <xf numFmtId="0" fontId="0" fillId="25" borderId="36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  <xf numFmtId="0" fontId="18" fillId="24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4"/>
  <sheetViews>
    <sheetView zoomScalePageLayoutView="0" workbookViewId="0" topLeftCell="A1">
      <selection activeCell="B136" sqref="B136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7.00390625" style="6" customWidth="1"/>
    <col min="4" max="4" width="20.625" style="6" customWidth="1"/>
    <col min="5" max="5" width="13.875" style="6" customWidth="1"/>
    <col min="6" max="6" width="20.875" style="6" customWidth="1"/>
    <col min="7" max="7" width="15.375" style="6" customWidth="1"/>
    <col min="8" max="8" width="15.375" style="6" hidden="1" customWidth="1"/>
    <col min="9" max="9" width="15.375" style="32" hidden="1" customWidth="1"/>
    <col min="10" max="12" width="15.375" style="6" customWidth="1"/>
    <col min="13" max="16384" width="9.125" style="6" customWidth="1"/>
  </cols>
  <sheetData>
    <row r="1" spans="1:6" ht="16.5" customHeight="1">
      <c r="A1" s="127" t="s">
        <v>133</v>
      </c>
      <c r="B1" s="128"/>
      <c r="C1" s="128"/>
      <c r="D1" s="128"/>
      <c r="E1" s="128"/>
      <c r="F1" s="128"/>
    </row>
    <row r="2" spans="2:6" ht="12.75" customHeight="1">
      <c r="B2" s="129"/>
      <c r="C2" s="129"/>
      <c r="D2" s="129"/>
      <c r="E2" s="128"/>
      <c r="F2" s="128"/>
    </row>
    <row r="3" spans="1:6" ht="23.25" customHeight="1">
      <c r="A3" s="51" t="s">
        <v>164</v>
      </c>
      <c r="B3" s="129" t="s">
        <v>0</v>
      </c>
      <c r="C3" s="129"/>
      <c r="D3" s="129"/>
      <c r="E3" s="128"/>
      <c r="F3" s="128"/>
    </row>
    <row r="4" spans="2:6" ht="14.25" customHeight="1">
      <c r="B4" s="129" t="s">
        <v>134</v>
      </c>
      <c r="C4" s="129"/>
      <c r="D4" s="129"/>
      <c r="E4" s="128"/>
      <c r="F4" s="128"/>
    </row>
    <row r="5" spans="1:6" s="1" customFormat="1" ht="33" customHeight="1">
      <c r="A5" s="130" t="s">
        <v>76</v>
      </c>
      <c r="B5" s="131"/>
      <c r="C5" s="131"/>
      <c r="D5" s="131"/>
      <c r="E5" s="131"/>
      <c r="F5" s="131"/>
    </row>
    <row r="6" spans="1:6" s="1" customFormat="1" ht="20.25" customHeight="1">
      <c r="A6" s="132" t="s">
        <v>165</v>
      </c>
      <c r="B6" s="132"/>
      <c r="C6" s="132"/>
      <c r="D6" s="132"/>
      <c r="E6" s="132"/>
      <c r="F6" s="132"/>
    </row>
    <row r="7" spans="1:9" s="9" customFormat="1" ht="22.5" customHeight="1">
      <c r="A7" s="116" t="s">
        <v>1</v>
      </c>
      <c r="B7" s="116"/>
      <c r="C7" s="116"/>
      <c r="D7" s="116"/>
      <c r="E7" s="117"/>
      <c r="F7" s="117"/>
      <c r="I7" s="33"/>
    </row>
    <row r="8" spans="1:6" s="10" customFormat="1" ht="18.75" customHeight="1">
      <c r="A8" s="116" t="s">
        <v>75</v>
      </c>
      <c r="B8" s="116"/>
      <c r="C8" s="116"/>
      <c r="D8" s="116"/>
      <c r="E8" s="117"/>
      <c r="F8" s="117"/>
    </row>
    <row r="9" spans="1:6" s="11" customFormat="1" ht="17.25" customHeight="1">
      <c r="A9" s="118" t="s">
        <v>55</v>
      </c>
      <c r="B9" s="118"/>
      <c r="C9" s="118"/>
      <c r="D9" s="118"/>
      <c r="E9" s="119"/>
      <c r="F9" s="119"/>
    </row>
    <row r="10" spans="1:6" s="10" customFormat="1" ht="30" customHeight="1" thickBot="1">
      <c r="A10" s="120" t="s">
        <v>60</v>
      </c>
      <c r="B10" s="120"/>
      <c r="C10" s="120"/>
      <c r="D10" s="120"/>
      <c r="E10" s="121"/>
      <c r="F10" s="121"/>
    </row>
    <row r="11" spans="1:9" s="8" customFormat="1" ht="139.5" customHeight="1" thickBot="1">
      <c r="A11" s="12" t="s">
        <v>2</v>
      </c>
      <c r="B11" s="13" t="s">
        <v>3</v>
      </c>
      <c r="C11" s="13" t="s">
        <v>84</v>
      </c>
      <c r="D11" s="14" t="s">
        <v>29</v>
      </c>
      <c r="E11" s="14" t="s">
        <v>4</v>
      </c>
      <c r="F11" s="2" t="s">
        <v>5</v>
      </c>
      <c r="I11" s="34"/>
    </row>
    <row r="12" spans="1:9" s="20" customFormat="1" ht="12.75">
      <c r="A12" s="15">
        <v>1</v>
      </c>
      <c r="B12" s="16">
        <v>2</v>
      </c>
      <c r="C12" s="17"/>
      <c r="D12" s="17"/>
      <c r="E12" s="18">
        <v>3</v>
      </c>
      <c r="F12" s="19">
        <v>4</v>
      </c>
      <c r="I12" s="35"/>
    </row>
    <row r="13" spans="1:9" s="20" customFormat="1" ht="49.5" customHeight="1">
      <c r="A13" s="122" t="s">
        <v>6</v>
      </c>
      <c r="B13" s="123"/>
      <c r="C13" s="123"/>
      <c r="D13" s="123"/>
      <c r="E13" s="124"/>
      <c r="F13" s="125"/>
      <c r="I13" s="35"/>
    </row>
    <row r="14" spans="1:9" s="8" customFormat="1" ht="15">
      <c r="A14" s="62" t="s">
        <v>72</v>
      </c>
      <c r="B14" s="57" t="s">
        <v>7</v>
      </c>
      <c r="C14" s="63" t="s">
        <v>129</v>
      </c>
      <c r="D14" s="41">
        <f>E14*G14</f>
        <v>133248.72</v>
      </c>
      <c r="E14" s="40">
        <f>F14*12</f>
        <v>44.88</v>
      </c>
      <c r="F14" s="40">
        <f>F25+F27</f>
        <v>3.74</v>
      </c>
      <c r="G14" s="8">
        <v>2969</v>
      </c>
      <c r="H14" s="8">
        <v>1.07</v>
      </c>
      <c r="I14" s="34">
        <v>2.24</v>
      </c>
    </row>
    <row r="15" spans="1:9" s="8" customFormat="1" ht="29.25" customHeight="1">
      <c r="A15" s="72" t="s">
        <v>77</v>
      </c>
      <c r="B15" s="73" t="s">
        <v>61</v>
      </c>
      <c r="C15" s="64"/>
      <c r="D15" s="41"/>
      <c r="E15" s="40"/>
      <c r="F15" s="40"/>
      <c r="G15" s="8">
        <v>2969</v>
      </c>
      <c r="I15" s="34"/>
    </row>
    <row r="16" spans="1:9" s="8" customFormat="1" ht="21.75" customHeight="1">
      <c r="A16" s="72" t="s">
        <v>62</v>
      </c>
      <c r="B16" s="73" t="s">
        <v>61</v>
      </c>
      <c r="C16" s="64"/>
      <c r="D16" s="41"/>
      <c r="E16" s="40"/>
      <c r="F16" s="40"/>
      <c r="G16" s="8">
        <v>2969</v>
      </c>
      <c r="I16" s="34"/>
    </row>
    <row r="17" spans="1:9" s="8" customFormat="1" ht="120" customHeight="1">
      <c r="A17" s="72" t="s">
        <v>78</v>
      </c>
      <c r="B17" s="73" t="s">
        <v>20</v>
      </c>
      <c r="C17" s="64"/>
      <c r="D17" s="41"/>
      <c r="E17" s="40"/>
      <c r="F17" s="40"/>
      <c r="G17" s="8">
        <v>2969</v>
      </c>
      <c r="I17" s="34"/>
    </row>
    <row r="18" spans="1:9" s="8" customFormat="1" ht="24.75" customHeight="1">
      <c r="A18" s="72" t="s">
        <v>79</v>
      </c>
      <c r="B18" s="73" t="s">
        <v>61</v>
      </c>
      <c r="C18" s="64"/>
      <c r="D18" s="41"/>
      <c r="E18" s="40"/>
      <c r="F18" s="40"/>
      <c r="G18" s="8">
        <v>2969</v>
      </c>
      <c r="I18" s="34"/>
    </row>
    <row r="19" spans="1:9" s="8" customFormat="1" ht="27" customHeight="1">
      <c r="A19" s="72" t="s">
        <v>80</v>
      </c>
      <c r="B19" s="73" t="s">
        <v>61</v>
      </c>
      <c r="C19" s="64"/>
      <c r="D19" s="41"/>
      <c r="E19" s="40"/>
      <c r="F19" s="40"/>
      <c r="G19" s="8">
        <v>2969</v>
      </c>
      <c r="I19" s="34"/>
    </row>
    <row r="20" spans="1:9" s="8" customFormat="1" ht="29.25" customHeight="1">
      <c r="A20" s="72" t="s">
        <v>81</v>
      </c>
      <c r="B20" s="73" t="s">
        <v>10</v>
      </c>
      <c r="C20" s="64"/>
      <c r="D20" s="41"/>
      <c r="E20" s="40"/>
      <c r="F20" s="40"/>
      <c r="G20" s="8">
        <v>2969</v>
      </c>
      <c r="I20" s="34"/>
    </row>
    <row r="21" spans="1:9" s="8" customFormat="1" ht="17.25" customHeight="1">
      <c r="A21" s="72" t="s">
        <v>82</v>
      </c>
      <c r="B21" s="73" t="s">
        <v>12</v>
      </c>
      <c r="C21" s="64"/>
      <c r="D21" s="41"/>
      <c r="E21" s="40"/>
      <c r="F21" s="40"/>
      <c r="G21" s="8">
        <v>2969</v>
      </c>
      <c r="I21" s="34"/>
    </row>
    <row r="22" spans="1:9" s="8" customFormat="1" ht="18" customHeight="1">
      <c r="A22" s="72" t="s">
        <v>166</v>
      </c>
      <c r="B22" s="73" t="s">
        <v>61</v>
      </c>
      <c r="C22" s="64"/>
      <c r="D22" s="41"/>
      <c r="E22" s="40"/>
      <c r="F22" s="40"/>
      <c r="G22" s="8">
        <v>2969</v>
      </c>
      <c r="I22" s="34"/>
    </row>
    <row r="23" spans="1:9" s="8" customFormat="1" ht="18" customHeight="1">
      <c r="A23" s="72" t="s">
        <v>167</v>
      </c>
      <c r="B23" s="73" t="s">
        <v>61</v>
      </c>
      <c r="C23" s="64"/>
      <c r="D23" s="41"/>
      <c r="E23" s="40"/>
      <c r="F23" s="40"/>
      <c r="I23" s="34"/>
    </row>
    <row r="24" spans="1:9" s="8" customFormat="1" ht="18" customHeight="1">
      <c r="A24" s="72" t="s">
        <v>83</v>
      </c>
      <c r="B24" s="73" t="s">
        <v>15</v>
      </c>
      <c r="C24" s="64"/>
      <c r="D24" s="41"/>
      <c r="E24" s="40"/>
      <c r="F24" s="40"/>
      <c r="G24" s="8">
        <v>2969</v>
      </c>
      <c r="I24" s="34"/>
    </row>
    <row r="25" spans="1:9" s="8" customFormat="1" ht="21" customHeight="1">
      <c r="A25" s="62" t="s">
        <v>64</v>
      </c>
      <c r="B25" s="74"/>
      <c r="C25" s="65"/>
      <c r="D25" s="41"/>
      <c r="E25" s="40"/>
      <c r="F25" s="40">
        <v>3.61</v>
      </c>
      <c r="G25" s="8">
        <v>2969</v>
      </c>
      <c r="I25" s="34"/>
    </row>
    <row r="26" spans="1:9" s="8" customFormat="1" ht="21" customHeight="1">
      <c r="A26" s="75" t="s">
        <v>67</v>
      </c>
      <c r="B26" s="74" t="s">
        <v>61</v>
      </c>
      <c r="C26" s="65"/>
      <c r="D26" s="41"/>
      <c r="E26" s="40"/>
      <c r="F26" s="52">
        <v>0.13</v>
      </c>
      <c r="G26" s="8">
        <v>2969</v>
      </c>
      <c r="I26" s="34"/>
    </row>
    <row r="27" spans="1:9" s="8" customFormat="1" ht="21" customHeight="1">
      <c r="A27" s="62" t="s">
        <v>69</v>
      </c>
      <c r="B27" s="76"/>
      <c r="C27" s="66"/>
      <c r="D27" s="41"/>
      <c r="E27" s="40"/>
      <c r="F27" s="40">
        <f>F26</f>
        <v>0.13</v>
      </c>
      <c r="G27" s="8">
        <v>2969</v>
      </c>
      <c r="I27" s="34"/>
    </row>
    <row r="28" spans="1:10" s="8" customFormat="1" ht="30">
      <c r="A28" s="62" t="s">
        <v>8</v>
      </c>
      <c r="B28" s="70" t="s">
        <v>9</v>
      </c>
      <c r="C28" s="63" t="s">
        <v>130</v>
      </c>
      <c r="D28" s="41">
        <f>E28*G28</f>
        <v>192747.48</v>
      </c>
      <c r="E28" s="40">
        <f>F28*12</f>
        <v>64.92</v>
      </c>
      <c r="F28" s="40">
        <v>5.41</v>
      </c>
      <c r="G28" s="8">
        <v>2969</v>
      </c>
      <c r="H28" s="8">
        <v>1.07</v>
      </c>
      <c r="I28" s="34">
        <v>3.6</v>
      </c>
      <c r="J28" s="8">
        <f>E28/12</f>
        <v>5.41</v>
      </c>
    </row>
    <row r="29" spans="1:10" s="8" customFormat="1" ht="15">
      <c r="A29" s="72" t="s">
        <v>85</v>
      </c>
      <c r="B29" s="73" t="s">
        <v>9</v>
      </c>
      <c r="C29" s="63"/>
      <c r="D29" s="41"/>
      <c r="E29" s="40"/>
      <c r="F29" s="40"/>
      <c r="G29" s="8">
        <v>2969</v>
      </c>
      <c r="I29" s="34"/>
      <c r="J29" s="8">
        <f aca="true" t="shared" si="0" ref="J29:J91">E29/12</f>
        <v>0</v>
      </c>
    </row>
    <row r="30" spans="1:10" s="8" customFormat="1" ht="15">
      <c r="A30" s="72" t="s">
        <v>86</v>
      </c>
      <c r="B30" s="73" t="s">
        <v>87</v>
      </c>
      <c r="C30" s="63"/>
      <c r="D30" s="41"/>
      <c r="E30" s="40"/>
      <c r="F30" s="40"/>
      <c r="G30" s="8">
        <v>2969</v>
      </c>
      <c r="I30" s="34"/>
      <c r="J30" s="8">
        <f t="shared" si="0"/>
        <v>0</v>
      </c>
    </row>
    <row r="31" spans="1:10" s="8" customFormat="1" ht="15">
      <c r="A31" s="72" t="s">
        <v>88</v>
      </c>
      <c r="B31" s="73" t="s">
        <v>89</v>
      </c>
      <c r="C31" s="67"/>
      <c r="D31" s="41"/>
      <c r="E31" s="40"/>
      <c r="F31" s="40"/>
      <c r="G31" s="8">
        <v>2969</v>
      </c>
      <c r="I31" s="34"/>
      <c r="J31" s="8">
        <f t="shared" si="0"/>
        <v>0</v>
      </c>
    </row>
    <row r="32" spans="1:10" s="8" customFormat="1" ht="15">
      <c r="A32" s="72" t="s">
        <v>56</v>
      </c>
      <c r="B32" s="73" t="s">
        <v>9</v>
      </c>
      <c r="C32" s="67"/>
      <c r="D32" s="41"/>
      <c r="E32" s="40"/>
      <c r="F32" s="40"/>
      <c r="G32" s="8">
        <v>2969</v>
      </c>
      <c r="I32" s="34"/>
      <c r="J32" s="8">
        <f t="shared" si="0"/>
        <v>0</v>
      </c>
    </row>
    <row r="33" spans="1:10" s="8" customFormat="1" ht="25.5">
      <c r="A33" s="72" t="s">
        <v>57</v>
      </c>
      <c r="B33" s="73" t="s">
        <v>10</v>
      </c>
      <c r="C33" s="66"/>
      <c r="D33" s="41"/>
      <c r="E33" s="40"/>
      <c r="F33" s="40"/>
      <c r="G33" s="8">
        <v>2969</v>
      </c>
      <c r="I33" s="34"/>
      <c r="J33" s="8">
        <f t="shared" si="0"/>
        <v>0</v>
      </c>
    </row>
    <row r="34" spans="1:10" s="8" customFormat="1" ht="15">
      <c r="A34" s="72" t="s">
        <v>90</v>
      </c>
      <c r="B34" s="73" t="s">
        <v>9</v>
      </c>
      <c r="C34" s="67"/>
      <c r="D34" s="41"/>
      <c r="E34" s="40"/>
      <c r="F34" s="40"/>
      <c r="G34" s="8">
        <v>2969</v>
      </c>
      <c r="I34" s="34"/>
      <c r="J34" s="8">
        <f t="shared" si="0"/>
        <v>0</v>
      </c>
    </row>
    <row r="35" spans="1:10" s="8" customFormat="1" ht="15">
      <c r="A35" s="72" t="s">
        <v>63</v>
      </c>
      <c r="B35" s="73" t="s">
        <v>9</v>
      </c>
      <c r="C35" s="67"/>
      <c r="D35" s="41"/>
      <c r="E35" s="40"/>
      <c r="F35" s="40"/>
      <c r="G35" s="8">
        <v>2969</v>
      </c>
      <c r="I35" s="34"/>
      <c r="J35" s="8">
        <f t="shared" si="0"/>
        <v>0</v>
      </c>
    </row>
    <row r="36" spans="1:10" s="8" customFormat="1" ht="25.5">
      <c r="A36" s="72" t="s">
        <v>91</v>
      </c>
      <c r="B36" s="73" t="s">
        <v>58</v>
      </c>
      <c r="C36" s="67"/>
      <c r="D36" s="41"/>
      <c r="E36" s="40"/>
      <c r="F36" s="40"/>
      <c r="G36" s="8">
        <v>2969</v>
      </c>
      <c r="I36" s="34"/>
      <c r="J36" s="8">
        <f t="shared" si="0"/>
        <v>0</v>
      </c>
    </row>
    <row r="37" spans="1:10" s="8" customFormat="1" ht="25.5">
      <c r="A37" s="72" t="s">
        <v>92</v>
      </c>
      <c r="B37" s="73" t="s">
        <v>10</v>
      </c>
      <c r="C37" s="7"/>
      <c r="D37" s="41"/>
      <c r="E37" s="40"/>
      <c r="F37" s="40"/>
      <c r="G37" s="8">
        <v>2969</v>
      </c>
      <c r="I37" s="34"/>
      <c r="J37" s="8">
        <f t="shared" si="0"/>
        <v>0</v>
      </c>
    </row>
    <row r="38" spans="1:10" s="8" customFormat="1" ht="25.5">
      <c r="A38" s="72" t="s">
        <v>93</v>
      </c>
      <c r="B38" s="73" t="s">
        <v>9</v>
      </c>
      <c r="C38" s="7"/>
      <c r="D38" s="41"/>
      <c r="E38" s="40"/>
      <c r="F38" s="40"/>
      <c r="G38" s="8">
        <v>2969</v>
      </c>
      <c r="I38" s="34"/>
      <c r="J38" s="8">
        <f t="shared" si="0"/>
        <v>0</v>
      </c>
    </row>
    <row r="39" spans="1:10" s="23" customFormat="1" ht="21" customHeight="1">
      <c r="A39" s="22" t="s">
        <v>11</v>
      </c>
      <c r="B39" s="21" t="s">
        <v>12</v>
      </c>
      <c r="C39" s="21" t="s">
        <v>129</v>
      </c>
      <c r="D39" s="41">
        <f>E39*G39</f>
        <v>32065.2</v>
      </c>
      <c r="E39" s="40">
        <f>F39*12</f>
        <v>10.8</v>
      </c>
      <c r="F39" s="40">
        <v>0.9</v>
      </c>
      <c r="G39" s="8">
        <v>2969</v>
      </c>
      <c r="H39" s="8">
        <v>1.07</v>
      </c>
      <c r="I39" s="34">
        <v>0.6</v>
      </c>
      <c r="J39" s="8">
        <f t="shared" si="0"/>
        <v>0.9</v>
      </c>
    </row>
    <row r="40" spans="1:10" s="8" customFormat="1" ht="21" customHeight="1">
      <c r="A40" s="22" t="s">
        <v>13</v>
      </c>
      <c r="B40" s="21" t="s">
        <v>14</v>
      </c>
      <c r="C40" s="63" t="s">
        <v>129</v>
      </c>
      <c r="D40" s="41">
        <f>E40*G40</f>
        <v>104390.04</v>
      </c>
      <c r="E40" s="40">
        <f>F40*12</f>
        <v>35.16</v>
      </c>
      <c r="F40" s="40">
        <v>2.93</v>
      </c>
      <c r="G40" s="8">
        <v>2969</v>
      </c>
      <c r="H40" s="8">
        <v>1.07</v>
      </c>
      <c r="I40" s="34">
        <v>1.94</v>
      </c>
      <c r="J40" s="8">
        <f t="shared" si="0"/>
        <v>2.93</v>
      </c>
    </row>
    <row r="41" spans="1:10" s="8" customFormat="1" ht="21" customHeight="1">
      <c r="A41" s="56" t="s">
        <v>96</v>
      </c>
      <c r="B41" s="57" t="s">
        <v>9</v>
      </c>
      <c r="C41" s="63" t="s">
        <v>143</v>
      </c>
      <c r="D41" s="41">
        <f>161295.08*1.086</f>
        <v>175166.46</v>
      </c>
      <c r="E41" s="40">
        <f>D41/G41</f>
        <v>59</v>
      </c>
      <c r="F41" s="40">
        <f>E41/12</f>
        <v>4.92</v>
      </c>
      <c r="G41" s="8">
        <v>2969</v>
      </c>
      <c r="I41" s="34"/>
      <c r="J41" s="8">
        <f t="shared" si="0"/>
        <v>4.91666666666667</v>
      </c>
    </row>
    <row r="42" spans="1:10" s="8" customFormat="1" ht="21" customHeight="1">
      <c r="A42" s="72" t="s">
        <v>97</v>
      </c>
      <c r="B42" s="73" t="s">
        <v>20</v>
      </c>
      <c r="C42" s="63"/>
      <c r="D42" s="41"/>
      <c r="E42" s="40"/>
      <c r="F42" s="40"/>
      <c r="G42" s="8">
        <v>2969</v>
      </c>
      <c r="I42" s="34"/>
      <c r="J42" s="8">
        <f t="shared" si="0"/>
        <v>0</v>
      </c>
    </row>
    <row r="43" spans="1:10" s="8" customFormat="1" ht="21" customHeight="1">
      <c r="A43" s="72" t="s">
        <v>98</v>
      </c>
      <c r="B43" s="73" t="s">
        <v>15</v>
      </c>
      <c r="C43" s="63"/>
      <c r="D43" s="41"/>
      <c r="E43" s="40"/>
      <c r="F43" s="40"/>
      <c r="G43" s="8">
        <v>2969</v>
      </c>
      <c r="I43" s="34"/>
      <c r="J43" s="8">
        <f t="shared" si="0"/>
        <v>0</v>
      </c>
    </row>
    <row r="44" spans="1:10" s="8" customFormat="1" ht="21" customHeight="1">
      <c r="A44" s="72" t="s">
        <v>99</v>
      </c>
      <c r="B44" s="73" t="s">
        <v>100</v>
      </c>
      <c r="C44" s="63"/>
      <c r="D44" s="41"/>
      <c r="E44" s="40"/>
      <c r="F44" s="40"/>
      <c r="G44" s="8">
        <v>2969</v>
      </c>
      <c r="I44" s="34"/>
      <c r="J44" s="8">
        <f t="shared" si="0"/>
        <v>0</v>
      </c>
    </row>
    <row r="45" spans="1:10" s="8" customFormat="1" ht="21" customHeight="1">
      <c r="A45" s="72" t="s">
        <v>101</v>
      </c>
      <c r="B45" s="73" t="s">
        <v>102</v>
      </c>
      <c r="C45" s="63"/>
      <c r="D45" s="41"/>
      <c r="E45" s="40"/>
      <c r="F45" s="40"/>
      <c r="G45" s="8">
        <v>2969</v>
      </c>
      <c r="I45" s="34"/>
      <c r="J45" s="8">
        <f t="shared" si="0"/>
        <v>0</v>
      </c>
    </row>
    <row r="46" spans="1:10" s="8" customFormat="1" ht="21" customHeight="1">
      <c r="A46" s="72" t="s">
        <v>103</v>
      </c>
      <c r="B46" s="73" t="s">
        <v>100</v>
      </c>
      <c r="C46" s="63"/>
      <c r="D46" s="41"/>
      <c r="E46" s="40"/>
      <c r="F46" s="40"/>
      <c r="G46" s="8">
        <v>2969</v>
      </c>
      <c r="I46" s="34"/>
      <c r="J46" s="8">
        <f t="shared" si="0"/>
        <v>0</v>
      </c>
    </row>
    <row r="47" spans="1:10" s="20" customFormat="1" ht="30">
      <c r="A47" s="56" t="s">
        <v>94</v>
      </c>
      <c r="B47" s="57" t="s">
        <v>7</v>
      </c>
      <c r="C47" s="63" t="s">
        <v>131</v>
      </c>
      <c r="D47" s="41">
        <v>2439.99</v>
      </c>
      <c r="E47" s="40">
        <f>D47/G47</f>
        <v>0.82</v>
      </c>
      <c r="F47" s="40">
        <f>E47/12</f>
        <v>0.07</v>
      </c>
      <c r="G47" s="8">
        <v>2969</v>
      </c>
      <c r="H47" s="8">
        <v>1.07</v>
      </c>
      <c r="I47" s="34">
        <v>0.04</v>
      </c>
      <c r="J47" s="8">
        <f t="shared" si="0"/>
        <v>0.0683333333333333</v>
      </c>
    </row>
    <row r="48" spans="1:10" s="20" customFormat="1" ht="32.25" customHeight="1">
      <c r="A48" s="56" t="s">
        <v>95</v>
      </c>
      <c r="B48" s="57" t="s">
        <v>7</v>
      </c>
      <c r="C48" s="63" t="s">
        <v>131</v>
      </c>
      <c r="D48" s="41">
        <v>15405.72</v>
      </c>
      <c r="E48" s="40">
        <f>D48/G48</f>
        <v>5.19</v>
      </c>
      <c r="F48" s="40">
        <f>E48/12</f>
        <v>0.43</v>
      </c>
      <c r="G48" s="8">
        <v>2969</v>
      </c>
      <c r="H48" s="8">
        <v>1.07</v>
      </c>
      <c r="I48" s="34">
        <v>0.29</v>
      </c>
      <c r="J48" s="8">
        <f t="shared" si="0"/>
        <v>0.4325</v>
      </c>
    </row>
    <row r="49" spans="1:10" s="20" customFormat="1" ht="30">
      <c r="A49" s="56" t="s">
        <v>21</v>
      </c>
      <c r="B49" s="57"/>
      <c r="C49" s="63" t="s">
        <v>135</v>
      </c>
      <c r="D49" s="41">
        <f>E49*G49</f>
        <v>7838.16</v>
      </c>
      <c r="E49" s="40">
        <f>F49*12</f>
        <v>2.64</v>
      </c>
      <c r="F49" s="40">
        <v>0.22</v>
      </c>
      <c r="G49" s="8">
        <v>2969</v>
      </c>
      <c r="H49" s="8">
        <v>1.07</v>
      </c>
      <c r="I49" s="34">
        <v>0.14</v>
      </c>
      <c r="J49" s="8">
        <f t="shared" si="0"/>
        <v>0.22</v>
      </c>
    </row>
    <row r="50" spans="1:10" s="20" customFormat="1" ht="25.5">
      <c r="A50" s="77" t="s">
        <v>107</v>
      </c>
      <c r="B50" s="78" t="s">
        <v>68</v>
      </c>
      <c r="C50" s="63"/>
      <c r="D50" s="41"/>
      <c r="E50" s="40"/>
      <c r="F50" s="40"/>
      <c r="G50" s="8">
        <v>2969</v>
      </c>
      <c r="H50" s="8"/>
      <c r="I50" s="34"/>
      <c r="J50" s="8">
        <f t="shared" si="0"/>
        <v>0</v>
      </c>
    </row>
    <row r="51" spans="1:10" s="20" customFormat="1" ht="30.75" customHeight="1">
      <c r="A51" s="77" t="s">
        <v>108</v>
      </c>
      <c r="B51" s="78" t="s">
        <v>68</v>
      </c>
      <c r="C51" s="63"/>
      <c r="D51" s="41"/>
      <c r="E51" s="40"/>
      <c r="F51" s="40"/>
      <c r="G51" s="8">
        <v>2969</v>
      </c>
      <c r="H51" s="8"/>
      <c r="I51" s="34"/>
      <c r="J51" s="8">
        <f t="shared" si="0"/>
        <v>0</v>
      </c>
    </row>
    <row r="52" spans="1:10" s="20" customFormat="1" ht="21" customHeight="1">
      <c r="A52" s="77" t="s">
        <v>109</v>
      </c>
      <c r="B52" s="78" t="s">
        <v>61</v>
      </c>
      <c r="C52" s="63"/>
      <c r="D52" s="41"/>
      <c r="E52" s="40"/>
      <c r="F52" s="40"/>
      <c r="G52" s="8">
        <v>2969</v>
      </c>
      <c r="H52" s="8"/>
      <c r="I52" s="34"/>
      <c r="J52" s="8">
        <f t="shared" si="0"/>
        <v>0</v>
      </c>
    </row>
    <row r="53" spans="1:10" s="20" customFormat="1" ht="24" customHeight="1">
      <c r="A53" s="77" t="s">
        <v>110</v>
      </c>
      <c r="B53" s="78" t="s">
        <v>68</v>
      </c>
      <c r="C53" s="63"/>
      <c r="D53" s="41"/>
      <c r="E53" s="40"/>
      <c r="F53" s="40"/>
      <c r="G53" s="8">
        <v>2969</v>
      </c>
      <c r="H53" s="8"/>
      <c r="I53" s="34"/>
      <c r="J53" s="8">
        <f t="shared" si="0"/>
        <v>0</v>
      </c>
    </row>
    <row r="54" spans="1:10" s="20" customFormat="1" ht="25.5">
      <c r="A54" s="77" t="s">
        <v>111</v>
      </c>
      <c r="B54" s="78" t="s">
        <v>68</v>
      </c>
      <c r="C54" s="63"/>
      <c r="D54" s="41"/>
      <c r="E54" s="40"/>
      <c r="F54" s="40"/>
      <c r="G54" s="8">
        <v>2969</v>
      </c>
      <c r="H54" s="8"/>
      <c r="I54" s="34"/>
      <c r="J54" s="8">
        <f t="shared" si="0"/>
        <v>0</v>
      </c>
    </row>
    <row r="55" spans="1:10" s="20" customFormat="1" ht="15">
      <c r="A55" s="77" t="s">
        <v>112</v>
      </c>
      <c r="B55" s="78" t="s">
        <v>68</v>
      </c>
      <c r="C55" s="63"/>
      <c r="D55" s="41"/>
      <c r="E55" s="40"/>
      <c r="F55" s="40"/>
      <c r="G55" s="8">
        <v>2969</v>
      </c>
      <c r="H55" s="8"/>
      <c r="I55" s="34"/>
      <c r="J55" s="8">
        <f t="shared" si="0"/>
        <v>0</v>
      </c>
    </row>
    <row r="56" spans="1:10" s="20" customFormat="1" ht="25.5">
      <c r="A56" s="77" t="s">
        <v>113</v>
      </c>
      <c r="B56" s="78" t="s">
        <v>68</v>
      </c>
      <c r="C56" s="63"/>
      <c r="D56" s="41"/>
      <c r="E56" s="40"/>
      <c r="F56" s="40"/>
      <c r="G56" s="8">
        <v>2969</v>
      </c>
      <c r="H56" s="8"/>
      <c r="I56" s="34"/>
      <c r="J56" s="8">
        <f t="shared" si="0"/>
        <v>0</v>
      </c>
    </row>
    <row r="57" spans="1:10" s="20" customFormat="1" ht="17.25" customHeight="1">
      <c r="A57" s="77" t="s">
        <v>114</v>
      </c>
      <c r="B57" s="78" t="s">
        <v>68</v>
      </c>
      <c r="C57" s="63"/>
      <c r="D57" s="41"/>
      <c r="E57" s="40"/>
      <c r="F57" s="40"/>
      <c r="G57" s="8">
        <v>2969</v>
      </c>
      <c r="H57" s="8"/>
      <c r="I57" s="34"/>
      <c r="J57" s="8">
        <f t="shared" si="0"/>
        <v>0</v>
      </c>
    </row>
    <row r="58" spans="1:10" s="20" customFormat="1" ht="20.25" customHeight="1">
      <c r="A58" s="77" t="s">
        <v>115</v>
      </c>
      <c r="B58" s="78" t="s">
        <v>68</v>
      </c>
      <c r="C58" s="63"/>
      <c r="D58" s="41"/>
      <c r="E58" s="40"/>
      <c r="F58" s="40"/>
      <c r="G58" s="8">
        <v>2969</v>
      </c>
      <c r="H58" s="8"/>
      <c r="I58" s="34"/>
      <c r="J58" s="8">
        <f t="shared" si="0"/>
        <v>0</v>
      </c>
    </row>
    <row r="59" spans="1:10" s="20" customFormat="1" ht="30.75" customHeight="1">
      <c r="A59" s="56" t="s">
        <v>168</v>
      </c>
      <c r="B59" s="78"/>
      <c r="C59" s="63"/>
      <c r="D59" s="41">
        <v>60200</v>
      </c>
      <c r="E59" s="40">
        <f>D59/G59</f>
        <v>20.28</v>
      </c>
      <c r="F59" s="40">
        <f>E59/12</f>
        <v>1.69</v>
      </c>
      <c r="G59" s="8">
        <v>2969</v>
      </c>
      <c r="H59" s="8"/>
      <c r="I59" s="34"/>
      <c r="J59" s="8"/>
    </row>
    <row r="60" spans="1:10" s="8" customFormat="1" ht="20.25" customHeight="1">
      <c r="A60" s="22" t="s">
        <v>23</v>
      </c>
      <c r="B60" s="21" t="s">
        <v>24</v>
      </c>
      <c r="C60" s="63" t="s">
        <v>136</v>
      </c>
      <c r="D60" s="41">
        <f>E60*G60</f>
        <v>2850.24</v>
      </c>
      <c r="E60" s="40">
        <f>F60*12</f>
        <v>0.96</v>
      </c>
      <c r="F60" s="40">
        <v>0.08</v>
      </c>
      <c r="G60" s="8">
        <v>2969</v>
      </c>
      <c r="H60" s="8">
        <v>1.07</v>
      </c>
      <c r="I60" s="34">
        <v>0.03</v>
      </c>
      <c r="J60" s="8">
        <f t="shared" si="0"/>
        <v>0.08</v>
      </c>
    </row>
    <row r="61" spans="1:10" s="8" customFormat="1" ht="18" customHeight="1">
      <c r="A61" s="22" t="s">
        <v>25</v>
      </c>
      <c r="B61" s="24" t="s">
        <v>26</v>
      </c>
      <c r="C61" s="57" t="s">
        <v>136</v>
      </c>
      <c r="D61" s="41">
        <f>E61*G61</f>
        <v>1781.4</v>
      </c>
      <c r="E61" s="40">
        <f>12*F61</f>
        <v>0.6</v>
      </c>
      <c r="F61" s="40">
        <v>0.05</v>
      </c>
      <c r="G61" s="8">
        <v>2969</v>
      </c>
      <c r="H61" s="8">
        <v>1.07</v>
      </c>
      <c r="I61" s="34">
        <v>0.02</v>
      </c>
      <c r="J61" s="8">
        <f t="shared" si="0"/>
        <v>0.05</v>
      </c>
    </row>
    <row r="62" spans="1:10" s="23" customFormat="1" ht="30">
      <c r="A62" s="22" t="s">
        <v>22</v>
      </c>
      <c r="B62" s="21"/>
      <c r="C62" s="57" t="s">
        <v>132</v>
      </c>
      <c r="D62" s="41">
        <v>3535</v>
      </c>
      <c r="E62" s="40">
        <f>D62/G62</f>
        <v>1.19</v>
      </c>
      <c r="F62" s="40">
        <f>E62/12</f>
        <v>0.1</v>
      </c>
      <c r="G62" s="8">
        <v>2969</v>
      </c>
      <c r="H62" s="8">
        <v>1.07</v>
      </c>
      <c r="I62" s="34">
        <v>0.03</v>
      </c>
      <c r="J62" s="8">
        <f t="shared" si="0"/>
        <v>0.0991666666666667</v>
      </c>
    </row>
    <row r="63" spans="1:10" s="23" customFormat="1" ht="23.25" customHeight="1">
      <c r="A63" s="22" t="s">
        <v>30</v>
      </c>
      <c r="B63" s="21"/>
      <c r="C63" s="70" t="s">
        <v>137</v>
      </c>
      <c r="D63" s="40">
        <f>D64+D65+D66+D67+D68+D69+D70+D71+D72+D74+D75+D76+D77+D73</f>
        <v>17593.14</v>
      </c>
      <c r="E63" s="40">
        <f>D63/G63</f>
        <v>5.93</v>
      </c>
      <c r="F63" s="40">
        <f>E63/12</f>
        <v>0.49</v>
      </c>
      <c r="G63" s="8">
        <v>2969</v>
      </c>
      <c r="H63" s="8">
        <v>1.07</v>
      </c>
      <c r="I63" s="34">
        <v>0.64</v>
      </c>
      <c r="J63" s="8">
        <f t="shared" si="0"/>
        <v>0.494166666666667</v>
      </c>
    </row>
    <row r="64" spans="1:10" s="20" customFormat="1" ht="21" customHeight="1">
      <c r="A64" s="53" t="s">
        <v>73</v>
      </c>
      <c r="B64" s="54" t="s">
        <v>15</v>
      </c>
      <c r="C64" s="68"/>
      <c r="D64" s="45">
        <v>743.92</v>
      </c>
      <c r="E64" s="44"/>
      <c r="F64" s="44"/>
      <c r="G64" s="8">
        <v>2969</v>
      </c>
      <c r="H64" s="8">
        <v>1.07</v>
      </c>
      <c r="I64" s="34">
        <v>0.01</v>
      </c>
      <c r="J64" s="8">
        <f t="shared" si="0"/>
        <v>0</v>
      </c>
    </row>
    <row r="65" spans="1:10" s="20" customFormat="1" ht="15">
      <c r="A65" s="53" t="s">
        <v>16</v>
      </c>
      <c r="B65" s="54" t="s">
        <v>20</v>
      </c>
      <c r="C65" s="68"/>
      <c r="D65" s="45">
        <v>548.89</v>
      </c>
      <c r="E65" s="44"/>
      <c r="F65" s="44"/>
      <c r="G65" s="8">
        <v>2969</v>
      </c>
      <c r="H65" s="8">
        <v>1.07</v>
      </c>
      <c r="I65" s="34">
        <v>0.01</v>
      </c>
      <c r="J65" s="8">
        <f t="shared" si="0"/>
        <v>0</v>
      </c>
    </row>
    <row r="66" spans="1:10" s="20" customFormat="1" ht="15">
      <c r="A66" s="53" t="s">
        <v>70</v>
      </c>
      <c r="B66" s="55" t="s">
        <v>15</v>
      </c>
      <c r="C66" s="69"/>
      <c r="D66" s="45">
        <v>978.07</v>
      </c>
      <c r="E66" s="44"/>
      <c r="F66" s="44"/>
      <c r="G66" s="8">
        <v>2969</v>
      </c>
      <c r="H66" s="8"/>
      <c r="I66" s="34"/>
      <c r="J66" s="8">
        <f t="shared" si="0"/>
        <v>0</v>
      </c>
    </row>
    <row r="67" spans="1:10" s="20" customFormat="1" ht="15">
      <c r="A67" s="53" t="s">
        <v>46</v>
      </c>
      <c r="B67" s="54" t="s">
        <v>15</v>
      </c>
      <c r="C67" s="68"/>
      <c r="D67" s="45">
        <v>1046</v>
      </c>
      <c r="E67" s="44"/>
      <c r="F67" s="44"/>
      <c r="G67" s="8">
        <v>2969</v>
      </c>
      <c r="H67" s="8">
        <v>1.07</v>
      </c>
      <c r="I67" s="34">
        <v>0.02</v>
      </c>
      <c r="J67" s="8">
        <f t="shared" si="0"/>
        <v>0</v>
      </c>
    </row>
    <row r="68" spans="1:10" s="20" customFormat="1" ht="15">
      <c r="A68" s="53" t="s">
        <v>17</v>
      </c>
      <c r="B68" s="54" t="s">
        <v>15</v>
      </c>
      <c r="C68" s="68"/>
      <c r="D68" s="45">
        <v>4663.68</v>
      </c>
      <c r="E68" s="44"/>
      <c r="F68" s="44"/>
      <c r="G68" s="8">
        <v>2969</v>
      </c>
      <c r="H68" s="8">
        <v>1.07</v>
      </c>
      <c r="I68" s="34">
        <v>0.09</v>
      </c>
      <c r="J68" s="8">
        <f t="shared" si="0"/>
        <v>0</v>
      </c>
    </row>
    <row r="69" spans="1:10" s="20" customFormat="1" ht="15">
      <c r="A69" s="53" t="s">
        <v>18</v>
      </c>
      <c r="B69" s="54" t="s">
        <v>15</v>
      </c>
      <c r="C69" s="68"/>
      <c r="D69" s="45">
        <v>1097.78</v>
      </c>
      <c r="E69" s="44"/>
      <c r="F69" s="44"/>
      <c r="G69" s="8">
        <v>2969</v>
      </c>
      <c r="H69" s="8">
        <v>1.07</v>
      </c>
      <c r="I69" s="34">
        <v>0.02</v>
      </c>
      <c r="J69" s="8">
        <f t="shared" si="0"/>
        <v>0</v>
      </c>
    </row>
    <row r="70" spans="1:10" s="20" customFormat="1" ht="15">
      <c r="A70" s="53" t="s">
        <v>43</v>
      </c>
      <c r="B70" s="54" t="s">
        <v>15</v>
      </c>
      <c r="C70" s="68"/>
      <c r="D70" s="45">
        <v>522.99</v>
      </c>
      <c r="E70" s="44"/>
      <c r="F70" s="44"/>
      <c r="G70" s="8">
        <v>2969</v>
      </c>
      <c r="H70" s="8">
        <v>1.07</v>
      </c>
      <c r="I70" s="34">
        <v>0.01</v>
      </c>
      <c r="J70" s="8">
        <f t="shared" si="0"/>
        <v>0</v>
      </c>
    </row>
    <row r="71" spans="1:10" s="20" customFormat="1" ht="15">
      <c r="A71" s="53" t="s">
        <v>44</v>
      </c>
      <c r="B71" s="54" t="s">
        <v>20</v>
      </c>
      <c r="C71" s="68"/>
      <c r="D71" s="45">
        <v>0</v>
      </c>
      <c r="E71" s="44"/>
      <c r="F71" s="44"/>
      <c r="G71" s="8">
        <v>2969</v>
      </c>
      <c r="H71" s="8">
        <v>1.07</v>
      </c>
      <c r="I71" s="34">
        <v>0.04</v>
      </c>
      <c r="J71" s="8">
        <f t="shared" si="0"/>
        <v>0</v>
      </c>
    </row>
    <row r="72" spans="1:10" s="20" customFormat="1" ht="25.5">
      <c r="A72" s="53" t="s">
        <v>19</v>
      </c>
      <c r="B72" s="54" t="s">
        <v>15</v>
      </c>
      <c r="C72" s="68"/>
      <c r="D72" s="45">
        <v>2961.28</v>
      </c>
      <c r="E72" s="44"/>
      <c r="F72" s="44"/>
      <c r="G72" s="8">
        <v>2969</v>
      </c>
      <c r="H72" s="8">
        <v>1.07</v>
      </c>
      <c r="I72" s="34">
        <v>0.05</v>
      </c>
      <c r="J72" s="8">
        <f t="shared" si="0"/>
        <v>0</v>
      </c>
    </row>
    <row r="73" spans="1:10" s="20" customFormat="1" ht="20.25" customHeight="1">
      <c r="A73" s="53" t="s">
        <v>169</v>
      </c>
      <c r="B73" s="55" t="s">
        <v>15</v>
      </c>
      <c r="C73" s="68"/>
      <c r="D73" s="45">
        <v>863.07</v>
      </c>
      <c r="E73" s="44"/>
      <c r="F73" s="44"/>
      <c r="G73" s="8"/>
      <c r="H73" s="8"/>
      <c r="I73" s="34"/>
      <c r="J73" s="8"/>
    </row>
    <row r="74" spans="1:10" s="20" customFormat="1" ht="25.5">
      <c r="A74" s="53" t="s">
        <v>74</v>
      </c>
      <c r="B74" s="54" t="s">
        <v>15</v>
      </c>
      <c r="C74" s="68"/>
      <c r="D74" s="45">
        <v>4167.46</v>
      </c>
      <c r="E74" s="44"/>
      <c r="F74" s="44"/>
      <c r="G74" s="8">
        <v>2969</v>
      </c>
      <c r="H74" s="8">
        <v>1.07</v>
      </c>
      <c r="I74" s="34">
        <v>0.01</v>
      </c>
      <c r="J74" s="8">
        <f t="shared" si="0"/>
        <v>0</v>
      </c>
    </row>
    <row r="75" spans="1:10" s="20" customFormat="1" ht="25.5">
      <c r="A75" s="53" t="s">
        <v>104</v>
      </c>
      <c r="B75" s="55" t="s">
        <v>50</v>
      </c>
      <c r="C75" s="68"/>
      <c r="D75" s="45">
        <v>0</v>
      </c>
      <c r="E75" s="44"/>
      <c r="F75" s="44"/>
      <c r="G75" s="8">
        <v>2969</v>
      </c>
      <c r="H75" s="8"/>
      <c r="I75" s="34"/>
      <c r="J75" s="8">
        <f t="shared" si="0"/>
        <v>0</v>
      </c>
    </row>
    <row r="76" spans="1:10" s="20" customFormat="1" ht="15">
      <c r="A76" s="53" t="s">
        <v>105</v>
      </c>
      <c r="B76" s="78" t="s">
        <v>15</v>
      </c>
      <c r="C76" s="68"/>
      <c r="D76" s="45">
        <v>0</v>
      </c>
      <c r="E76" s="44"/>
      <c r="F76" s="44"/>
      <c r="G76" s="8">
        <v>2969</v>
      </c>
      <c r="H76" s="8"/>
      <c r="I76" s="34"/>
      <c r="J76" s="8">
        <f t="shared" si="0"/>
        <v>0</v>
      </c>
    </row>
    <row r="77" spans="1:10" s="20" customFormat="1" ht="15">
      <c r="A77" s="53" t="s">
        <v>106</v>
      </c>
      <c r="B77" s="55" t="s">
        <v>50</v>
      </c>
      <c r="C77" s="68"/>
      <c r="D77" s="45">
        <v>0</v>
      </c>
      <c r="E77" s="44"/>
      <c r="F77" s="44"/>
      <c r="G77" s="8">
        <v>2969</v>
      </c>
      <c r="H77" s="8"/>
      <c r="I77" s="34"/>
      <c r="J77" s="8">
        <f t="shared" si="0"/>
        <v>0</v>
      </c>
    </row>
    <row r="78" spans="1:10" s="23" customFormat="1" ht="30">
      <c r="A78" s="56" t="s">
        <v>35</v>
      </c>
      <c r="B78" s="57"/>
      <c r="C78" s="70" t="s">
        <v>138</v>
      </c>
      <c r="D78" s="40">
        <f>D79+D80+D81+D82+D83+D84+D85+D86+D87</f>
        <v>21067.78</v>
      </c>
      <c r="E78" s="40">
        <f>D78/G78</f>
        <v>7.1</v>
      </c>
      <c r="F78" s="40">
        <f>E78/12</f>
        <v>0.59</v>
      </c>
      <c r="G78" s="8">
        <v>2969</v>
      </c>
      <c r="H78" s="8">
        <v>1.07</v>
      </c>
      <c r="I78" s="34">
        <v>0.99</v>
      </c>
      <c r="J78" s="8">
        <f t="shared" si="0"/>
        <v>0.591666666666667</v>
      </c>
    </row>
    <row r="79" spans="1:10" s="20" customFormat="1" ht="15">
      <c r="A79" s="53" t="s">
        <v>31</v>
      </c>
      <c r="B79" s="54" t="s">
        <v>47</v>
      </c>
      <c r="C79" s="68"/>
      <c r="D79" s="45">
        <v>3137.99</v>
      </c>
      <c r="E79" s="44"/>
      <c r="F79" s="44"/>
      <c r="G79" s="8">
        <v>2969</v>
      </c>
      <c r="H79" s="8">
        <v>1.07</v>
      </c>
      <c r="I79" s="34">
        <v>0.05</v>
      </c>
      <c r="J79" s="8">
        <f t="shared" si="0"/>
        <v>0</v>
      </c>
    </row>
    <row r="80" spans="1:10" s="20" customFormat="1" ht="25.5">
      <c r="A80" s="53" t="s">
        <v>32</v>
      </c>
      <c r="B80" s="54" t="s">
        <v>39</v>
      </c>
      <c r="C80" s="68"/>
      <c r="D80" s="45">
        <v>2092.02</v>
      </c>
      <c r="E80" s="44"/>
      <c r="F80" s="44"/>
      <c r="G80" s="8">
        <v>2969</v>
      </c>
      <c r="H80" s="8">
        <v>1.07</v>
      </c>
      <c r="I80" s="34">
        <v>0.04</v>
      </c>
      <c r="J80" s="8">
        <f t="shared" si="0"/>
        <v>0</v>
      </c>
    </row>
    <row r="81" spans="1:10" s="20" customFormat="1" ht="15">
      <c r="A81" s="53" t="s">
        <v>51</v>
      </c>
      <c r="B81" s="54" t="s">
        <v>50</v>
      </c>
      <c r="C81" s="68"/>
      <c r="D81" s="45">
        <v>2195.49</v>
      </c>
      <c r="E81" s="44"/>
      <c r="F81" s="44"/>
      <c r="G81" s="8">
        <v>2969</v>
      </c>
      <c r="H81" s="8">
        <v>1.07</v>
      </c>
      <c r="I81" s="34">
        <v>0.04</v>
      </c>
      <c r="J81" s="8">
        <f t="shared" si="0"/>
        <v>0</v>
      </c>
    </row>
    <row r="82" spans="1:10" s="20" customFormat="1" ht="25.5">
      <c r="A82" s="53" t="s">
        <v>48</v>
      </c>
      <c r="B82" s="54" t="s">
        <v>49</v>
      </c>
      <c r="C82" s="68"/>
      <c r="D82" s="45">
        <v>0</v>
      </c>
      <c r="E82" s="44"/>
      <c r="F82" s="44"/>
      <c r="G82" s="8">
        <v>2969</v>
      </c>
      <c r="H82" s="8">
        <v>1.07</v>
      </c>
      <c r="I82" s="34">
        <v>0.04</v>
      </c>
      <c r="J82" s="8">
        <f t="shared" si="0"/>
        <v>0</v>
      </c>
    </row>
    <row r="83" spans="1:10" s="20" customFormat="1" ht="18.75" customHeight="1">
      <c r="A83" s="53" t="s">
        <v>45</v>
      </c>
      <c r="B83" s="54" t="s">
        <v>7</v>
      </c>
      <c r="C83" s="68"/>
      <c r="D83" s="45">
        <v>7440.48</v>
      </c>
      <c r="E83" s="44"/>
      <c r="F83" s="44"/>
      <c r="G83" s="8">
        <v>2969</v>
      </c>
      <c r="H83" s="8">
        <v>1.07</v>
      </c>
      <c r="I83" s="34">
        <v>0.14</v>
      </c>
      <c r="J83" s="8">
        <f t="shared" si="0"/>
        <v>0</v>
      </c>
    </row>
    <row r="84" spans="1:10" s="20" customFormat="1" ht="25.5">
      <c r="A84" s="53" t="s">
        <v>116</v>
      </c>
      <c r="B84" s="55" t="s">
        <v>15</v>
      </c>
      <c r="C84" s="68"/>
      <c r="D84" s="45">
        <v>6201.8</v>
      </c>
      <c r="E84" s="44"/>
      <c r="F84" s="44"/>
      <c r="G84" s="8">
        <v>2969</v>
      </c>
      <c r="H84" s="8"/>
      <c r="I84" s="34"/>
      <c r="J84" s="8">
        <f t="shared" si="0"/>
        <v>0</v>
      </c>
    </row>
    <row r="85" spans="1:10" s="20" customFormat="1" ht="25.5">
      <c r="A85" s="53" t="s">
        <v>104</v>
      </c>
      <c r="B85" s="55" t="s">
        <v>117</v>
      </c>
      <c r="C85" s="68"/>
      <c r="D85" s="45">
        <v>0</v>
      </c>
      <c r="E85" s="44"/>
      <c r="F85" s="44"/>
      <c r="G85" s="8">
        <v>2969</v>
      </c>
      <c r="H85" s="8"/>
      <c r="I85" s="34"/>
      <c r="J85" s="8">
        <f t="shared" si="0"/>
        <v>0</v>
      </c>
    </row>
    <row r="86" spans="1:10" s="20" customFormat="1" ht="15">
      <c r="A86" s="77" t="s">
        <v>118</v>
      </c>
      <c r="B86" s="55" t="s">
        <v>50</v>
      </c>
      <c r="C86" s="68"/>
      <c r="D86" s="45">
        <f>E86*G86</f>
        <v>0</v>
      </c>
      <c r="E86" s="44"/>
      <c r="F86" s="44"/>
      <c r="G86" s="8">
        <v>2969</v>
      </c>
      <c r="H86" s="8">
        <v>1.07</v>
      </c>
      <c r="I86" s="34">
        <v>0</v>
      </c>
      <c r="J86" s="8">
        <f t="shared" si="0"/>
        <v>0</v>
      </c>
    </row>
    <row r="87" spans="1:10" s="20" customFormat="1" ht="15">
      <c r="A87" s="53" t="s">
        <v>119</v>
      </c>
      <c r="B87" s="55" t="s">
        <v>15</v>
      </c>
      <c r="C87" s="69"/>
      <c r="D87" s="45">
        <v>0</v>
      </c>
      <c r="E87" s="46"/>
      <c r="F87" s="46"/>
      <c r="G87" s="8">
        <v>2969</v>
      </c>
      <c r="H87" s="8"/>
      <c r="I87" s="34"/>
      <c r="J87" s="8">
        <f t="shared" si="0"/>
        <v>0</v>
      </c>
    </row>
    <row r="88" spans="1:10" s="20" customFormat="1" ht="30">
      <c r="A88" s="56" t="s">
        <v>36</v>
      </c>
      <c r="B88" s="54"/>
      <c r="C88" s="70" t="s">
        <v>139</v>
      </c>
      <c r="D88" s="40">
        <f>D89+D90+D91+D92</f>
        <v>0</v>
      </c>
      <c r="E88" s="40">
        <f>D88/G88</f>
        <v>0</v>
      </c>
      <c r="F88" s="40">
        <f>E88/12</f>
        <v>0</v>
      </c>
      <c r="G88" s="8">
        <v>2969</v>
      </c>
      <c r="H88" s="8">
        <v>1.07</v>
      </c>
      <c r="I88" s="34">
        <v>0.11</v>
      </c>
      <c r="J88" s="8">
        <f t="shared" si="0"/>
        <v>0</v>
      </c>
    </row>
    <row r="89" spans="1:10" s="20" customFormat="1" ht="17.25" customHeight="1">
      <c r="A89" s="53" t="s">
        <v>120</v>
      </c>
      <c r="B89" s="54" t="s">
        <v>15</v>
      </c>
      <c r="C89" s="63"/>
      <c r="D89" s="80">
        <v>0</v>
      </c>
      <c r="E89" s="40"/>
      <c r="F89" s="40"/>
      <c r="G89" s="8">
        <v>2969</v>
      </c>
      <c r="H89" s="8"/>
      <c r="I89" s="34"/>
      <c r="J89" s="8">
        <f t="shared" si="0"/>
        <v>0</v>
      </c>
    </row>
    <row r="90" spans="1:10" s="20" customFormat="1" ht="20.25" customHeight="1">
      <c r="A90" s="53" t="s">
        <v>128</v>
      </c>
      <c r="B90" s="55" t="s">
        <v>50</v>
      </c>
      <c r="C90" s="81"/>
      <c r="D90" s="45">
        <v>0</v>
      </c>
      <c r="E90" s="40"/>
      <c r="F90" s="40"/>
      <c r="G90" s="8">
        <v>2969</v>
      </c>
      <c r="H90" s="8"/>
      <c r="I90" s="34"/>
      <c r="J90" s="8">
        <f t="shared" si="0"/>
        <v>0</v>
      </c>
    </row>
    <row r="91" spans="1:10" s="20" customFormat="1" ht="15">
      <c r="A91" s="53" t="s">
        <v>121</v>
      </c>
      <c r="B91" s="55" t="s">
        <v>117</v>
      </c>
      <c r="C91" s="81"/>
      <c r="D91" s="45">
        <v>0</v>
      </c>
      <c r="E91" s="44"/>
      <c r="F91" s="44"/>
      <c r="G91" s="8">
        <v>2969</v>
      </c>
      <c r="H91" s="8">
        <v>1.07</v>
      </c>
      <c r="I91" s="34">
        <v>0.07</v>
      </c>
      <c r="J91" s="8">
        <f t="shared" si="0"/>
        <v>0</v>
      </c>
    </row>
    <row r="92" spans="1:10" s="20" customFormat="1" ht="25.5">
      <c r="A92" s="53" t="s">
        <v>122</v>
      </c>
      <c r="B92" s="55" t="s">
        <v>50</v>
      </c>
      <c r="C92" s="81"/>
      <c r="D92" s="45">
        <f>E92*G92</f>
        <v>0</v>
      </c>
      <c r="E92" s="44"/>
      <c r="F92" s="44"/>
      <c r="G92" s="8">
        <v>2969</v>
      </c>
      <c r="H92" s="8">
        <v>1.07</v>
      </c>
      <c r="I92" s="34">
        <v>0</v>
      </c>
      <c r="J92" s="8">
        <f aca="true" t="shared" si="1" ref="J92:J117">E92/12</f>
        <v>0</v>
      </c>
    </row>
    <row r="93" spans="1:10" s="20" customFormat="1" ht="15">
      <c r="A93" s="56" t="s">
        <v>37</v>
      </c>
      <c r="B93" s="54"/>
      <c r="C93" s="70" t="s">
        <v>141</v>
      </c>
      <c r="D93" s="40">
        <f>D95+D96+D94+D97+D99+D98</f>
        <v>16131.79</v>
      </c>
      <c r="E93" s="40">
        <f>D93/G93</f>
        <v>5.43</v>
      </c>
      <c r="F93" s="40">
        <f>E93/12</f>
        <v>0.45</v>
      </c>
      <c r="G93" s="8">
        <v>2969</v>
      </c>
      <c r="H93" s="8">
        <v>1.07</v>
      </c>
      <c r="I93" s="34">
        <v>0.21</v>
      </c>
      <c r="J93" s="8">
        <f t="shared" si="1"/>
        <v>0.4525</v>
      </c>
    </row>
    <row r="94" spans="1:10" s="20" customFormat="1" ht="18" customHeight="1">
      <c r="A94" s="53" t="s">
        <v>33</v>
      </c>
      <c r="B94" s="54" t="s">
        <v>7</v>
      </c>
      <c r="C94" s="81"/>
      <c r="D94" s="45">
        <f>E94*G94</f>
        <v>0</v>
      </c>
      <c r="E94" s="44"/>
      <c r="F94" s="44"/>
      <c r="G94" s="8">
        <v>2969</v>
      </c>
      <c r="H94" s="8">
        <v>1.07</v>
      </c>
      <c r="I94" s="34">
        <v>0</v>
      </c>
      <c r="J94" s="8">
        <f t="shared" si="1"/>
        <v>0</v>
      </c>
    </row>
    <row r="95" spans="1:10" s="20" customFormat="1" ht="40.5" customHeight="1">
      <c r="A95" s="53" t="s">
        <v>123</v>
      </c>
      <c r="B95" s="54" t="s">
        <v>15</v>
      </c>
      <c r="C95" s="81"/>
      <c r="D95" s="45">
        <v>10205.23</v>
      </c>
      <c r="E95" s="44"/>
      <c r="F95" s="44"/>
      <c r="G95" s="8">
        <v>2969</v>
      </c>
      <c r="H95" s="8">
        <v>1.07</v>
      </c>
      <c r="I95" s="34">
        <v>0.19</v>
      </c>
      <c r="J95" s="8">
        <f t="shared" si="1"/>
        <v>0</v>
      </c>
    </row>
    <row r="96" spans="1:10" s="20" customFormat="1" ht="47.25" customHeight="1">
      <c r="A96" s="53" t="s">
        <v>124</v>
      </c>
      <c r="B96" s="54" t="s">
        <v>15</v>
      </c>
      <c r="C96" s="81"/>
      <c r="D96" s="45">
        <v>1093.4</v>
      </c>
      <c r="E96" s="44"/>
      <c r="F96" s="44"/>
      <c r="G96" s="8">
        <v>2969</v>
      </c>
      <c r="H96" s="8">
        <v>1.07</v>
      </c>
      <c r="I96" s="34">
        <v>0.02</v>
      </c>
      <c r="J96" s="8">
        <f t="shared" si="1"/>
        <v>0</v>
      </c>
    </row>
    <row r="97" spans="1:10" s="20" customFormat="1" ht="27.75" customHeight="1">
      <c r="A97" s="53" t="s">
        <v>54</v>
      </c>
      <c r="B97" s="54" t="s">
        <v>10</v>
      </c>
      <c r="C97" s="81"/>
      <c r="D97" s="45">
        <f>E97*G97</f>
        <v>0</v>
      </c>
      <c r="E97" s="44"/>
      <c r="F97" s="44"/>
      <c r="G97" s="8">
        <v>2969</v>
      </c>
      <c r="H97" s="8">
        <v>1.07</v>
      </c>
      <c r="I97" s="34">
        <v>0</v>
      </c>
      <c r="J97" s="8">
        <f t="shared" si="1"/>
        <v>0</v>
      </c>
    </row>
    <row r="98" spans="1:10" s="20" customFormat="1" ht="18" customHeight="1">
      <c r="A98" s="53" t="s">
        <v>40</v>
      </c>
      <c r="B98" s="55" t="s">
        <v>125</v>
      </c>
      <c r="C98" s="81"/>
      <c r="D98" s="45">
        <v>4833.16</v>
      </c>
      <c r="E98" s="44"/>
      <c r="F98" s="44"/>
      <c r="G98" s="8">
        <v>2969</v>
      </c>
      <c r="H98" s="8">
        <v>1.07</v>
      </c>
      <c r="I98" s="34">
        <v>0</v>
      </c>
      <c r="J98" s="8">
        <f t="shared" si="1"/>
        <v>0</v>
      </c>
    </row>
    <row r="99" spans="1:10" s="20" customFormat="1" ht="56.25" customHeight="1">
      <c r="A99" s="53" t="s">
        <v>126</v>
      </c>
      <c r="B99" s="55" t="s">
        <v>68</v>
      </c>
      <c r="C99" s="81"/>
      <c r="D99" s="45">
        <v>0</v>
      </c>
      <c r="E99" s="44"/>
      <c r="F99" s="44"/>
      <c r="G99" s="8">
        <v>2969</v>
      </c>
      <c r="H99" s="8">
        <v>1.07</v>
      </c>
      <c r="I99" s="34">
        <v>0</v>
      </c>
      <c r="J99" s="8">
        <f t="shared" si="1"/>
        <v>0</v>
      </c>
    </row>
    <row r="100" spans="1:10" s="20" customFormat="1" ht="15">
      <c r="A100" s="56" t="s">
        <v>38</v>
      </c>
      <c r="B100" s="54"/>
      <c r="C100" s="70" t="s">
        <v>140</v>
      </c>
      <c r="D100" s="40">
        <f>D101</f>
        <v>1311.87</v>
      </c>
      <c r="E100" s="40">
        <f>D100/G100</f>
        <v>0.44</v>
      </c>
      <c r="F100" s="40">
        <f>E100/12</f>
        <v>0.04</v>
      </c>
      <c r="G100" s="8">
        <v>2969</v>
      </c>
      <c r="H100" s="8">
        <v>1.07</v>
      </c>
      <c r="I100" s="34">
        <v>0.14</v>
      </c>
      <c r="J100" s="8">
        <f t="shared" si="1"/>
        <v>0.0366666666666667</v>
      </c>
    </row>
    <row r="101" spans="1:10" s="20" customFormat="1" ht="15">
      <c r="A101" s="53" t="s">
        <v>34</v>
      </c>
      <c r="B101" s="54" t="s">
        <v>15</v>
      </c>
      <c r="C101" s="68"/>
      <c r="D101" s="45">
        <v>1311.87</v>
      </c>
      <c r="E101" s="44"/>
      <c r="F101" s="44"/>
      <c r="G101" s="8">
        <v>2969</v>
      </c>
      <c r="H101" s="8">
        <v>1.07</v>
      </c>
      <c r="I101" s="34">
        <v>0.02</v>
      </c>
      <c r="J101" s="8">
        <f t="shared" si="1"/>
        <v>0</v>
      </c>
    </row>
    <row r="102" spans="1:10" s="8" customFormat="1" ht="15">
      <c r="A102" s="56" t="s">
        <v>42</v>
      </c>
      <c r="B102" s="57"/>
      <c r="C102" s="70" t="s">
        <v>142</v>
      </c>
      <c r="D102" s="40">
        <f>D103+D105+D104</f>
        <v>31583.33</v>
      </c>
      <c r="E102" s="40">
        <f>D102/G102</f>
        <v>10.64</v>
      </c>
      <c r="F102" s="40">
        <f>E102/12</f>
        <v>0.89</v>
      </c>
      <c r="G102" s="8">
        <v>2969</v>
      </c>
      <c r="H102" s="8">
        <v>1.07</v>
      </c>
      <c r="I102" s="34">
        <v>0.39</v>
      </c>
      <c r="J102" s="8">
        <f t="shared" si="1"/>
        <v>0.886666666666667</v>
      </c>
    </row>
    <row r="103" spans="1:10" s="20" customFormat="1" ht="49.5" customHeight="1">
      <c r="A103" s="77" t="s">
        <v>127</v>
      </c>
      <c r="B103" s="55" t="s">
        <v>20</v>
      </c>
      <c r="C103" s="69"/>
      <c r="D103" s="45">
        <v>18200</v>
      </c>
      <c r="E103" s="44"/>
      <c r="F103" s="44"/>
      <c r="G103" s="8">
        <v>2969</v>
      </c>
      <c r="H103" s="8">
        <v>1.07</v>
      </c>
      <c r="I103" s="34">
        <v>0.03</v>
      </c>
      <c r="J103" s="8">
        <f t="shared" si="1"/>
        <v>0</v>
      </c>
    </row>
    <row r="104" spans="1:10" s="20" customFormat="1" ht="23.25" customHeight="1">
      <c r="A104" s="77" t="s">
        <v>170</v>
      </c>
      <c r="B104" s="55" t="s">
        <v>50</v>
      </c>
      <c r="C104" s="69"/>
      <c r="D104" s="45">
        <v>550</v>
      </c>
      <c r="E104" s="44"/>
      <c r="F104" s="44"/>
      <c r="G104" s="8"/>
      <c r="H104" s="8"/>
      <c r="I104" s="34"/>
      <c r="J104" s="8"/>
    </row>
    <row r="105" spans="1:10" s="20" customFormat="1" ht="21.75" customHeight="1">
      <c r="A105" s="77" t="s">
        <v>171</v>
      </c>
      <c r="B105" s="55" t="s">
        <v>68</v>
      </c>
      <c r="C105" s="69"/>
      <c r="D105" s="45">
        <v>12833.33</v>
      </c>
      <c r="E105" s="44"/>
      <c r="F105" s="44"/>
      <c r="G105" s="8">
        <v>2969</v>
      </c>
      <c r="H105" s="8">
        <v>1.07</v>
      </c>
      <c r="I105" s="34">
        <v>0.35</v>
      </c>
      <c r="J105" s="8">
        <f t="shared" si="1"/>
        <v>0</v>
      </c>
    </row>
    <row r="106" spans="1:10" s="8" customFormat="1" ht="15">
      <c r="A106" s="56" t="s">
        <v>41</v>
      </c>
      <c r="B106" s="57"/>
      <c r="C106" s="70" t="s">
        <v>136</v>
      </c>
      <c r="D106" s="40">
        <f>D107+D108+D109+D110</f>
        <v>7289.25</v>
      </c>
      <c r="E106" s="40">
        <f>D106/G106</f>
        <v>2.46</v>
      </c>
      <c r="F106" s="40">
        <f>E106/12</f>
        <v>0.21</v>
      </c>
      <c r="G106" s="8">
        <v>2969</v>
      </c>
      <c r="H106" s="8">
        <v>1.07</v>
      </c>
      <c r="I106" s="34">
        <v>0.49</v>
      </c>
      <c r="J106" s="8">
        <f t="shared" si="1"/>
        <v>0.205</v>
      </c>
    </row>
    <row r="107" spans="1:10" s="20" customFormat="1" ht="15">
      <c r="A107" s="53" t="s">
        <v>71</v>
      </c>
      <c r="B107" s="54" t="s">
        <v>47</v>
      </c>
      <c r="C107" s="68"/>
      <c r="D107" s="45">
        <v>4373.46</v>
      </c>
      <c r="E107" s="44"/>
      <c r="F107" s="44"/>
      <c r="G107" s="8">
        <v>2969</v>
      </c>
      <c r="H107" s="8">
        <v>1.07</v>
      </c>
      <c r="I107" s="34">
        <v>0.09</v>
      </c>
      <c r="J107" s="8">
        <f t="shared" si="1"/>
        <v>0</v>
      </c>
    </row>
    <row r="108" spans="1:10" s="20" customFormat="1" ht="15">
      <c r="A108" s="53" t="s">
        <v>52</v>
      </c>
      <c r="B108" s="54" t="s">
        <v>47</v>
      </c>
      <c r="C108" s="68"/>
      <c r="D108" s="45">
        <v>2915.79</v>
      </c>
      <c r="E108" s="44"/>
      <c r="F108" s="44"/>
      <c r="G108" s="8">
        <v>2969</v>
      </c>
      <c r="H108" s="8">
        <v>1.07</v>
      </c>
      <c r="I108" s="34">
        <v>0.05</v>
      </c>
      <c r="J108" s="8">
        <f t="shared" si="1"/>
        <v>0</v>
      </c>
    </row>
    <row r="109" spans="1:10" s="20" customFormat="1" ht="15">
      <c r="A109" s="53" t="s">
        <v>59</v>
      </c>
      <c r="B109" s="54" t="s">
        <v>47</v>
      </c>
      <c r="C109" s="68"/>
      <c r="D109" s="45">
        <v>0</v>
      </c>
      <c r="E109" s="44"/>
      <c r="F109" s="44"/>
      <c r="G109" s="8">
        <v>2969</v>
      </c>
      <c r="H109" s="8">
        <v>1.07</v>
      </c>
      <c r="I109" s="34">
        <v>0.29</v>
      </c>
      <c r="J109" s="8">
        <f t="shared" si="1"/>
        <v>0</v>
      </c>
    </row>
    <row r="110" spans="1:10" s="20" customFormat="1" ht="25.5" customHeight="1">
      <c r="A110" s="53" t="s">
        <v>53</v>
      </c>
      <c r="B110" s="54" t="s">
        <v>15</v>
      </c>
      <c r="C110" s="68"/>
      <c r="D110" s="45">
        <v>0</v>
      </c>
      <c r="E110" s="44"/>
      <c r="F110" s="44"/>
      <c r="G110" s="8">
        <v>2969</v>
      </c>
      <c r="H110" s="8">
        <v>1.07</v>
      </c>
      <c r="I110" s="34">
        <v>0.06</v>
      </c>
      <c r="J110" s="8">
        <f t="shared" si="1"/>
        <v>0</v>
      </c>
    </row>
    <row r="111" spans="1:10" s="8" customFormat="1" ht="161.25">
      <c r="A111" s="58" t="s">
        <v>172</v>
      </c>
      <c r="B111" s="57" t="s">
        <v>10</v>
      </c>
      <c r="C111" s="57"/>
      <c r="D111" s="43">
        <v>50000</v>
      </c>
      <c r="E111" s="43">
        <f aca="true" t="shared" si="2" ref="E111:E116">D111/G111</f>
        <v>16.84</v>
      </c>
      <c r="F111" s="43">
        <f aca="true" t="shared" si="3" ref="F111:F116">E111/12</f>
        <v>1.4</v>
      </c>
      <c r="G111" s="8">
        <v>2969</v>
      </c>
      <c r="H111" s="8">
        <v>1.07</v>
      </c>
      <c r="I111" s="34">
        <v>0.3</v>
      </c>
      <c r="J111" s="8">
        <f t="shared" si="1"/>
        <v>1.40333333333333</v>
      </c>
    </row>
    <row r="112" spans="1:9" s="8" customFormat="1" ht="30">
      <c r="A112" s="101" t="s">
        <v>173</v>
      </c>
      <c r="B112" s="57" t="s">
        <v>174</v>
      </c>
      <c r="C112" s="57"/>
      <c r="D112" s="47">
        <v>103661</v>
      </c>
      <c r="E112" s="43">
        <f t="shared" si="2"/>
        <v>34.91</v>
      </c>
      <c r="F112" s="43">
        <f t="shared" si="3"/>
        <v>2.91</v>
      </c>
      <c r="G112" s="8">
        <v>2969</v>
      </c>
      <c r="I112" s="34"/>
    </row>
    <row r="113" spans="1:9" s="8" customFormat="1" ht="18.75">
      <c r="A113" s="99" t="s">
        <v>175</v>
      </c>
      <c r="B113" s="57" t="s">
        <v>7</v>
      </c>
      <c r="C113" s="57"/>
      <c r="D113" s="47">
        <f>2562.7+58723</f>
        <v>61285.7</v>
      </c>
      <c r="E113" s="43">
        <f t="shared" si="2"/>
        <v>20.64</v>
      </c>
      <c r="F113" s="43">
        <f t="shared" si="3"/>
        <v>1.72</v>
      </c>
      <c r="G113" s="8">
        <v>2969</v>
      </c>
      <c r="I113" s="34"/>
    </row>
    <row r="114" spans="1:9" s="8" customFormat="1" ht="18.75">
      <c r="A114" s="99" t="s">
        <v>176</v>
      </c>
      <c r="B114" s="57" t="s">
        <v>7</v>
      </c>
      <c r="C114" s="57"/>
      <c r="D114" s="47">
        <f>(2562.7+79010.94+5817.13)</f>
        <v>87390.77</v>
      </c>
      <c r="E114" s="43">
        <f t="shared" si="2"/>
        <v>29.43</v>
      </c>
      <c r="F114" s="43">
        <f t="shared" si="3"/>
        <v>2.45</v>
      </c>
      <c r="G114" s="8">
        <v>2969</v>
      </c>
      <c r="I114" s="34"/>
    </row>
    <row r="115" spans="1:9" s="8" customFormat="1" ht="18.75">
      <c r="A115" s="99" t="s">
        <v>177</v>
      </c>
      <c r="B115" s="57" t="s">
        <v>7</v>
      </c>
      <c r="C115" s="57"/>
      <c r="D115" s="47">
        <v>33717.21</v>
      </c>
      <c r="E115" s="43">
        <f t="shared" si="2"/>
        <v>11.36</v>
      </c>
      <c r="F115" s="43">
        <f t="shared" si="3"/>
        <v>0.95</v>
      </c>
      <c r="G115" s="8">
        <v>2969</v>
      </c>
      <c r="I115" s="34"/>
    </row>
    <row r="116" spans="1:9" s="8" customFormat="1" ht="18.75">
      <c r="A116" s="99" t="s">
        <v>178</v>
      </c>
      <c r="B116" s="57" t="s">
        <v>7</v>
      </c>
      <c r="C116" s="57"/>
      <c r="D116" s="47">
        <v>64601.23</v>
      </c>
      <c r="E116" s="43">
        <f t="shared" si="2"/>
        <v>21.76</v>
      </c>
      <c r="F116" s="43">
        <f t="shared" si="3"/>
        <v>1.81</v>
      </c>
      <c r="G116" s="8">
        <v>2969</v>
      </c>
      <c r="I116" s="34"/>
    </row>
    <row r="117" spans="1:10" s="8" customFormat="1" ht="19.5" thickBot="1">
      <c r="A117" s="97" t="s">
        <v>66</v>
      </c>
      <c r="B117" s="98" t="s">
        <v>9</v>
      </c>
      <c r="C117" s="109"/>
      <c r="D117" s="47">
        <f>E117*G117</f>
        <v>73393.68</v>
      </c>
      <c r="E117" s="42">
        <f>12*F117</f>
        <v>24.72</v>
      </c>
      <c r="F117" s="42">
        <v>2.06</v>
      </c>
      <c r="G117" s="8">
        <v>2969</v>
      </c>
      <c r="I117" s="34"/>
      <c r="J117" s="8">
        <f t="shared" si="1"/>
        <v>2.06</v>
      </c>
    </row>
    <row r="118" spans="1:9" s="8" customFormat="1" ht="19.5" thickBot="1">
      <c r="A118" s="26" t="s">
        <v>64</v>
      </c>
      <c r="B118" s="27"/>
      <c r="C118" s="57"/>
      <c r="D118" s="100">
        <f>D117+D111+D106+D102+D100+D93+D88+D78+D63+D62+D61+D60+D49+D48+D47+D41+D40+D39+D28+D14+D113+D114+D115+D116+D59+D112</f>
        <v>1300695.16</v>
      </c>
      <c r="E118" s="100">
        <f>E117+E111+E106+E102+E100+E93+E88+E78+E63+E62+E61+E60+E49+E48+E47+E41+E40+E39+E28+E14+E113+E114+E115+E116+E59+E112</f>
        <v>438.1</v>
      </c>
      <c r="F118" s="100">
        <f>F117+F111+F106+F102+F100+F93+F88+F78+F63+F62+F61+F60+F49+F48+F47+F41+F40+F39+F28+F14+F113+F114+F115+F116+F59+F112</f>
        <v>36.51</v>
      </c>
      <c r="G118" s="8">
        <v>2969</v>
      </c>
      <c r="I118" s="34"/>
    </row>
    <row r="119" spans="1:9" s="8" customFormat="1" ht="19.5" thickBot="1">
      <c r="A119" s="38"/>
      <c r="B119" s="39"/>
      <c r="C119" s="39"/>
      <c r="D119" s="48"/>
      <c r="E119" s="48"/>
      <c r="F119" s="48"/>
      <c r="G119" s="8">
        <v>2969</v>
      </c>
      <c r="I119" s="34"/>
    </row>
    <row r="120" spans="1:9" s="83" customFormat="1" ht="37.5">
      <c r="A120" s="28" t="s">
        <v>144</v>
      </c>
      <c r="B120" s="82"/>
      <c r="C120" s="82"/>
      <c r="D120" s="92">
        <f>SUM(D121:D139)</f>
        <v>1629833.19</v>
      </c>
      <c r="E120" s="92">
        <f>SUM(E121:E139)</f>
        <v>548.95</v>
      </c>
      <c r="F120" s="92">
        <f>SUM(F121:F139)</f>
        <v>45.76</v>
      </c>
      <c r="G120" s="83">
        <v>2969</v>
      </c>
      <c r="I120" s="84"/>
    </row>
    <row r="121" spans="1:9" s="61" customFormat="1" ht="15">
      <c r="A121" s="53" t="s">
        <v>147</v>
      </c>
      <c r="B121" s="85"/>
      <c r="C121" s="86"/>
      <c r="D121" s="93">
        <v>39149.15</v>
      </c>
      <c r="E121" s="94">
        <f aca="true" t="shared" si="4" ref="E121:E139">D121/G121</f>
        <v>13.19</v>
      </c>
      <c r="F121" s="94">
        <f>E121/12</f>
        <v>1.1</v>
      </c>
      <c r="G121" s="8">
        <v>2969</v>
      </c>
      <c r="H121" s="59"/>
      <c r="I121" s="60"/>
    </row>
    <row r="122" spans="1:9" s="61" customFormat="1" ht="15">
      <c r="A122" s="53" t="s">
        <v>148</v>
      </c>
      <c r="B122" s="85"/>
      <c r="C122" s="86"/>
      <c r="D122" s="93">
        <v>6611.09</v>
      </c>
      <c r="E122" s="94">
        <f t="shared" si="4"/>
        <v>2.23</v>
      </c>
      <c r="F122" s="94">
        <f aca="true" t="shared" si="5" ref="F122:F139">E122/12</f>
        <v>0.19</v>
      </c>
      <c r="G122" s="8">
        <v>2969</v>
      </c>
      <c r="H122" s="59"/>
      <c r="I122" s="60"/>
    </row>
    <row r="123" spans="1:9" s="61" customFormat="1" ht="15">
      <c r="A123" s="53" t="s">
        <v>149</v>
      </c>
      <c r="B123" s="85"/>
      <c r="C123" s="86"/>
      <c r="D123" s="93">
        <v>12028.98</v>
      </c>
      <c r="E123" s="94">
        <f t="shared" si="4"/>
        <v>4.05</v>
      </c>
      <c r="F123" s="94">
        <f t="shared" si="5"/>
        <v>0.34</v>
      </c>
      <c r="G123" s="8">
        <v>2969</v>
      </c>
      <c r="H123" s="59"/>
      <c r="I123" s="60"/>
    </row>
    <row r="124" spans="1:9" s="61" customFormat="1" ht="15">
      <c r="A124" s="53" t="s">
        <v>150</v>
      </c>
      <c r="B124" s="85"/>
      <c r="C124" s="86"/>
      <c r="D124" s="93">
        <v>90712.36</v>
      </c>
      <c r="E124" s="94">
        <f t="shared" si="4"/>
        <v>30.55</v>
      </c>
      <c r="F124" s="94">
        <f t="shared" si="5"/>
        <v>2.55</v>
      </c>
      <c r="G124" s="8">
        <v>2969</v>
      </c>
      <c r="H124" s="59"/>
      <c r="I124" s="60"/>
    </row>
    <row r="125" spans="1:9" s="61" customFormat="1" ht="15">
      <c r="A125" s="53" t="s">
        <v>151</v>
      </c>
      <c r="B125" s="85"/>
      <c r="C125" s="86"/>
      <c r="D125" s="93">
        <v>285716.82</v>
      </c>
      <c r="E125" s="94">
        <f t="shared" si="4"/>
        <v>96.23</v>
      </c>
      <c r="F125" s="94">
        <f t="shared" si="5"/>
        <v>8.02</v>
      </c>
      <c r="G125" s="8">
        <v>2969</v>
      </c>
      <c r="H125" s="59"/>
      <c r="I125" s="60"/>
    </row>
    <row r="126" spans="1:9" s="61" customFormat="1" ht="15">
      <c r="A126" s="53" t="s">
        <v>152</v>
      </c>
      <c r="B126" s="85"/>
      <c r="C126" s="86"/>
      <c r="D126" s="93">
        <v>38422.78</v>
      </c>
      <c r="E126" s="94">
        <f t="shared" si="4"/>
        <v>12.94</v>
      </c>
      <c r="F126" s="94">
        <f t="shared" si="5"/>
        <v>1.08</v>
      </c>
      <c r="G126" s="8">
        <v>2969</v>
      </c>
      <c r="H126" s="59"/>
      <c r="I126" s="60"/>
    </row>
    <row r="127" spans="1:9" s="61" customFormat="1" ht="15">
      <c r="A127" s="53" t="s">
        <v>153</v>
      </c>
      <c r="B127" s="85"/>
      <c r="C127" s="86"/>
      <c r="D127" s="93">
        <v>209973.41</v>
      </c>
      <c r="E127" s="94">
        <f t="shared" si="4"/>
        <v>70.72</v>
      </c>
      <c r="F127" s="94">
        <f t="shared" si="5"/>
        <v>5.89</v>
      </c>
      <c r="G127" s="8">
        <v>2969</v>
      </c>
      <c r="H127" s="59"/>
      <c r="I127" s="60"/>
    </row>
    <row r="128" spans="1:9" s="61" customFormat="1" ht="15">
      <c r="A128" s="53" t="s">
        <v>154</v>
      </c>
      <c r="B128" s="85"/>
      <c r="C128" s="86"/>
      <c r="D128" s="93">
        <v>35191.1</v>
      </c>
      <c r="E128" s="94">
        <f t="shared" si="4"/>
        <v>11.85</v>
      </c>
      <c r="F128" s="94">
        <f t="shared" si="5"/>
        <v>0.99</v>
      </c>
      <c r="G128" s="8">
        <v>2969</v>
      </c>
      <c r="H128" s="59"/>
      <c r="I128" s="60"/>
    </row>
    <row r="129" spans="1:9" s="61" customFormat="1" ht="15">
      <c r="A129" s="53" t="s">
        <v>155</v>
      </c>
      <c r="B129" s="85"/>
      <c r="C129" s="86"/>
      <c r="D129" s="93">
        <v>22149.1</v>
      </c>
      <c r="E129" s="94">
        <f t="shared" si="4"/>
        <v>7.46</v>
      </c>
      <c r="F129" s="94">
        <f t="shared" si="5"/>
        <v>0.62</v>
      </c>
      <c r="G129" s="8">
        <v>2969</v>
      </c>
      <c r="H129" s="59"/>
      <c r="I129" s="60"/>
    </row>
    <row r="130" spans="1:9" s="61" customFormat="1" ht="15">
      <c r="A130" s="53" t="s">
        <v>156</v>
      </c>
      <c r="B130" s="85"/>
      <c r="C130" s="86"/>
      <c r="D130" s="93">
        <v>9921.83</v>
      </c>
      <c r="E130" s="94">
        <f t="shared" si="4"/>
        <v>3.34</v>
      </c>
      <c r="F130" s="94">
        <f t="shared" si="5"/>
        <v>0.28</v>
      </c>
      <c r="G130" s="8">
        <v>2969</v>
      </c>
      <c r="H130" s="59"/>
      <c r="I130" s="60"/>
    </row>
    <row r="131" spans="1:9" s="61" customFormat="1" ht="15">
      <c r="A131" s="53" t="s">
        <v>157</v>
      </c>
      <c r="B131" s="85"/>
      <c r="C131" s="86"/>
      <c r="D131" s="93">
        <v>19859.06</v>
      </c>
      <c r="E131" s="94">
        <f t="shared" si="4"/>
        <v>6.69</v>
      </c>
      <c r="F131" s="94">
        <f t="shared" si="5"/>
        <v>0.56</v>
      </c>
      <c r="G131" s="8">
        <v>2969</v>
      </c>
      <c r="H131" s="59"/>
      <c r="I131" s="60"/>
    </row>
    <row r="132" spans="1:9" s="61" customFormat="1" ht="15">
      <c r="A132" s="53" t="s">
        <v>158</v>
      </c>
      <c r="B132" s="85"/>
      <c r="C132" s="86"/>
      <c r="D132" s="93">
        <v>673.1</v>
      </c>
      <c r="E132" s="94">
        <f t="shared" si="4"/>
        <v>0.23</v>
      </c>
      <c r="F132" s="94">
        <f t="shared" si="5"/>
        <v>0.02</v>
      </c>
      <c r="G132" s="8">
        <v>2969</v>
      </c>
      <c r="H132" s="59"/>
      <c r="I132" s="60"/>
    </row>
    <row r="133" spans="1:9" s="61" customFormat="1" ht="15">
      <c r="A133" s="53" t="s">
        <v>159</v>
      </c>
      <c r="B133" s="85"/>
      <c r="C133" s="86"/>
      <c r="D133" s="93">
        <v>1689.46</v>
      </c>
      <c r="E133" s="94">
        <f t="shared" si="4"/>
        <v>0.57</v>
      </c>
      <c r="F133" s="94">
        <f t="shared" si="5"/>
        <v>0.05</v>
      </c>
      <c r="G133" s="8">
        <v>2969</v>
      </c>
      <c r="H133" s="59"/>
      <c r="I133" s="60"/>
    </row>
    <row r="134" spans="1:9" s="61" customFormat="1" ht="15">
      <c r="A134" s="53" t="s">
        <v>160</v>
      </c>
      <c r="B134" s="85"/>
      <c r="C134" s="86"/>
      <c r="D134" s="93">
        <v>4038.38</v>
      </c>
      <c r="E134" s="94">
        <f>D134/G134</f>
        <v>1.36</v>
      </c>
      <c r="F134" s="94">
        <f>E134/12</f>
        <v>0.11</v>
      </c>
      <c r="G134" s="8">
        <v>2969</v>
      </c>
      <c r="H134" s="59"/>
      <c r="I134" s="60"/>
    </row>
    <row r="135" spans="1:9" s="61" customFormat="1" ht="15">
      <c r="A135" s="53" t="s">
        <v>161</v>
      </c>
      <c r="B135" s="85"/>
      <c r="C135" s="86"/>
      <c r="D135" s="93">
        <v>6356.9</v>
      </c>
      <c r="E135" s="94">
        <f>D135/G135</f>
        <v>2.14</v>
      </c>
      <c r="F135" s="94">
        <f>E135/12</f>
        <v>0.18</v>
      </c>
      <c r="G135" s="8">
        <v>2969</v>
      </c>
      <c r="H135" s="59"/>
      <c r="I135" s="60"/>
    </row>
    <row r="136" spans="1:9" s="61" customFormat="1" ht="15">
      <c r="A136" s="53" t="s">
        <v>162</v>
      </c>
      <c r="B136" s="85"/>
      <c r="C136" s="86"/>
      <c r="D136" s="93">
        <v>6438.29</v>
      </c>
      <c r="E136" s="94">
        <f>D136/G136</f>
        <v>2.17</v>
      </c>
      <c r="F136" s="94">
        <f>E136/12</f>
        <v>0.18</v>
      </c>
      <c r="G136" s="8">
        <v>2969</v>
      </c>
      <c r="H136" s="59"/>
      <c r="I136" s="60"/>
    </row>
    <row r="137" spans="1:9" s="61" customFormat="1" ht="15">
      <c r="A137" s="53" t="s">
        <v>163</v>
      </c>
      <c r="B137" s="85"/>
      <c r="C137" s="86"/>
      <c r="D137" s="93">
        <v>4038.38</v>
      </c>
      <c r="E137" s="94">
        <f>D137/G137</f>
        <v>1.36</v>
      </c>
      <c r="F137" s="94">
        <f>E137/12</f>
        <v>0.11</v>
      </c>
      <c r="G137" s="8">
        <v>2969</v>
      </c>
      <c r="H137" s="59"/>
      <c r="I137" s="60"/>
    </row>
    <row r="138" spans="1:9" s="61" customFormat="1" ht="15">
      <c r="A138" s="53" t="s">
        <v>145</v>
      </c>
      <c r="B138" s="85"/>
      <c r="C138" s="86"/>
      <c r="D138" s="93">
        <v>94473</v>
      </c>
      <c r="E138" s="94">
        <f t="shared" si="4"/>
        <v>31.82</v>
      </c>
      <c r="F138" s="94">
        <f t="shared" si="5"/>
        <v>2.65</v>
      </c>
      <c r="G138" s="8">
        <v>2969</v>
      </c>
      <c r="H138" s="59"/>
      <c r="I138" s="60"/>
    </row>
    <row r="139" spans="1:9" s="61" customFormat="1" ht="15">
      <c r="A139" s="79" t="s">
        <v>146</v>
      </c>
      <c r="B139" s="85"/>
      <c r="C139" s="85"/>
      <c r="D139" s="94">
        <v>742390</v>
      </c>
      <c r="E139" s="94">
        <f t="shared" si="4"/>
        <v>250.05</v>
      </c>
      <c r="F139" s="94">
        <f t="shared" si="5"/>
        <v>20.84</v>
      </c>
      <c r="G139" s="8">
        <v>2969</v>
      </c>
      <c r="H139" s="59"/>
      <c r="I139" s="60"/>
    </row>
    <row r="140" spans="1:9" s="4" customFormat="1" ht="13.5" thickBot="1">
      <c r="A140" s="49"/>
      <c r="B140" s="50"/>
      <c r="C140" s="50"/>
      <c r="D140" s="95"/>
      <c r="E140" s="95"/>
      <c r="F140" s="95"/>
      <c r="I140" s="36"/>
    </row>
    <row r="141" spans="1:9" s="90" customFormat="1" ht="20.25" thickBot="1">
      <c r="A141" s="87" t="s">
        <v>65</v>
      </c>
      <c r="B141" s="88"/>
      <c r="C141" s="89"/>
      <c r="D141" s="96">
        <f>D118+D120</f>
        <v>2930528.35</v>
      </c>
      <c r="E141" s="96">
        <f>E118+E120</f>
        <v>987.05</v>
      </c>
      <c r="F141" s="96">
        <f>F118+F120</f>
        <v>82.27</v>
      </c>
      <c r="I141" s="91"/>
    </row>
    <row r="142" spans="1:9" s="3" customFormat="1" ht="19.5">
      <c r="A142" s="29"/>
      <c r="B142" s="30"/>
      <c r="C142" s="30"/>
      <c r="D142" s="30"/>
      <c r="E142" s="5"/>
      <c r="F142" s="31"/>
      <c r="I142" s="37"/>
    </row>
    <row r="143" spans="1:9" s="3" customFormat="1" ht="19.5">
      <c r="A143" s="29"/>
      <c r="B143" s="30"/>
      <c r="C143" s="30"/>
      <c r="D143" s="30"/>
      <c r="E143" s="5"/>
      <c r="F143" s="31"/>
      <c r="I143" s="37"/>
    </row>
    <row r="144" spans="1:9" s="4" customFormat="1" ht="14.25">
      <c r="A144" s="126" t="s">
        <v>27</v>
      </c>
      <c r="B144" s="126"/>
      <c r="C144" s="126"/>
      <c r="D144" s="126"/>
      <c r="I144" s="36"/>
    </row>
    <row r="145" s="4" customFormat="1" ht="12.75">
      <c r="I145" s="36"/>
    </row>
    <row r="146" spans="1:9" s="4" customFormat="1" ht="12.75">
      <c r="A146" s="25" t="s">
        <v>28</v>
      </c>
      <c r="I146" s="36"/>
    </row>
    <row r="147" s="4" customFormat="1" ht="12.75">
      <c r="I147" s="36"/>
    </row>
    <row r="148" s="4" customFormat="1" ht="12.75">
      <c r="I148" s="36"/>
    </row>
    <row r="149" s="4" customFormat="1" ht="12.75">
      <c r="I149" s="36"/>
    </row>
    <row r="150" s="4" customFormat="1" ht="12.75">
      <c r="I150" s="36"/>
    </row>
    <row r="151" s="4" customFormat="1" ht="12.75">
      <c r="I151" s="36"/>
    </row>
    <row r="152" s="4" customFormat="1" ht="12.75">
      <c r="I152" s="36"/>
    </row>
    <row r="153" s="4" customFormat="1" ht="12.75">
      <c r="I153" s="36"/>
    </row>
    <row r="154" s="4" customFormat="1" ht="12.75">
      <c r="I154" s="36"/>
    </row>
    <row r="155" s="4" customFormat="1" ht="12.75">
      <c r="I155" s="36"/>
    </row>
    <row r="156" s="4" customFormat="1" ht="12.75">
      <c r="I156" s="36"/>
    </row>
    <row r="157" s="4" customFormat="1" ht="12.75">
      <c r="I157" s="36"/>
    </row>
    <row r="158" s="4" customFormat="1" ht="12.75">
      <c r="I158" s="36"/>
    </row>
    <row r="159" s="4" customFormat="1" ht="12.75">
      <c r="I159" s="36"/>
    </row>
    <row r="160" s="4" customFormat="1" ht="12.75">
      <c r="I160" s="36"/>
    </row>
    <row r="161" s="4" customFormat="1" ht="12.75">
      <c r="I161" s="36"/>
    </row>
    <row r="162" s="4" customFormat="1" ht="12.75">
      <c r="I162" s="36"/>
    </row>
    <row r="163" s="4" customFormat="1" ht="12.75">
      <c r="I163" s="36"/>
    </row>
    <row r="164" s="4" customFormat="1" ht="12.75">
      <c r="I164" s="36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44:D144"/>
  </mergeCells>
  <printOptions horizontalCentered="1"/>
  <pageMargins left="0.2" right="0.2" top="0.1968503937007874" bottom="0.2" header="0.2" footer="0.2"/>
  <pageSetup horizontalDpi="600" verticalDpi="600" orientation="portrait" paperSize="9" scale="6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5"/>
  <sheetViews>
    <sheetView zoomScalePageLayoutView="0" workbookViewId="0" topLeftCell="A115">
      <selection activeCell="F131" sqref="F131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7.00390625" style="6" customWidth="1"/>
    <col min="4" max="4" width="20.625" style="6" customWidth="1"/>
    <col min="5" max="5" width="13.875" style="6" customWidth="1"/>
    <col min="6" max="6" width="20.875" style="6" customWidth="1"/>
    <col min="7" max="7" width="15.375" style="6" customWidth="1"/>
    <col min="8" max="8" width="15.375" style="6" hidden="1" customWidth="1"/>
    <col min="9" max="9" width="15.375" style="32" hidden="1" customWidth="1"/>
    <col min="10" max="12" width="15.375" style="6" customWidth="1"/>
    <col min="13" max="16384" width="9.125" style="6" customWidth="1"/>
  </cols>
  <sheetData>
    <row r="1" spans="1:6" ht="16.5" customHeight="1">
      <c r="A1" s="127" t="s">
        <v>133</v>
      </c>
      <c r="B1" s="128"/>
      <c r="C1" s="128"/>
      <c r="D1" s="128"/>
      <c r="E1" s="128"/>
      <c r="F1" s="128"/>
    </row>
    <row r="2" spans="2:6" ht="12.75" customHeight="1">
      <c r="B2" s="129"/>
      <c r="C2" s="129"/>
      <c r="D2" s="129"/>
      <c r="E2" s="128"/>
      <c r="F2" s="128"/>
    </row>
    <row r="3" spans="1:6" ht="23.25" customHeight="1">
      <c r="A3" s="51" t="s">
        <v>164</v>
      </c>
      <c r="B3" s="129" t="s">
        <v>0</v>
      </c>
      <c r="C3" s="129"/>
      <c r="D3" s="129"/>
      <c r="E3" s="128"/>
      <c r="F3" s="128"/>
    </row>
    <row r="4" spans="2:6" ht="14.25" customHeight="1">
      <c r="B4" s="129" t="s">
        <v>134</v>
      </c>
      <c r="C4" s="129"/>
      <c r="D4" s="129"/>
      <c r="E4" s="128"/>
      <c r="F4" s="128"/>
    </row>
    <row r="5" spans="1:6" s="1" customFormat="1" ht="33" customHeight="1">
      <c r="A5" s="130"/>
      <c r="B5" s="131"/>
      <c r="C5" s="131"/>
      <c r="D5" s="131"/>
      <c r="E5" s="131"/>
      <c r="F5" s="131"/>
    </row>
    <row r="6" spans="1:6" s="1" customFormat="1" ht="20.25" customHeight="1">
      <c r="A6" s="132" t="s">
        <v>165</v>
      </c>
      <c r="B6" s="132"/>
      <c r="C6" s="132"/>
      <c r="D6" s="132"/>
      <c r="E6" s="132"/>
      <c r="F6" s="132"/>
    </row>
    <row r="7" spans="1:9" s="9" customFormat="1" ht="22.5" customHeight="1">
      <c r="A7" s="116" t="s">
        <v>1</v>
      </c>
      <c r="B7" s="116"/>
      <c r="C7" s="116"/>
      <c r="D7" s="116"/>
      <c r="E7" s="117"/>
      <c r="F7" s="117"/>
      <c r="I7" s="33"/>
    </row>
    <row r="8" spans="1:6" s="10" customFormat="1" ht="18.75" customHeight="1">
      <c r="A8" s="116" t="s">
        <v>75</v>
      </c>
      <c r="B8" s="116"/>
      <c r="C8" s="116"/>
      <c r="D8" s="116"/>
      <c r="E8" s="117"/>
      <c r="F8" s="117"/>
    </row>
    <row r="9" spans="1:6" s="11" customFormat="1" ht="17.25" customHeight="1">
      <c r="A9" s="118" t="s">
        <v>55</v>
      </c>
      <c r="B9" s="118"/>
      <c r="C9" s="118"/>
      <c r="D9" s="118"/>
      <c r="E9" s="119"/>
      <c r="F9" s="119"/>
    </row>
    <row r="10" spans="1:6" s="10" customFormat="1" ht="30" customHeight="1" thickBot="1">
      <c r="A10" s="120" t="s">
        <v>60</v>
      </c>
      <c r="B10" s="120"/>
      <c r="C10" s="120"/>
      <c r="D10" s="120"/>
      <c r="E10" s="121"/>
      <c r="F10" s="121"/>
    </row>
    <row r="11" spans="1:9" s="8" customFormat="1" ht="139.5" customHeight="1" thickBot="1">
      <c r="A11" s="12" t="s">
        <v>2</v>
      </c>
      <c r="B11" s="13" t="s">
        <v>3</v>
      </c>
      <c r="C11" s="13" t="s">
        <v>84</v>
      </c>
      <c r="D11" s="14" t="s">
        <v>29</v>
      </c>
      <c r="E11" s="14" t="s">
        <v>4</v>
      </c>
      <c r="F11" s="2" t="s">
        <v>5</v>
      </c>
      <c r="I11" s="34"/>
    </row>
    <row r="12" spans="1:9" s="20" customFormat="1" ht="12.75">
      <c r="A12" s="15">
        <v>1</v>
      </c>
      <c r="B12" s="16">
        <v>2</v>
      </c>
      <c r="C12" s="17"/>
      <c r="D12" s="17"/>
      <c r="E12" s="18">
        <v>3</v>
      </c>
      <c r="F12" s="19">
        <v>4</v>
      </c>
      <c r="I12" s="35"/>
    </row>
    <row r="13" spans="1:9" s="20" customFormat="1" ht="49.5" customHeight="1">
      <c r="A13" s="122" t="s">
        <v>6</v>
      </c>
      <c r="B13" s="123"/>
      <c r="C13" s="123"/>
      <c r="D13" s="123"/>
      <c r="E13" s="124"/>
      <c r="F13" s="125"/>
      <c r="I13" s="35"/>
    </row>
    <row r="14" spans="1:9" s="8" customFormat="1" ht="15">
      <c r="A14" s="62" t="s">
        <v>72</v>
      </c>
      <c r="B14" s="57" t="s">
        <v>7</v>
      </c>
      <c r="C14" s="63" t="s">
        <v>129</v>
      </c>
      <c r="D14" s="41">
        <f>E14*G14</f>
        <v>128617.08</v>
      </c>
      <c r="E14" s="40">
        <f>F14*12</f>
        <v>43.32</v>
      </c>
      <c r="F14" s="40">
        <f>F25+F27</f>
        <v>3.61</v>
      </c>
      <c r="G14" s="8">
        <v>2969</v>
      </c>
      <c r="H14" s="8">
        <v>1.07</v>
      </c>
      <c r="I14" s="34">
        <v>2.24</v>
      </c>
    </row>
    <row r="15" spans="1:9" s="8" customFormat="1" ht="29.25" customHeight="1">
      <c r="A15" s="72" t="s">
        <v>77</v>
      </c>
      <c r="B15" s="73" t="s">
        <v>61</v>
      </c>
      <c r="C15" s="64"/>
      <c r="D15" s="41"/>
      <c r="E15" s="40"/>
      <c r="F15" s="40"/>
      <c r="G15" s="8">
        <v>2969</v>
      </c>
      <c r="I15" s="34"/>
    </row>
    <row r="16" spans="1:9" s="8" customFormat="1" ht="21.75" customHeight="1">
      <c r="A16" s="72" t="s">
        <v>62</v>
      </c>
      <c r="B16" s="73" t="s">
        <v>61</v>
      </c>
      <c r="C16" s="64"/>
      <c r="D16" s="41"/>
      <c r="E16" s="40"/>
      <c r="F16" s="40"/>
      <c r="G16" s="8">
        <v>2969</v>
      </c>
      <c r="I16" s="34"/>
    </row>
    <row r="17" spans="1:9" s="8" customFormat="1" ht="120" customHeight="1">
      <c r="A17" s="72" t="s">
        <v>78</v>
      </c>
      <c r="B17" s="73" t="s">
        <v>20</v>
      </c>
      <c r="C17" s="64"/>
      <c r="D17" s="41"/>
      <c r="E17" s="40"/>
      <c r="F17" s="40"/>
      <c r="G17" s="8">
        <v>2969</v>
      </c>
      <c r="I17" s="34"/>
    </row>
    <row r="18" spans="1:9" s="8" customFormat="1" ht="24.75" customHeight="1">
      <c r="A18" s="72" t="s">
        <v>79</v>
      </c>
      <c r="B18" s="73" t="s">
        <v>61</v>
      </c>
      <c r="C18" s="64"/>
      <c r="D18" s="41"/>
      <c r="E18" s="40"/>
      <c r="F18" s="40"/>
      <c r="G18" s="8">
        <v>2969</v>
      </c>
      <c r="I18" s="34"/>
    </row>
    <row r="19" spans="1:9" s="8" customFormat="1" ht="27" customHeight="1">
      <c r="A19" s="72" t="s">
        <v>80</v>
      </c>
      <c r="B19" s="73" t="s">
        <v>61</v>
      </c>
      <c r="C19" s="64"/>
      <c r="D19" s="41"/>
      <c r="E19" s="40"/>
      <c r="F19" s="40"/>
      <c r="G19" s="8">
        <v>2969</v>
      </c>
      <c r="I19" s="34"/>
    </row>
    <row r="20" spans="1:9" s="8" customFormat="1" ht="29.25" customHeight="1">
      <c r="A20" s="72" t="s">
        <v>81</v>
      </c>
      <c r="B20" s="73" t="s">
        <v>10</v>
      </c>
      <c r="C20" s="64"/>
      <c r="D20" s="41"/>
      <c r="E20" s="40"/>
      <c r="F20" s="40"/>
      <c r="G20" s="8">
        <v>2969</v>
      </c>
      <c r="I20" s="34"/>
    </row>
    <row r="21" spans="1:9" s="8" customFormat="1" ht="17.25" customHeight="1">
      <c r="A21" s="72" t="s">
        <v>82</v>
      </c>
      <c r="B21" s="73" t="s">
        <v>12</v>
      </c>
      <c r="C21" s="64"/>
      <c r="D21" s="41"/>
      <c r="E21" s="40"/>
      <c r="F21" s="40"/>
      <c r="G21" s="8">
        <v>2969</v>
      </c>
      <c r="I21" s="34"/>
    </row>
    <row r="22" spans="1:9" s="8" customFormat="1" ht="18" customHeight="1">
      <c r="A22" s="72" t="s">
        <v>166</v>
      </c>
      <c r="B22" s="73" t="s">
        <v>61</v>
      </c>
      <c r="C22" s="64"/>
      <c r="D22" s="41"/>
      <c r="E22" s="40"/>
      <c r="F22" s="40"/>
      <c r="G22" s="8">
        <v>2969</v>
      </c>
      <c r="I22" s="34"/>
    </row>
    <row r="23" spans="1:9" s="8" customFormat="1" ht="18" customHeight="1">
      <c r="A23" s="72" t="s">
        <v>167</v>
      </c>
      <c r="B23" s="73" t="s">
        <v>61</v>
      </c>
      <c r="C23" s="64"/>
      <c r="D23" s="41"/>
      <c r="E23" s="40"/>
      <c r="F23" s="40"/>
      <c r="I23" s="34"/>
    </row>
    <row r="24" spans="1:9" s="8" customFormat="1" ht="18" customHeight="1">
      <c r="A24" s="72" t="s">
        <v>83</v>
      </c>
      <c r="B24" s="73" t="s">
        <v>15</v>
      </c>
      <c r="C24" s="64"/>
      <c r="D24" s="41"/>
      <c r="E24" s="40"/>
      <c r="F24" s="40"/>
      <c r="G24" s="8">
        <v>2969</v>
      </c>
      <c r="I24" s="34"/>
    </row>
    <row r="25" spans="1:9" s="8" customFormat="1" ht="21" customHeight="1">
      <c r="A25" s="62" t="s">
        <v>64</v>
      </c>
      <c r="B25" s="74"/>
      <c r="C25" s="65"/>
      <c r="D25" s="41"/>
      <c r="E25" s="40"/>
      <c r="F25" s="40">
        <v>3.61</v>
      </c>
      <c r="G25" s="8">
        <v>2969</v>
      </c>
      <c r="I25" s="34"/>
    </row>
    <row r="26" spans="1:9" s="8" customFormat="1" ht="21" customHeight="1">
      <c r="A26" s="75" t="s">
        <v>67</v>
      </c>
      <c r="B26" s="74" t="s">
        <v>61</v>
      </c>
      <c r="C26" s="65"/>
      <c r="D26" s="41"/>
      <c r="E26" s="40"/>
      <c r="F26" s="52">
        <v>0</v>
      </c>
      <c r="G26" s="8">
        <v>2969</v>
      </c>
      <c r="I26" s="34"/>
    </row>
    <row r="27" spans="1:9" s="8" customFormat="1" ht="21" customHeight="1">
      <c r="A27" s="62" t="s">
        <v>69</v>
      </c>
      <c r="B27" s="76"/>
      <c r="C27" s="66"/>
      <c r="D27" s="41"/>
      <c r="E27" s="40"/>
      <c r="F27" s="40">
        <f>F26</f>
        <v>0</v>
      </c>
      <c r="G27" s="8">
        <v>2969</v>
      </c>
      <c r="I27" s="34"/>
    </row>
    <row r="28" spans="1:10" s="8" customFormat="1" ht="30">
      <c r="A28" s="62" t="s">
        <v>8</v>
      </c>
      <c r="B28" s="70" t="s">
        <v>9</v>
      </c>
      <c r="C28" s="63" t="s">
        <v>130</v>
      </c>
      <c r="D28" s="41">
        <f>E28*G28</f>
        <v>192747.48</v>
      </c>
      <c r="E28" s="40">
        <f>F28*12</f>
        <v>64.92</v>
      </c>
      <c r="F28" s="40">
        <v>5.41</v>
      </c>
      <c r="G28" s="8">
        <v>2969</v>
      </c>
      <c r="H28" s="8">
        <v>1.07</v>
      </c>
      <c r="I28" s="34">
        <v>3.6</v>
      </c>
      <c r="J28" s="8">
        <f>E28/12</f>
        <v>5.41</v>
      </c>
    </row>
    <row r="29" spans="1:10" s="8" customFormat="1" ht="15">
      <c r="A29" s="72" t="s">
        <v>85</v>
      </c>
      <c r="B29" s="73" t="s">
        <v>9</v>
      </c>
      <c r="C29" s="63"/>
      <c r="D29" s="41"/>
      <c r="E29" s="40"/>
      <c r="F29" s="40"/>
      <c r="G29" s="8">
        <v>2969</v>
      </c>
      <c r="I29" s="34"/>
      <c r="J29" s="8">
        <f aca="true" t="shared" si="0" ref="J29:J92">E29/12</f>
        <v>0</v>
      </c>
    </row>
    <row r="30" spans="1:10" s="8" customFormat="1" ht="15">
      <c r="A30" s="72" t="s">
        <v>86</v>
      </c>
      <c r="B30" s="73" t="s">
        <v>87</v>
      </c>
      <c r="C30" s="63"/>
      <c r="D30" s="41"/>
      <c r="E30" s="40"/>
      <c r="F30" s="40"/>
      <c r="G30" s="8">
        <v>2969</v>
      </c>
      <c r="I30" s="34"/>
      <c r="J30" s="8">
        <f t="shared" si="0"/>
        <v>0</v>
      </c>
    </row>
    <row r="31" spans="1:10" s="8" customFormat="1" ht="15">
      <c r="A31" s="72" t="s">
        <v>88</v>
      </c>
      <c r="B31" s="73" t="s">
        <v>89</v>
      </c>
      <c r="C31" s="67"/>
      <c r="D31" s="41"/>
      <c r="E31" s="40"/>
      <c r="F31" s="40"/>
      <c r="G31" s="8">
        <v>2969</v>
      </c>
      <c r="I31" s="34"/>
      <c r="J31" s="8">
        <f t="shared" si="0"/>
        <v>0</v>
      </c>
    </row>
    <row r="32" spans="1:10" s="8" customFormat="1" ht="15">
      <c r="A32" s="72" t="s">
        <v>56</v>
      </c>
      <c r="B32" s="73" t="s">
        <v>9</v>
      </c>
      <c r="C32" s="67"/>
      <c r="D32" s="41"/>
      <c r="E32" s="40"/>
      <c r="F32" s="40"/>
      <c r="G32" s="8">
        <v>2969</v>
      </c>
      <c r="I32" s="34"/>
      <c r="J32" s="8">
        <f t="shared" si="0"/>
        <v>0</v>
      </c>
    </row>
    <row r="33" spans="1:10" s="8" customFormat="1" ht="25.5">
      <c r="A33" s="72" t="s">
        <v>57</v>
      </c>
      <c r="B33" s="73" t="s">
        <v>10</v>
      </c>
      <c r="C33" s="66"/>
      <c r="D33" s="41"/>
      <c r="E33" s="40"/>
      <c r="F33" s="40"/>
      <c r="G33" s="8">
        <v>2969</v>
      </c>
      <c r="I33" s="34"/>
      <c r="J33" s="8">
        <f t="shared" si="0"/>
        <v>0</v>
      </c>
    </row>
    <row r="34" spans="1:10" s="8" customFormat="1" ht="15">
      <c r="A34" s="72" t="s">
        <v>90</v>
      </c>
      <c r="B34" s="73" t="s">
        <v>9</v>
      </c>
      <c r="C34" s="67"/>
      <c r="D34" s="41"/>
      <c r="E34" s="40"/>
      <c r="F34" s="40"/>
      <c r="G34" s="8">
        <v>2969</v>
      </c>
      <c r="I34" s="34"/>
      <c r="J34" s="8">
        <f t="shared" si="0"/>
        <v>0</v>
      </c>
    </row>
    <row r="35" spans="1:10" s="8" customFormat="1" ht="15">
      <c r="A35" s="72" t="s">
        <v>63</v>
      </c>
      <c r="B35" s="73" t="s">
        <v>9</v>
      </c>
      <c r="C35" s="67"/>
      <c r="D35" s="41"/>
      <c r="E35" s="40"/>
      <c r="F35" s="40"/>
      <c r="G35" s="8">
        <v>2969</v>
      </c>
      <c r="I35" s="34"/>
      <c r="J35" s="8">
        <f t="shared" si="0"/>
        <v>0</v>
      </c>
    </row>
    <row r="36" spans="1:10" s="8" customFormat="1" ht="25.5">
      <c r="A36" s="72" t="s">
        <v>91</v>
      </c>
      <c r="B36" s="73" t="s">
        <v>58</v>
      </c>
      <c r="C36" s="67"/>
      <c r="D36" s="41"/>
      <c r="E36" s="40"/>
      <c r="F36" s="40"/>
      <c r="G36" s="8">
        <v>2969</v>
      </c>
      <c r="I36" s="34"/>
      <c r="J36" s="8">
        <f t="shared" si="0"/>
        <v>0</v>
      </c>
    </row>
    <row r="37" spans="1:10" s="8" customFormat="1" ht="25.5">
      <c r="A37" s="72" t="s">
        <v>92</v>
      </c>
      <c r="B37" s="73" t="s">
        <v>10</v>
      </c>
      <c r="C37" s="7"/>
      <c r="D37" s="41"/>
      <c r="E37" s="40"/>
      <c r="F37" s="40"/>
      <c r="G37" s="8">
        <v>2969</v>
      </c>
      <c r="I37" s="34"/>
      <c r="J37" s="8">
        <f t="shared" si="0"/>
        <v>0</v>
      </c>
    </row>
    <row r="38" spans="1:10" s="8" customFormat="1" ht="25.5">
      <c r="A38" s="72" t="s">
        <v>93</v>
      </c>
      <c r="B38" s="73" t="s">
        <v>9</v>
      </c>
      <c r="C38" s="7"/>
      <c r="D38" s="41"/>
      <c r="E38" s="40"/>
      <c r="F38" s="40"/>
      <c r="G38" s="8">
        <v>2969</v>
      </c>
      <c r="I38" s="34"/>
      <c r="J38" s="8">
        <f t="shared" si="0"/>
        <v>0</v>
      </c>
    </row>
    <row r="39" spans="1:10" s="23" customFormat="1" ht="21" customHeight="1">
      <c r="A39" s="22" t="s">
        <v>11</v>
      </c>
      <c r="B39" s="21" t="s">
        <v>12</v>
      </c>
      <c r="C39" s="21" t="s">
        <v>129</v>
      </c>
      <c r="D39" s="41">
        <f>E39*G39</f>
        <v>32065.2</v>
      </c>
      <c r="E39" s="40">
        <f>F39*12</f>
        <v>10.8</v>
      </c>
      <c r="F39" s="40">
        <v>0.9</v>
      </c>
      <c r="G39" s="8">
        <v>2969</v>
      </c>
      <c r="H39" s="8">
        <v>1.07</v>
      </c>
      <c r="I39" s="34">
        <v>0.6</v>
      </c>
      <c r="J39" s="8">
        <f t="shared" si="0"/>
        <v>0.9</v>
      </c>
    </row>
    <row r="40" spans="1:10" s="8" customFormat="1" ht="21" customHeight="1">
      <c r="A40" s="22" t="s">
        <v>13</v>
      </c>
      <c r="B40" s="21" t="s">
        <v>14</v>
      </c>
      <c r="C40" s="63" t="s">
        <v>129</v>
      </c>
      <c r="D40" s="41">
        <f>E40*G40</f>
        <v>104390.04</v>
      </c>
      <c r="E40" s="40">
        <f>F40*12</f>
        <v>35.16</v>
      </c>
      <c r="F40" s="40">
        <v>2.93</v>
      </c>
      <c r="G40" s="8">
        <v>2969</v>
      </c>
      <c r="H40" s="8">
        <v>1.07</v>
      </c>
      <c r="I40" s="34">
        <v>1.94</v>
      </c>
      <c r="J40" s="8">
        <f t="shared" si="0"/>
        <v>2.93</v>
      </c>
    </row>
    <row r="41" spans="1:10" s="8" customFormat="1" ht="21" customHeight="1">
      <c r="A41" s="56" t="s">
        <v>96</v>
      </c>
      <c r="B41" s="57" t="s">
        <v>9</v>
      </c>
      <c r="C41" s="63" t="s">
        <v>143</v>
      </c>
      <c r="D41" s="41">
        <v>0</v>
      </c>
      <c r="E41" s="40">
        <f>D41/G41</f>
        <v>0</v>
      </c>
      <c r="F41" s="40">
        <f>E41/12</f>
        <v>0</v>
      </c>
      <c r="G41" s="8">
        <v>2969</v>
      </c>
      <c r="I41" s="34"/>
      <c r="J41" s="8">
        <f t="shared" si="0"/>
        <v>0</v>
      </c>
    </row>
    <row r="42" spans="1:10" s="8" customFormat="1" ht="21" customHeight="1">
      <c r="A42" s="72" t="s">
        <v>97</v>
      </c>
      <c r="B42" s="73" t="s">
        <v>20</v>
      </c>
      <c r="C42" s="63"/>
      <c r="D42" s="41"/>
      <c r="E42" s="40"/>
      <c r="F42" s="40"/>
      <c r="G42" s="8">
        <v>2969</v>
      </c>
      <c r="I42" s="34"/>
      <c r="J42" s="8">
        <f t="shared" si="0"/>
        <v>0</v>
      </c>
    </row>
    <row r="43" spans="1:10" s="8" customFormat="1" ht="21" customHeight="1">
      <c r="A43" s="72" t="s">
        <v>98</v>
      </c>
      <c r="B43" s="73" t="s">
        <v>15</v>
      </c>
      <c r="C43" s="63"/>
      <c r="D43" s="41"/>
      <c r="E43" s="40"/>
      <c r="F43" s="40"/>
      <c r="G43" s="8">
        <v>2969</v>
      </c>
      <c r="I43" s="34"/>
      <c r="J43" s="8">
        <f t="shared" si="0"/>
        <v>0</v>
      </c>
    </row>
    <row r="44" spans="1:10" s="8" customFormat="1" ht="21" customHeight="1">
      <c r="A44" s="72" t="s">
        <v>99</v>
      </c>
      <c r="B44" s="73" t="s">
        <v>100</v>
      </c>
      <c r="C44" s="63"/>
      <c r="D44" s="41"/>
      <c r="E44" s="40"/>
      <c r="F44" s="40"/>
      <c r="G44" s="8">
        <v>2969</v>
      </c>
      <c r="I44" s="34"/>
      <c r="J44" s="8">
        <f t="shared" si="0"/>
        <v>0</v>
      </c>
    </row>
    <row r="45" spans="1:10" s="8" customFormat="1" ht="21" customHeight="1">
      <c r="A45" s="72" t="s">
        <v>101</v>
      </c>
      <c r="B45" s="73" t="s">
        <v>102</v>
      </c>
      <c r="C45" s="63"/>
      <c r="D45" s="41"/>
      <c r="E45" s="40"/>
      <c r="F45" s="40"/>
      <c r="G45" s="8">
        <v>2969</v>
      </c>
      <c r="I45" s="34"/>
      <c r="J45" s="8">
        <f t="shared" si="0"/>
        <v>0</v>
      </c>
    </row>
    <row r="46" spans="1:10" s="8" customFormat="1" ht="21" customHeight="1">
      <c r="A46" s="72" t="s">
        <v>103</v>
      </c>
      <c r="B46" s="73" t="s">
        <v>100</v>
      </c>
      <c r="C46" s="63"/>
      <c r="D46" s="41"/>
      <c r="E46" s="40"/>
      <c r="F46" s="40"/>
      <c r="G46" s="8">
        <v>2969</v>
      </c>
      <c r="I46" s="34"/>
      <c r="J46" s="8">
        <f t="shared" si="0"/>
        <v>0</v>
      </c>
    </row>
    <row r="47" spans="1:10" s="20" customFormat="1" ht="30">
      <c r="A47" s="56" t="s">
        <v>94</v>
      </c>
      <c r="B47" s="57" t="s">
        <v>7</v>
      </c>
      <c r="C47" s="63" t="s">
        <v>131</v>
      </c>
      <c r="D47" s="41">
        <v>2439.99</v>
      </c>
      <c r="E47" s="40">
        <f>D47/G47</f>
        <v>0.82</v>
      </c>
      <c r="F47" s="40">
        <f>E47/12</f>
        <v>0.07</v>
      </c>
      <c r="G47" s="8">
        <v>2969</v>
      </c>
      <c r="H47" s="8">
        <v>1.07</v>
      </c>
      <c r="I47" s="34">
        <v>0.04</v>
      </c>
      <c r="J47" s="8">
        <f t="shared" si="0"/>
        <v>0.0683333333333333</v>
      </c>
    </row>
    <row r="48" spans="1:10" s="20" customFormat="1" ht="32.25" customHeight="1">
      <c r="A48" s="56" t="s">
        <v>95</v>
      </c>
      <c r="B48" s="57" t="s">
        <v>7</v>
      </c>
      <c r="C48" s="63" t="s">
        <v>131</v>
      </c>
      <c r="D48" s="41">
        <v>15405.72</v>
      </c>
      <c r="E48" s="40">
        <f>D48/G48</f>
        <v>5.19</v>
      </c>
      <c r="F48" s="40">
        <f>E48/12</f>
        <v>0.43</v>
      </c>
      <c r="G48" s="8">
        <v>2969</v>
      </c>
      <c r="H48" s="8">
        <v>1.07</v>
      </c>
      <c r="I48" s="34">
        <v>0.29</v>
      </c>
      <c r="J48" s="8">
        <f t="shared" si="0"/>
        <v>0.4325</v>
      </c>
    </row>
    <row r="49" spans="1:10" s="20" customFormat="1" ht="30">
      <c r="A49" s="56" t="s">
        <v>21</v>
      </c>
      <c r="B49" s="57"/>
      <c r="C49" s="63" t="s">
        <v>135</v>
      </c>
      <c r="D49" s="41">
        <f>E49*G49</f>
        <v>7838.16</v>
      </c>
      <c r="E49" s="40">
        <f>F49*12</f>
        <v>2.64</v>
      </c>
      <c r="F49" s="40">
        <v>0.22</v>
      </c>
      <c r="G49" s="8">
        <v>2969</v>
      </c>
      <c r="H49" s="8">
        <v>1.07</v>
      </c>
      <c r="I49" s="34">
        <v>0.14</v>
      </c>
      <c r="J49" s="8">
        <f t="shared" si="0"/>
        <v>0.22</v>
      </c>
    </row>
    <row r="50" spans="1:10" s="20" customFormat="1" ht="25.5">
      <c r="A50" s="77" t="s">
        <v>107</v>
      </c>
      <c r="B50" s="78" t="s">
        <v>68</v>
      </c>
      <c r="C50" s="63"/>
      <c r="D50" s="41"/>
      <c r="E50" s="40"/>
      <c r="F50" s="40"/>
      <c r="G50" s="8">
        <v>2969</v>
      </c>
      <c r="H50" s="8"/>
      <c r="I50" s="34"/>
      <c r="J50" s="8">
        <f t="shared" si="0"/>
        <v>0</v>
      </c>
    </row>
    <row r="51" spans="1:10" s="20" customFormat="1" ht="30.75" customHeight="1">
      <c r="A51" s="77" t="s">
        <v>108</v>
      </c>
      <c r="B51" s="78" t="s">
        <v>68</v>
      </c>
      <c r="C51" s="63"/>
      <c r="D51" s="41"/>
      <c r="E51" s="40"/>
      <c r="F51" s="40"/>
      <c r="G51" s="8">
        <v>2969</v>
      </c>
      <c r="H51" s="8"/>
      <c r="I51" s="34"/>
      <c r="J51" s="8">
        <f t="shared" si="0"/>
        <v>0</v>
      </c>
    </row>
    <row r="52" spans="1:10" s="20" customFormat="1" ht="21" customHeight="1">
      <c r="A52" s="77" t="s">
        <v>109</v>
      </c>
      <c r="B52" s="78" t="s">
        <v>61</v>
      </c>
      <c r="C52" s="63"/>
      <c r="D52" s="41"/>
      <c r="E52" s="40"/>
      <c r="F52" s="40"/>
      <c r="G52" s="8">
        <v>2969</v>
      </c>
      <c r="H52" s="8"/>
      <c r="I52" s="34"/>
      <c r="J52" s="8">
        <f t="shared" si="0"/>
        <v>0</v>
      </c>
    </row>
    <row r="53" spans="1:10" s="20" customFormat="1" ht="24" customHeight="1">
      <c r="A53" s="77" t="s">
        <v>110</v>
      </c>
      <c r="B53" s="78" t="s">
        <v>68</v>
      </c>
      <c r="C53" s="63"/>
      <c r="D53" s="41"/>
      <c r="E53" s="40"/>
      <c r="F53" s="40"/>
      <c r="G53" s="8">
        <v>2969</v>
      </c>
      <c r="H53" s="8"/>
      <c r="I53" s="34"/>
      <c r="J53" s="8">
        <f t="shared" si="0"/>
        <v>0</v>
      </c>
    </row>
    <row r="54" spans="1:10" s="20" customFormat="1" ht="25.5">
      <c r="A54" s="77" t="s">
        <v>111</v>
      </c>
      <c r="B54" s="78" t="s">
        <v>68</v>
      </c>
      <c r="C54" s="63"/>
      <c r="D54" s="41"/>
      <c r="E54" s="40"/>
      <c r="F54" s="40"/>
      <c r="G54" s="8">
        <v>2969</v>
      </c>
      <c r="H54" s="8"/>
      <c r="I54" s="34"/>
      <c r="J54" s="8">
        <f t="shared" si="0"/>
        <v>0</v>
      </c>
    </row>
    <row r="55" spans="1:10" s="20" customFormat="1" ht="15">
      <c r="A55" s="77" t="s">
        <v>112</v>
      </c>
      <c r="B55" s="78" t="s">
        <v>68</v>
      </c>
      <c r="C55" s="63"/>
      <c r="D55" s="41"/>
      <c r="E55" s="40"/>
      <c r="F55" s="40"/>
      <c r="G55" s="8">
        <v>2969</v>
      </c>
      <c r="H55" s="8"/>
      <c r="I55" s="34"/>
      <c r="J55" s="8">
        <f t="shared" si="0"/>
        <v>0</v>
      </c>
    </row>
    <row r="56" spans="1:10" s="20" customFormat="1" ht="25.5">
      <c r="A56" s="77" t="s">
        <v>113</v>
      </c>
      <c r="B56" s="78" t="s">
        <v>68</v>
      </c>
      <c r="C56" s="63"/>
      <c r="D56" s="41"/>
      <c r="E56" s="40"/>
      <c r="F56" s="40"/>
      <c r="G56" s="8">
        <v>2969</v>
      </c>
      <c r="H56" s="8"/>
      <c r="I56" s="34"/>
      <c r="J56" s="8">
        <f t="shared" si="0"/>
        <v>0</v>
      </c>
    </row>
    <row r="57" spans="1:10" s="20" customFormat="1" ht="17.25" customHeight="1">
      <c r="A57" s="77" t="s">
        <v>114</v>
      </c>
      <c r="B57" s="78" t="s">
        <v>68</v>
      </c>
      <c r="C57" s="63"/>
      <c r="D57" s="41"/>
      <c r="E57" s="40"/>
      <c r="F57" s="40"/>
      <c r="G57" s="8">
        <v>2969</v>
      </c>
      <c r="H57" s="8"/>
      <c r="I57" s="34"/>
      <c r="J57" s="8">
        <f t="shared" si="0"/>
        <v>0</v>
      </c>
    </row>
    <row r="58" spans="1:10" s="20" customFormat="1" ht="20.25" customHeight="1">
      <c r="A58" s="77" t="s">
        <v>115</v>
      </c>
      <c r="B58" s="78" t="s">
        <v>68</v>
      </c>
      <c r="C58" s="63"/>
      <c r="D58" s="41"/>
      <c r="E58" s="40"/>
      <c r="F58" s="40"/>
      <c r="G58" s="8">
        <v>2969</v>
      </c>
      <c r="H58" s="8"/>
      <c r="I58" s="34"/>
      <c r="J58" s="8">
        <f t="shared" si="0"/>
        <v>0</v>
      </c>
    </row>
    <row r="59" spans="1:10" s="20" customFormat="1" ht="30.75" customHeight="1">
      <c r="A59" s="56" t="s">
        <v>168</v>
      </c>
      <c r="B59" s="78"/>
      <c r="C59" s="63"/>
      <c r="D59" s="41">
        <v>60200</v>
      </c>
      <c r="E59" s="40">
        <f>D59/G59</f>
        <v>20.28</v>
      </c>
      <c r="F59" s="40">
        <f>E59/12</f>
        <v>1.69</v>
      </c>
      <c r="G59" s="8">
        <v>2969</v>
      </c>
      <c r="H59" s="8"/>
      <c r="I59" s="34"/>
      <c r="J59" s="8"/>
    </row>
    <row r="60" spans="1:10" s="8" customFormat="1" ht="20.25" customHeight="1">
      <c r="A60" s="22" t="s">
        <v>23</v>
      </c>
      <c r="B60" s="21" t="s">
        <v>24</v>
      </c>
      <c r="C60" s="63" t="s">
        <v>136</v>
      </c>
      <c r="D60" s="41">
        <f>E60*G60</f>
        <v>2850.24</v>
      </c>
      <c r="E60" s="40">
        <f>F60*12</f>
        <v>0.96</v>
      </c>
      <c r="F60" s="40">
        <v>0.08</v>
      </c>
      <c r="G60" s="8">
        <v>2969</v>
      </c>
      <c r="H60" s="8">
        <v>1.07</v>
      </c>
      <c r="I60" s="34">
        <v>0.03</v>
      </c>
      <c r="J60" s="8">
        <f t="shared" si="0"/>
        <v>0.08</v>
      </c>
    </row>
    <row r="61" spans="1:10" s="8" customFormat="1" ht="18" customHeight="1">
      <c r="A61" s="22" t="s">
        <v>25</v>
      </c>
      <c r="B61" s="24" t="s">
        <v>26</v>
      </c>
      <c r="C61" s="57" t="s">
        <v>136</v>
      </c>
      <c r="D61" s="41">
        <f>E61*G61</f>
        <v>1781.4</v>
      </c>
      <c r="E61" s="40">
        <f>12*F61</f>
        <v>0.6</v>
      </c>
      <c r="F61" s="40">
        <v>0.05</v>
      </c>
      <c r="G61" s="8">
        <v>2969</v>
      </c>
      <c r="H61" s="8">
        <v>1.07</v>
      </c>
      <c r="I61" s="34">
        <v>0.02</v>
      </c>
      <c r="J61" s="8">
        <f t="shared" si="0"/>
        <v>0.05</v>
      </c>
    </row>
    <row r="62" spans="1:10" s="23" customFormat="1" ht="30">
      <c r="A62" s="22" t="s">
        <v>22</v>
      </c>
      <c r="B62" s="21"/>
      <c r="C62" s="57" t="s">
        <v>132</v>
      </c>
      <c r="D62" s="41">
        <v>3535</v>
      </c>
      <c r="E62" s="40">
        <f>D62/G62</f>
        <v>1.19</v>
      </c>
      <c r="F62" s="40">
        <f>E62/12</f>
        <v>0.1</v>
      </c>
      <c r="G62" s="8">
        <v>2969</v>
      </c>
      <c r="H62" s="8">
        <v>1.07</v>
      </c>
      <c r="I62" s="34">
        <v>0.03</v>
      </c>
      <c r="J62" s="8">
        <f t="shared" si="0"/>
        <v>0.0991666666666667</v>
      </c>
    </row>
    <row r="63" spans="1:10" s="23" customFormat="1" ht="23.25" customHeight="1">
      <c r="A63" s="22" t="s">
        <v>30</v>
      </c>
      <c r="B63" s="21"/>
      <c r="C63" s="70" t="s">
        <v>137</v>
      </c>
      <c r="D63" s="40">
        <f>D64+D65+D66+D67+D68+D69+D70+D71+D72+D74+D75+D76+D77+D73</f>
        <v>17593.14</v>
      </c>
      <c r="E63" s="40">
        <f>D63/G63</f>
        <v>5.93</v>
      </c>
      <c r="F63" s="40">
        <f>E63/12</f>
        <v>0.49</v>
      </c>
      <c r="G63" s="8">
        <v>2969</v>
      </c>
      <c r="H63" s="8">
        <v>1.07</v>
      </c>
      <c r="I63" s="34">
        <v>0.64</v>
      </c>
      <c r="J63" s="8">
        <f t="shared" si="0"/>
        <v>0.494166666666667</v>
      </c>
    </row>
    <row r="64" spans="1:10" s="20" customFormat="1" ht="21" customHeight="1">
      <c r="A64" s="53" t="s">
        <v>73</v>
      </c>
      <c r="B64" s="54" t="s">
        <v>15</v>
      </c>
      <c r="C64" s="68"/>
      <c r="D64" s="45">
        <v>743.92</v>
      </c>
      <c r="E64" s="44"/>
      <c r="F64" s="44"/>
      <c r="G64" s="8">
        <v>2969</v>
      </c>
      <c r="H64" s="8">
        <v>1.07</v>
      </c>
      <c r="I64" s="34">
        <v>0.01</v>
      </c>
      <c r="J64" s="8">
        <f t="shared" si="0"/>
        <v>0</v>
      </c>
    </row>
    <row r="65" spans="1:10" s="20" customFormat="1" ht="15">
      <c r="A65" s="53" t="s">
        <v>16</v>
      </c>
      <c r="B65" s="54" t="s">
        <v>20</v>
      </c>
      <c r="C65" s="68"/>
      <c r="D65" s="45">
        <v>548.89</v>
      </c>
      <c r="E65" s="44"/>
      <c r="F65" s="44"/>
      <c r="G65" s="8">
        <v>2969</v>
      </c>
      <c r="H65" s="8">
        <v>1.07</v>
      </c>
      <c r="I65" s="34">
        <v>0.01</v>
      </c>
      <c r="J65" s="8">
        <f t="shared" si="0"/>
        <v>0</v>
      </c>
    </row>
    <row r="66" spans="1:10" s="20" customFormat="1" ht="15">
      <c r="A66" s="53" t="s">
        <v>70</v>
      </c>
      <c r="B66" s="55" t="s">
        <v>15</v>
      </c>
      <c r="C66" s="69"/>
      <c r="D66" s="45">
        <v>978.07</v>
      </c>
      <c r="E66" s="44"/>
      <c r="F66" s="44"/>
      <c r="G66" s="8">
        <v>2969</v>
      </c>
      <c r="H66" s="8"/>
      <c r="I66" s="34"/>
      <c r="J66" s="8">
        <f t="shared" si="0"/>
        <v>0</v>
      </c>
    </row>
    <row r="67" spans="1:10" s="20" customFormat="1" ht="15">
      <c r="A67" s="53" t="s">
        <v>46</v>
      </c>
      <c r="B67" s="54" t="s">
        <v>15</v>
      </c>
      <c r="C67" s="68"/>
      <c r="D67" s="45">
        <v>1046</v>
      </c>
      <c r="E67" s="44"/>
      <c r="F67" s="44"/>
      <c r="G67" s="8">
        <v>2969</v>
      </c>
      <c r="H67" s="8">
        <v>1.07</v>
      </c>
      <c r="I67" s="34">
        <v>0.02</v>
      </c>
      <c r="J67" s="8">
        <f t="shared" si="0"/>
        <v>0</v>
      </c>
    </row>
    <row r="68" spans="1:10" s="20" customFormat="1" ht="15">
      <c r="A68" s="53" t="s">
        <v>17</v>
      </c>
      <c r="B68" s="54" t="s">
        <v>15</v>
      </c>
      <c r="C68" s="68"/>
      <c r="D68" s="45">
        <v>4663.68</v>
      </c>
      <c r="E68" s="44"/>
      <c r="F68" s="44"/>
      <c r="G68" s="8">
        <v>2969</v>
      </c>
      <c r="H68" s="8">
        <v>1.07</v>
      </c>
      <c r="I68" s="34">
        <v>0.09</v>
      </c>
      <c r="J68" s="8">
        <f t="shared" si="0"/>
        <v>0</v>
      </c>
    </row>
    <row r="69" spans="1:10" s="20" customFormat="1" ht="15">
      <c r="A69" s="53" t="s">
        <v>18</v>
      </c>
      <c r="B69" s="54" t="s">
        <v>15</v>
      </c>
      <c r="C69" s="68"/>
      <c r="D69" s="45">
        <v>1097.78</v>
      </c>
      <c r="E69" s="44"/>
      <c r="F69" s="44"/>
      <c r="G69" s="8">
        <v>2969</v>
      </c>
      <c r="H69" s="8">
        <v>1.07</v>
      </c>
      <c r="I69" s="34">
        <v>0.02</v>
      </c>
      <c r="J69" s="8">
        <f t="shared" si="0"/>
        <v>0</v>
      </c>
    </row>
    <row r="70" spans="1:10" s="20" customFormat="1" ht="15">
      <c r="A70" s="53" t="s">
        <v>43</v>
      </c>
      <c r="B70" s="54" t="s">
        <v>15</v>
      </c>
      <c r="C70" s="68"/>
      <c r="D70" s="45">
        <v>522.99</v>
      </c>
      <c r="E70" s="44"/>
      <c r="F70" s="44"/>
      <c r="G70" s="8">
        <v>2969</v>
      </c>
      <c r="H70" s="8">
        <v>1.07</v>
      </c>
      <c r="I70" s="34">
        <v>0.01</v>
      </c>
      <c r="J70" s="8">
        <f t="shared" si="0"/>
        <v>0</v>
      </c>
    </row>
    <row r="71" spans="1:10" s="20" customFormat="1" ht="15">
      <c r="A71" s="53" t="s">
        <v>44</v>
      </c>
      <c r="B71" s="54" t="s">
        <v>20</v>
      </c>
      <c r="C71" s="68"/>
      <c r="D71" s="45">
        <v>0</v>
      </c>
      <c r="E71" s="44"/>
      <c r="F71" s="44"/>
      <c r="G71" s="8">
        <v>2969</v>
      </c>
      <c r="H71" s="8">
        <v>1.07</v>
      </c>
      <c r="I71" s="34">
        <v>0.04</v>
      </c>
      <c r="J71" s="8">
        <f t="shared" si="0"/>
        <v>0</v>
      </c>
    </row>
    <row r="72" spans="1:10" s="20" customFormat="1" ht="25.5">
      <c r="A72" s="53" t="s">
        <v>19</v>
      </c>
      <c r="B72" s="54" t="s">
        <v>15</v>
      </c>
      <c r="C72" s="68"/>
      <c r="D72" s="45">
        <v>2961.28</v>
      </c>
      <c r="E72" s="44"/>
      <c r="F72" s="44"/>
      <c r="G72" s="8">
        <v>2969</v>
      </c>
      <c r="H72" s="8">
        <v>1.07</v>
      </c>
      <c r="I72" s="34">
        <v>0.05</v>
      </c>
      <c r="J72" s="8">
        <f t="shared" si="0"/>
        <v>0</v>
      </c>
    </row>
    <row r="73" spans="1:10" s="20" customFormat="1" ht="20.25" customHeight="1">
      <c r="A73" s="53" t="s">
        <v>169</v>
      </c>
      <c r="B73" s="55" t="s">
        <v>15</v>
      </c>
      <c r="C73" s="68"/>
      <c r="D73" s="45">
        <v>863.07</v>
      </c>
      <c r="E73" s="44"/>
      <c r="F73" s="44"/>
      <c r="G73" s="8"/>
      <c r="H73" s="8"/>
      <c r="I73" s="34"/>
      <c r="J73" s="8"/>
    </row>
    <row r="74" spans="1:10" s="20" customFormat="1" ht="25.5">
      <c r="A74" s="53" t="s">
        <v>74</v>
      </c>
      <c r="B74" s="54" t="s">
        <v>15</v>
      </c>
      <c r="C74" s="68"/>
      <c r="D74" s="45">
        <v>4167.46</v>
      </c>
      <c r="E74" s="44"/>
      <c r="F74" s="44"/>
      <c r="G74" s="8">
        <v>2969</v>
      </c>
      <c r="H74" s="8">
        <v>1.07</v>
      </c>
      <c r="I74" s="34">
        <v>0.01</v>
      </c>
      <c r="J74" s="8">
        <f t="shared" si="0"/>
        <v>0</v>
      </c>
    </row>
    <row r="75" spans="1:10" s="20" customFormat="1" ht="25.5">
      <c r="A75" s="53" t="s">
        <v>104</v>
      </c>
      <c r="B75" s="55" t="s">
        <v>50</v>
      </c>
      <c r="C75" s="68"/>
      <c r="D75" s="45">
        <v>0</v>
      </c>
      <c r="E75" s="44"/>
      <c r="F75" s="44"/>
      <c r="G75" s="8">
        <v>2969</v>
      </c>
      <c r="H75" s="8"/>
      <c r="I75" s="34"/>
      <c r="J75" s="8">
        <f t="shared" si="0"/>
        <v>0</v>
      </c>
    </row>
    <row r="76" spans="1:10" s="20" customFormat="1" ht="15">
      <c r="A76" s="53" t="s">
        <v>105</v>
      </c>
      <c r="B76" s="78" t="s">
        <v>15</v>
      </c>
      <c r="C76" s="68"/>
      <c r="D76" s="45">
        <v>0</v>
      </c>
      <c r="E76" s="44"/>
      <c r="F76" s="44"/>
      <c r="G76" s="8">
        <v>2969</v>
      </c>
      <c r="H76" s="8"/>
      <c r="I76" s="34"/>
      <c r="J76" s="8">
        <f t="shared" si="0"/>
        <v>0</v>
      </c>
    </row>
    <row r="77" spans="1:10" s="20" customFormat="1" ht="15">
      <c r="A77" s="53" t="s">
        <v>106</v>
      </c>
      <c r="B77" s="55" t="s">
        <v>50</v>
      </c>
      <c r="C77" s="68"/>
      <c r="D77" s="45">
        <v>0</v>
      </c>
      <c r="E77" s="44"/>
      <c r="F77" s="44"/>
      <c r="G77" s="8">
        <v>2969</v>
      </c>
      <c r="H77" s="8"/>
      <c r="I77" s="34"/>
      <c r="J77" s="8">
        <f t="shared" si="0"/>
        <v>0</v>
      </c>
    </row>
    <row r="78" spans="1:10" s="23" customFormat="1" ht="30">
      <c r="A78" s="56" t="s">
        <v>35</v>
      </c>
      <c r="B78" s="57"/>
      <c r="C78" s="70" t="s">
        <v>138</v>
      </c>
      <c r="D78" s="40">
        <f>D79+D80+D81+D82+D83+D84+D85+D86+D87</f>
        <v>14865.98</v>
      </c>
      <c r="E78" s="40">
        <f>D78/G78</f>
        <v>5.01</v>
      </c>
      <c r="F78" s="40">
        <f>E78/12</f>
        <v>0.42</v>
      </c>
      <c r="G78" s="8">
        <v>2969</v>
      </c>
      <c r="H78" s="8">
        <v>1.07</v>
      </c>
      <c r="I78" s="34">
        <v>0.99</v>
      </c>
      <c r="J78" s="8">
        <f t="shared" si="0"/>
        <v>0.4175</v>
      </c>
    </row>
    <row r="79" spans="1:10" s="20" customFormat="1" ht="15">
      <c r="A79" s="53" t="s">
        <v>31</v>
      </c>
      <c r="B79" s="54" t="s">
        <v>47</v>
      </c>
      <c r="C79" s="68"/>
      <c r="D79" s="45">
        <v>3137.99</v>
      </c>
      <c r="E79" s="44"/>
      <c r="F79" s="44"/>
      <c r="G79" s="8">
        <v>2969</v>
      </c>
      <c r="H79" s="8">
        <v>1.07</v>
      </c>
      <c r="I79" s="34">
        <v>0.05</v>
      </c>
      <c r="J79" s="8">
        <f t="shared" si="0"/>
        <v>0</v>
      </c>
    </row>
    <row r="80" spans="1:10" s="20" customFormat="1" ht="25.5">
      <c r="A80" s="53" t="s">
        <v>32</v>
      </c>
      <c r="B80" s="54" t="s">
        <v>39</v>
      </c>
      <c r="C80" s="68"/>
      <c r="D80" s="45">
        <v>2092.02</v>
      </c>
      <c r="E80" s="44"/>
      <c r="F80" s="44"/>
      <c r="G80" s="8">
        <v>2969</v>
      </c>
      <c r="H80" s="8">
        <v>1.07</v>
      </c>
      <c r="I80" s="34">
        <v>0.04</v>
      </c>
      <c r="J80" s="8">
        <f t="shared" si="0"/>
        <v>0</v>
      </c>
    </row>
    <row r="81" spans="1:10" s="20" customFormat="1" ht="15">
      <c r="A81" s="53" t="s">
        <v>51</v>
      </c>
      <c r="B81" s="54" t="s">
        <v>50</v>
      </c>
      <c r="C81" s="68"/>
      <c r="D81" s="45">
        <v>2195.49</v>
      </c>
      <c r="E81" s="44"/>
      <c r="F81" s="44"/>
      <c r="G81" s="8">
        <v>2969</v>
      </c>
      <c r="H81" s="8">
        <v>1.07</v>
      </c>
      <c r="I81" s="34">
        <v>0.04</v>
      </c>
      <c r="J81" s="8">
        <f t="shared" si="0"/>
        <v>0</v>
      </c>
    </row>
    <row r="82" spans="1:10" s="20" customFormat="1" ht="25.5">
      <c r="A82" s="53" t="s">
        <v>48</v>
      </c>
      <c r="B82" s="54" t="s">
        <v>49</v>
      </c>
      <c r="C82" s="68"/>
      <c r="D82" s="45">
        <v>0</v>
      </c>
      <c r="E82" s="44"/>
      <c r="F82" s="44"/>
      <c r="G82" s="8">
        <v>2969</v>
      </c>
      <c r="H82" s="8">
        <v>1.07</v>
      </c>
      <c r="I82" s="34">
        <v>0.04</v>
      </c>
      <c r="J82" s="8">
        <f t="shared" si="0"/>
        <v>0</v>
      </c>
    </row>
    <row r="83" spans="1:10" s="20" customFormat="1" ht="18.75" customHeight="1">
      <c r="A83" s="53" t="s">
        <v>45</v>
      </c>
      <c r="B83" s="54" t="s">
        <v>7</v>
      </c>
      <c r="C83" s="68"/>
      <c r="D83" s="45">
        <v>7440.48</v>
      </c>
      <c r="E83" s="44"/>
      <c r="F83" s="44"/>
      <c r="G83" s="8">
        <v>2969</v>
      </c>
      <c r="H83" s="8">
        <v>1.07</v>
      </c>
      <c r="I83" s="34">
        <v>0.14</v>
      </c>
      <c r="J83" s="8">
        <f t="shared" si="0"/>
        <v>0</v>
      </c>
    </row>
    <row r="84" spans="1:10" s="20" customFormat="1" ht="25.5">
      <c r="A84" s="53" t="s">
        <v>116</v>
      </c>
      <c r="B84" s="55" t="s">
        <v>15</v>
      </c>
      <c r="C84" s="68"/>
      <c r="D84" s="45">
        <v>0</v>
      </c>
      <c r="E84" s="44"/>
      <c r="F84" s="44"/>
      <c r="G84" s="8">
        <v>2969</v>
      </c>
      <c r="H84" s="8"/>
      <c r="I84" s="34"/>
      <c r="J84" s="8">
        <f t="shared" si="0"/>
        <v>0</v>
      </c>
    </row>
    <row r="85" spans="1:10" s="20" customFormat="1" ht="25.5">
      <c r="A85" s="53" t="s">
        <v>104</v>
      </c>
      <c r="B85" s="55" t="s">
        <v>117</v>
      </c>
      <c r="C85" s="68"/>
      <c r="D85" s="45">
        <v>0</v>
      </c>
      <c r="E85" s="44"/>
      <c r="F85" s="44"/>
      <c r="G85" s="8">
        <v>2969</v>
      </c>
      <c r="H85" s="8"/>
      <c r="I85" s="34"/>
      <c r="J85" s="8">
        <f t="shared" si="0"/>
        <v>0</v>
      </c>
    </row>
    <row r="86" spans="1:10" s="20" customFormat="1" ht="15">
      <c r="A86" s="77" t="s">
        <v>118</v>
      </c>
      <c r="B86" s="55" t="s">
        <v>50</v>
      </c>
      <c r="C86" s="68"/>
      <c r="D86" s="45">
        <f>E86*G86</f>
        <v>0</v>
      </c>
      <c r="E86" s="44"/>
      <c r="F86" s="44"/>
      <c r="G86" s="8">
        <v>2969</v>
      </c>
      <c r="H86" s="8">
        <v>1.07</v>
      </c>
      <c r="I86" s="34">
        <v>0</v>
      </c>
      <c r="J86" s="8">
        <f t="shared" si="0"/>
        <v>0</v>
      </c>
    </row>
    <row r="87" spans="1:10" s="20" customFormat="1" ht="15">
      <c r="A87" s="53" t="s">
        <v>119</v>
      </c>
      <c r="B87" s="55" t="s">
        <v>15</v>
      </c>
      <c r="C87" s="69"/>
      <c r="D87" s="45">
        <v>0</v>
      </c>
      <c r="E87" s="46"/>
      <c r="F87" s="46"/>
      <c r="G87" s="8">
        <v>2969</v>
      </c>
      <c r="H87" s="8"/>
      <c r="I87" s="34"/>
      <c r="J87" s="8">
        <f t="shared" si="0"/>
        <v>0</v>
      </c>
    </row>
    <row r="88" spans="1:10" s="20" customFormat="1" ht="30">
      <c r="A88" s="56" t="s">
        <v>36</v>
      </c>
      <c r="B88" s="54"/>
      <c r="C88" s="70" t="s">
        <v>139</v>
      </c>
      <c r="D88" s="40">
        <f>D89+D90+D91+D92</f>
        <v>0</v>
      </c>
      <c r="E88" s="40">
        <f>D88/G88</f>
        <v>0</v>
      </c>
      <c r="F88" s="40">
        <f>E88/12</f>
        <v>0</v>
      </c>
      <c r="G88" s="8">
        <v>2969</v>
      </c>
      <c r="H88" s="8">
        <v>1.07</v>
      </c>
      <c r="I88" s="34">
        <v>0.11</v>
      </c>
      <c r="J88" s="8">
        <f t="shared" si="0"/>
        <v>0</v>
      </c>
    </row>
    <row r="89" spans="1:10" s="20" customFormat="1" ht="17.25" customHeight="1">
      <c r="A89" s="53" t="s">
        <v>120</v>
      </c>
      <c r="B89" s="54" t="s">
        <v>15</v>
      </c>
      <c r="C89" s="63"/>
      <c r="D89" s="80">
        <v>0</v>
      </c>
      <c r="E89" s="40"/>
      <c r="F89" s="40"/>
      <c r="G89" s="8">
        <v>2969</v>
      </c>
      <c r="H89" s="8"/>
      <c r="I89" s="34"/>
      <c r="J89" s="8">
        <f t="shared" si="0"/>
        <v>0</v>
      </c>
    </row>
    <row r="90" spans="1:10" s="20" customFormat="1" ht="20.25" customHeight="1">
      <c r="A90" s="53" t="s">
        <v>128</v>
      </c>
      <c r="B90" s="55" t="s">
        <v>50</v>
      </c>
      <c r="C90" s="81"/>
      <c r="D90" s="45">
        <v>0</v>
      </c>
      <c r="E90" s="40"/>
      <c r="F90" s="40"/>
      <c r="G90" s="8">
        <v>2969</v>
      </c>
      <c r="H90" s="8"/>
      <c r="I90" s="34"/>
      <c r="J90" s="8">
        <f t="shared" si="0"/>
        <v>0</v>
      </c>
    </row>
    <row r="91" spans="1:10" s="20" customFormat="1" ht="15">
      <c r="A91" s="53" t="s">
        <v>121</v>
      </c>
      <c r="B91" s="55" t="s">
        <v>117</v>
      </c>
      <c r="C91" s="81"/>
      <c r="D91" s="45">
        <v>0</v>
      </c>
      <c r="E91" s="44"/>
      <c r="F91" s="44"/>
      <c r="G91" s="8">
        <v>2969</v>
      </c>
      <c r="H91" s="8">
        <v>1.07</v>
      </c>
      <c r="I91" s="34">
        <v>0.07</v>
      </c>
      <c r="J91" s="8">
        <f t="shared" si="0"/>
        <v>0</v>
      </c>
    </row>
    <row r="92" spans="1:10" s="20" customFormat="1" ht="25.5">
      <c r="A92" s="53" t="s">
        <v>122</v>
      </c>
      <c r="B92" s="55" t="s">
        <v>50</v>
      </c>
      <c r="C92" s="81"/>
      <c r="D92" s="45">
        <f>E92*G92</f>
        <v>0</v>
      </c>
      <c r="E92" s="44"/>
      <c r="F92" s="44"/>
      <c r="G92" s="8">
        <v>2969</v>
      </c>
      <c r="H92" s="8">
        <v>1.07</v>
      </c>
      <c r="I92" s="34">
        <v>0</v>
      </c>
      <c r="J92" s="8">
        <f t="shared" si="0"/>
        <v>0</v>
      </c>
    </row>
    <row r="93" spans="1:10" s="20" customFormat="1" ht="15">
      <c r="A93" s="56" t="s">
        <v>37</v>
      </c>
      <c r="B93" s="54"/>
      <c r="C93" s="70" t="s">
        <v>141</v>
      </c>
      <c r="D93" s="40">
        <f>D95+D96+D94+D97+D99+D98</f>
        <v>16131.79</v>
      </c>
      <c r="E93" s="40">
        <f>D93/G93</f>
        <v>5.43</v>
      </c>
      <c r="F93" s="40">
        <f>E93/12</f>
        <v>0.45</v>
      </c>
      <c r="G93" s="8">
        <v>2969</v>
      </c>
      <c r="H93" s="8">
        <v>1.07</v>
      </c>
      <c r="I93" s="34">
        <v>0.21</v>
      </c>
      <c r="J93" s="8">
        <f aca="true" t="shared" si="1" ref="J93:J117">E93/12</f>
        <v>0.4525</v>
      </c>
    </row>
    <row r="94" spans="1:10" s="20" customFormat="1" ht="18" customHeight="1">
      <c r="A94" s="53" t="s">
        <v>33</v>
      </c>
      <c r="B94" s="54" t="s">
        <v>7</v>
      </c>
      <c r="C94" s="81"/>
      <c r="D94" s="45">
        <f>E94*G94</f>
        <v>0</v>
      </c>
      <c r="E94" s="44"/>
      <c r="F94" s="44"/>
      <c r="G94" s="8">
        <v>2969</v>
      </c>
      <c r="H94" s="8">
        <v>1.07</v>
      </c>
      <c r="I94" s="34">
        <v>0</v>
      </c>
      <c r="J94" s="8">
        <f t="shared" si="1"/>
        <v>0</v>
      </c>
    </row>
    <row r="95" spans="1:10" s="20" customFormat="1" ht="40.5" customHeight="1">
      <c r="A95" s="53" t="s">
        <v>123</v>
      </c>
      <c r="B95" s="54" t="s">
        <v>15</v>
      </c>
      <c r="C95" s="81"/>
      <c r="D95" s="45">
        <v>10205.23</v>
      </c>
      <c r="E95" s="44"/>
      <c r="F95" s="44"/>
      <c r="G95" s="8">
        <v>2969</v>
      </c>
      <c r="H95" s="8">
        <v>1.07</v>
      </c>
      <c r="I95" s="34">
        <v>0.19</v>
      </c>
      <c r="J95" s="8">
        <f t="shared" si="1"/>
        <v>0</v>
      </c>
    </row>
    <row r="96" spans="1:10" s="20" customFormat="1" ht="47.25" customHeight="1">
      <c r="A96" s="53" t="s">
        <v>124</v>
      </c>
      <c r="B96" s="54" t="s">
        <v>15</v>
      </c>
      <c r="C96" s="81"/>
      <c r="D96" s="45">
        <v>1093.4</v>
      </c>
      <c r="E96" s="44"/>
      <c r="F96" s="44"/>
      <c r="G96" s="8">
        <v>2969</v>
      </c>
      <c r="H96" s="8">
        <v>1.07</v>
      </c>
      <c r="I96" s="34">
        <v>0.02</v>
      </c>
      <c r="J96" s="8">
        <f t="shared" si="1"/>
        <v>0</v>
      </c>
    </row>
    <row r="97" spans="1:10" s="20" customFormat="1" ht="27.75" customHeight="1">
      <c r="A97" s="53" t="s">
        <v>54</v>
      </c>
      <c r="B97" s="54" t="s">
        <v>10</v>
      </c>
      <c r="C97" s="81"/>
      <c r="D97" s="45">
        <f>E97*G97</f>
        <v>0</v>
      </c>
      <c r="E97" s="44"/>
      <c r="F97" s="44"/>
      <c r="G97" s="8">
        <v>2969</v>
      </c>
      <c r="H97" s="8">
        <v>1.07</v>
      </c>
      <c r="I97" s="34">
        <v>0</v>
      </c>
      <c r="J97" s="8">
        <f t="shared" si="1"/>
        <v>0</v>
      </c>
    </row>
    <row r="98" spans="1:10" s="20" customFormat="1" ht="18" customHeight="1">
      <c r="A98" s="53" t="s">
        <v>40</v>
      </c>
      <c r="B98" s="55" t="s">
        <v>125</v>
      </c>
      <c r="C98" s="81"/>
      <c r="D98" s="45">
        <v>4833.16</v>
      </c>
      <c r="E98" s="44"/>
      <c r="F98" s="44"/>
      <c r="G98" s="8">
        <v>2969</v>
      </c>
      <c r="H98" s="8">
        <v>1.07</v>
      </c>
      <c r="I98" s="34">
        <v>0</v>
      </c>
      <c r="J98" s="8">
        <f t="shared" si="1"/>
        <v>0</v>
      </c>
    </row>
    <row r="99" spans="1:10" s="20" customFormat="1" ht="56.25" customHeight="1">
      <c r="A99" s="53" t="s">
        <v>126</v>
      </c>
      <c r="B99" s="55" t="s">
        <v>68</v>
      </c>
      <c r="C99" s="81"/>
      <c r="D99" s="45">
        <v>0</v>
      </c>
      <c r="E99" s="44"/>
      <c r="F99" s="44"/>
      <c r="G99" s="8">
        <v>2969</v>
      </c>
      <c r="H99" s="8">
        <v>1.07</v>
      </c>
      <c r="I99" s="34">
        <v>0</v>
      </c>
      <c r="J99" s="8">
        <f t="shared" si="1"/>
        <v>0</v>
      </c>
    </row>
    <row r="100" spans="1:10" s="20" customFormat="1" ht="15">
      <c r="A100" s="56" t="s">
        <v>38</v>
      </c>
      <c r="B100" s="54"/>
      <c r="C100" s="70" t="s">
        <v>140</v>
      </c>
      <c r="D100" s="40">
        <f>D101</f>
        <v>1311.87</v>
      </c>
      <c r="E100" s="40">
        <f>D100/G100</f>
        <v>0.44</v>
      </c>
      <c r="F100" s="40">
        <f>E100/12</f>
        <v>0.04</v>
      </c>
      <c r="G100" s="8">
        <v>2969</v>
      </c>
      <c r="H100" s="8">
        <v>1.07</v>
      </c>
      <c r="I100" s="34">
        <v>0.14</v>
      </c>
      <c r="J100" s="8">
        <f t="shared" si="1"/>
        <v>0.0366666666666667</v>
      </c>
    </row>
    <row r="101" spans="1:10" s="20" customFormat="1" ht="15">
      <c r="A101" s="53" t="s">
        <v>34</v>
      </c>
      <c r="B101" s="54" t="s">
        <v>15</v>
      </c>
      <c r="C101" s="68"/>
      <c r="D101" s="45">
        <v>1311.87</v>
      </c>
      <c r="E101" s="44"/>
      <c r="F101" s="44"/>
      <c r="G101" s="8">
        <v>2969</v>
      </c>
      <c r="H101" s="8">
        <v>1.07</v>
      </c>
      <c r="I101" s="34">
        <v>0.02</v>
      </c>
      <c r="J101" s="8">
        <f t="shared" si="1"/>
        <v>0</v>
      </c>
    </row>
    <row r="102" spans="1:10" s="8" customFormat="1" ht="15">
      <c r="A102" s="56" t="s">
        <v>42</v>
      </c>
      <c r="B102" s="57"/>
      <c r="C102" s="70" t="s">
        <v>142</v>
      </c>
      <c r="D102" s="40">
        <f>D103+D105+D104</f>
        <v>18750</v>
      </c>
      <c r="E102" s="40">
        <f>D102/G102</f>
        <v>6.32</v>
      </c>
      <c r="F102" s="40">
        <f>E102/12</f>
        <v>0.53</v>
      </c>
      <c r="G102" s="8">
        <v>2969</v>
      </c>
      <c r="H102" s="8">
        <v>1.07</v>
      </c>
      <c r="I102" s="34">
        <v>0.39</v>
      </c>
      <c r="J102" s="8">
        <f t="shared" si="1"/>
        <v>0.526666666666667</v>
      </c>
    </row>
    <row r="103" spans="1:10" s="20" customFormat="1" ht="49.5" customHeight="1">
      <c r="A103" s="77" t="s">
        <v>127</v>
      </c>
      <c r="B103" s="55" t="s">
        <v>20</v>
      </c>
      <c r="C103" s="69"/>
      <c r="D103" s="45">
        <v>18200</v>
      </c>
      <c r="E103" s="44"/>
      <c r="F103" s="44"/>
      <c r="G103" s="8">
        <v>2969</v>
      </c>
      <c r="H103" s="8">
        <v>1.07</v>
      </c>
      <c r="I103" s="34">
        <v>0.03</v>
      </c>
      <c r="J103" s="8">
        <f t="shared" si="1"/>
        <v>0</v>
      </c>
    </row>
    <row r="104" spans="1:10" s="20" customFormat="1" ht="23.25" customHeight="1">
      <c r="A104" s="77" t="s">
        <v>170</v>
      </c>
      <c r="B104" s="55" t="s">
        <v>50</v>
      </c>
      <c r="C104" s="69"/>
      <c r="D104" s="45">
        <v>550</v>
      </c>
      <c r="E104" s="44"/>
      <c r="F104" s="44"/>
      <c r="G104" s="8"/>
      <c r="H104" s="8"/>
      <c r="I104" s="34"/>
      <c r="J104" s="8"/>
    </row>
    <row r="105" spans="1:10" s="20" customFormat="1" ht="21.75" customHeight="1">
      <c r="A105" s="77" t="s">
        <v>171</v>
      </c>
      <c r="B105" s="55" t="s">
        <v>68</v>
      </c>
      <c r="C105" s="69"/>
      <c r="D105" s="45">
        <v>0</v>
      </c>
      <c r="E105" s="44"/>
      <c r="F105" s="44"/>
      <c r="G105" s="8">
        <v>2969</v>
      </c>
      <c r="H105" s="8">
        <v>1.07</v>
      </c>
      <c r="I105" s="34">
        <v>0.35</v>
      </c>
      <c r="J105" s="8">
        <f t="shared" si="1"/>
        <v>0</v>
      </c>
    </row>
    <row r="106" spans="1:10" s="8" customFormat="1" ht="15">
      <c r="A106" s="56" t="s">
        <v>41</v>
      </c>
      <c r="B106" s="57"/>
      <c r="C106" s="70" t="s">
        <v>136</v>
      </c>
      <c r="D106" s="40">
        <f>D107+D108+D109+D110</f>
        <v>0</v>
      </c>
      <c r="E106" s="40">
        <f>D106/G106</f>
        <v>0</v>
      </c>
      <c r="F106" s="40">
        <f>E106/12</f>
        <v>0</v>
      </c>
      <c r="G106" s="8">
        <v>2969</v>
      </c>
      <c r="H106" s="8">
        <v>1.07</v>
      </c>
      <c r="I106" s="34">
        <v>0.49</v>
      </c>
      <c r="J106" s="8">
        <f t="shared" si="1"/>
        <v>0</v>
      </c>
    </row>
    <row r="107" spans="1:10" s="20" customFormat="1" ht="15">
      <c r="A107" s="53" t="s">
        <v>71</v>
      </c>
      <c r="B107" s="54" t="s">
        <v>47</v>
      </c>
      <c r="C107" s="68"/>
      <c r="D107" s="45">
        <v>0</v>
      </c>
      <c r="E107" s="44"/>
      <c r="F107" s="44"/>
      <c r="G107" s="8">
        <v>2969</v>
      </c>
      <c r="H107" s="8">
        <v>1.07</v>
      </c>
      <c r="I107" s="34">
        <v>0.09</v>
      </c>
      <c r="J107" s="8">
        <f t="shared" si="1"/>
        <v>0</v>
      </c>
    </row>
    <row r="108" spans="1:10" s="20" customFormat="1" ht="15">
      <c r="A108" s="53" t="s">
        <v>52</v>
      </c>
      <c r="B108" s="54" t="s">
        <v>47</v>
      </c>
      <c r="C108" s="68"/>
      <c r="D108" s="45">
        <v>0</v>
      </c>
      <c r="E108" s="44"/>
      <c r="F108" s="44"/>
      <c r="G108" s="8">
        <v>2969</v>
      </c>
      <c r="H108" s="8">
        <v>1.07</v>
      </c>
      <c r="I108" s="34">
        <v>0.05</v>
      </c>
      <c r="J108" s="8">
        <f t="shared" si="1"/>
        <v>0</v>
      </c>
    </row>
    <row r="109" spans="1:10" s="20" customFormat="1" ht="15">
      <c r="A109" s="53" t="s">
        <v>59</v>
      </c>
      <c r="B109" s="54" t="s">
        <v>47</v>
      </c>
      <c r="C109" s="68"/>
      <c r="D109" s="45">
        <v>0</v>
      </c>
      <c r="E109" s="44"/>
      <c r="F109" s="44"/>
      <c r="G109" s="8">
        <v>2969</v>
      </c>
      <c r="H109" s="8">
        <v>1.07</v>
      </c>
      <c r="I109" s="34">
        <v>0.29</v>
      </c>
      <c r="J109" s="8">
        <f t="shared" si="1"/>
        <v>0</v>
      </c>
    </row>
    <row r="110" spans="1:10" s="20" customFormat="1" ht="25.5" customHeight="1">
      <c r="A110" s="53" t="s">
        <v>53</v>
      </c>
      <c r="B110" s="54" t="s">
        <v>15</v>
      </c>
      <c r="C110" s="68"/>
      <c r="D110" s="45">
        <v>0</v>
      </c>
      <c r="E110" s="44"/>
      <c r="F110" s="44"/>
      <c r="G110" s="8">
        <v>2969</v>
      </c>
      <c r="H110" s="8">
        <v>1.07</v>
      </c>
      <c r="I110" s="34">
        <v>0.06</v>
      </c>
      <c r="J110" s="8">
        <f t="shared" si="1"/>
        <v>0</v>
      </c>
    </row>
    <row r="111" spans="1:10" s="8" customFormat="1" ht="189.75">
      <c r="A111" s="58" t="s">
        <v>181</v>
      </c>
      <c r="B111" s="57" t="s">
        <v>10</v>
      </c>
      <c r="C111" s="57"/>
      <c r="D111" s="43">
        <v>50000</v>
      </c>
      <c r="E111" s="43">
        <f aca="true" t="shared" si="2" ref="E111:E116">D111/G111</f>
        <v>16.84</v>
      </c>
      <c r="F111" s="43">
        <f aca="true" t="shared" si="3" ref="F111:F116">E111/12</f>
        <v>1.4</v>
      </c>
      <c r="G111" s="8">
        <v>2969</v>
      </c>
      <c r="H111" s="8">
        <v>1.07</v>
      </c>
      <c r="I111" s="34">
        <v>0.3</v>
      </c>
      <c r="J111" s="8">
        <f t="shared" si="1"/>
        <v>1.40333333333333</v>
      </c>
    </row>
    <row r="112" spans="1:9" s="8" customFormat="1" ht="30">
      <c r="A112" s="101" t="s">
        <v>173</v>
      </c>
      <c r="B112" s="57" t="s">
        <v>174</v>
      </c>
      <c r="C112" s="57"/>
      <c r="D112" s="47">
        <v>80000</v>
      </c>
      <c r="E112" s="43">
        <f t="shared" si="2"/>
        <v>26.95</v>
      </c>
      <c r="F112" s="43">
        <f t="shared" si="3"/>
        <v>2.25</v>
      </c>
      <c r="G112" s="8">
        <v>2969</v>
      </c>
      <c r="I112" s="34"/>
    </row>
    <row r="113" spans="1:9" s="8" customFormat="1" ht="18.75">
      <c r="A113" s="99" t="s">
        <v>175</v>
      </c>
      <c r="B113" s="57" t="s">
        <v>7</v>
      </c>
      <c r="C113" s="57"/>
      <c r="D113" s="47">
        <f>2562.7+27074.16</f>
        <v>29636.86</v>
      </c>
      <c r="E113" s="43">
        <f t="shared" si="2"/>
        <v>9.98</v>
      </c>
      <c r="F113" s="43">
        <f t="shared" si="3"/>
        <v>0.83</v>
      </c>
      <c r="G113" s="8">
        <v>2969</v>
      </c>
      <c r="I113" s="34"/>
    </row>
    <row r="114" spans="1:9" s="8" customFormat="1" ht="18.75">
      <c r="A114" s="99" t="s">
        <v>176</v>
      </c>
      <c r="B114" s="57" t="s">
        <v>7</v>
      </c>
      <c r="C114" s="57"/>
      <c r="D114" s="47">
        <f>(2562.7+5119.25+5817.13)</f>
        <v>13499.08</v>
      </c>
      <c r="E114" s="43">
        <f t="shared" si="2"/>
        <v>4.55</v>
      </c>
      <c r="F114" s="43">
        <f t="shared" si="3"/>
        <v>0.38</v>
      </c>
      <c r="G114" s="8">
        <v>2969</v>
      </c>
      <c r="I114" s="34"/>
    </row>
    <row r="115" spans="1:9" s="8" customFormat="1" ht="18.75">
      <c r="A115" s="99" t="s">
        <v>177</v>
      </c>
      <c r="B115" s="57" t="s">
        <v>7</v>
      </c>
      <c r="C115" s="57"/>
      <c r="D115" s="47">
        <v>33717.21</v>
      </c>
      <c r="E115" s="43">
        <f t="shared" si="2"/>
        <v>11.36</v>
      </c>
      <c r="F115" s="43">
        <f t="shared" si="3"/>
        <v>0.95</v>
      </c>
      <c r="G115" s="8">
        <v>2969</v>
      </c>
      <c r="I115" s="34"/>
    </row>
    <row r="116" spans="1:9" s="8" customFormat="1" ht="18.75">
      <c r="A116" s="99" t="s">
        <v>178</v>
      </c>
      <c r="B116" s="57" t="s">
        <v>7</v>
      </c>
      <c r="C116" s="57"/>
      <c r="D116" s="47">
        <v>32639.29</v>
      </c>
      <c r="E116" s="43">
        <f t="shared" si="2"/>
        <v>10.99</v>
      </c>
      <c r="F116" s="43">
        <f t="shared" si="3"/>
        <v>0.92</v>
      </c>
      <c r="G116" s="8">
        <v>2969</v>
      </c>
      <c r="I116" s="34"/>
    </row>
    <row r="117" spans="1:10" s="8" customFormat="1" ht="19.5" thickBot="1">
      <c r="A117" s="97" t="s">
        <v>66</v>
      </c>
      <c r="B117" s="98" t="s">
        <v>9</v>
      </c>
      <c r="C117" s="71"/>
      <c r="D117" s="47">
        <f>E117*G117</f>
        <v>73393.68</v>
      </c>
      <c r="E117" s="42">
        <f>12*F117</f>
        <v>24.72</v>
      </c>
      <c r="F117" s="42">
        <v>2.06</v>
      </c>
      <c r="G117" s="8">
        <v>2969</v>
      </c>
      <c r="I117" s="34"/>
      <c r="J117" s="8">
        <f t="shared" si="1"/>
        <v>2.06</v>
      </c>
    </row>
    <row r="118" spans="1:9" s="8" customFormat="1" ht="19.5" thickBot="1">
      <c r="A118" s="26" t="s">
        <v>64</v>
      </c>
      <c r="B118" s="27"/>
      <c r="C118" s="21"/>
      <c r="D118" s="100">
        <f>D117+D111+D106+D102+D100+D93+D88+D78+D63+D62+D61+D60+D49+D48+D47+D41+D40+D39+D28+D14+D113+D114+D115+D116+D59+D112</f>
        <v>933409.21</v>
      </c>
      <c r="E118" s="100">
        <f>E117+E111+E106+E102+E100+E93+E88+E78+E63+E62+E61+E60+E49+E48+E47+E41+E40+E39+E28+E14+E113+E114+E115+E116+E59+E112</f>
        <v>314.4</v>
      </c>
      <c r="F118" s="100">
        <f>F117+F111+F106+F102+F100+F93+F88+F78+F63+F62+F61+F60+F49+F48+F47+F41+F40+F39+F28+F14+F113+F114+F115+F116+F59+F112</f>
        <v>26.21</v>
      </c>
      <c r="G118" s="8">
        <v>2969</v>
      </c>
      <c r="I118" s="34"/>
    </row>
    <row r="119" spans="1:9" s="8" customFormat="1" ht="19.5" thickBot="1">
      <c r="A119" s="38"/>
      <c r="B119" s="39"/>
      <c r="C119" s="39"/>
      <c r="D119" s="48"/>
      <c r="E119" s="48"/>
      <c r="F119" s="48"/>
      <c r="G119" s="8">
        <v>2969</v>
      </c>
      <c r="I119" s="34"/>
    </row>
    <row r="120" spans="1:9" s="83" customFormat="1" ht="38.25" thickBot="1">
      <c r="A120" s="110" t="s">
        <v>144</v>
      </c>
      <c r="B120" s="111"/>
      <c r="C120" s="111"/>
      <c r="D120" s="112">
        <v>0</v>
      </c>
      <c r="E120" s="112">
        <v>0</v>
      </c>
      <c r="F120" s="113">
        <v>0</v>
      </c>
      <c r="G120" s="83">
        <v>2969</v>
      </c>
      <c r="I120" s="84"/>
    </row>
    <row r="121" spans="1:9" s="4" customFormat="1" ht="12.75">
      <c r="A121" s="49"/>
      <c r="B121" s="50"/>
      <c r="C121" s="50"/>
      <c r="D121" s="95"/>
      <c r="E121" s="95"/>
      <c r="F121" s="95"/>
      <c r="I121" s="36"/>
    </row>
    <row r="122" spans="1:9" s="4" customFormat="1" ht="37.5">
      <c r="A122" s="99" t="s">
        <v>182</v>
      </c>
      <c r="B122" s="71" t="s">
        <v>7</v>
      </c>
      <c r="C122" s="114" t="s">
        <v>183</v>
      </c>
      <c r="D122" s="71"/>
      <c r="E122" s="115"/>
      <c r="F122" s="109">
        <v>40</v>
      </c>
      <c r="I122" s="36"/>
    </row>
    <row r="123" spans="1:9" s="4" customFormat="1" ht="12.75">
      <c r="A123" s="49"/>
      <c r="B123" s="50"/>
      <c r="C123" s="50"/>
      <c r="D123" s="95"/>
      <c r="E123" s="95"/>
      <c r="F123" s="95"/>
      <c r="I123" s="36"/>
    </row>
    <row r="124" spans="1:9" s="4" customFormat="1" ht="13.5" thickBot="1">
      <c r="A124" s="49"/>
      <c r="B124" s="50"/>
      <c r="C124" s="50"/>
      <c r="D124" s="95"/>
      <c r="E124" s="95"/>
      <c r="F124" s="95"/>
      <c r="I124" s="36"/>
    </row>
    <row r="125" spans="1:9" s="90" customFormat="1" ht="20.25" thickBot="1">
      <c r="A125" s="104" t="s">
        <v>179</v>
      </c>
      <c r="B125" s="88"/>
      <c r="C125" s="89"/>
      <c r="D125" s="96">
        <f>D118+D120</f>
        <v>933409.21</v>
      </c>
      <c r="E125" s="96">
        <f>E118+E120</f>
        <v>314.4</v>
      </c>
      <c r="F125" s="96">
        <f>F118+F120</f>
        <v>26.21</v>
      </c>
      <c r="I125" s="91"/>
    </row>
    <row r="126" spans="1:9" s="90" customFormat="1" ht="19.5">
      <c r="A126" s="105"/>
      <c r="B126" s="102"/>
      <c r="C126" s="102"/>
      <c r="D126" s="103"/>
      <c r="E126" s="103"/>
      <c r="F126" s="103"/>
      <c r="I126" s="91"/>
    </row>
    <row r="127" spans="1:9" s="90" customFormat="1" ht="19.5">
      <c r="A127" s="56" t="s">
        <v>96</v>
      </c>
      <c r="B127" s="57" t="s">
        <v>9</v>
      </c>
      <c r="C127" s="57" t="s">
        <v>143</v>
      </c>
      <c r="D127" s="42">
        <f>161295.08*1.086</f>
        <v>175166.46</v>
      </c>
      <c r="E127" s="42">
        <f>D127/G127</f>
        <v>59</v>
      </c>
      <c r="F127" s="42">
        <f>E127/12</f>
        <v>4.92</v>
      </c>
      <c r="G127" s="90">
        <v>2969</v>
      </c>
      <c r="I127" s="91"/>
    </row>
    <row r="128" spans="1:9" s="90" customFormat="1" ht="19.5">
      <c r="A128" s="105"/>
      <c r="B128" s="102"/>
      <c r="C128" s="102"/>
      <c r="D128" s="103"/>
      <c r="E128" s="103"/>
      <c r="F128" s="103"/>
      <c r="I128" s="91"/>
    </row>
    <row r="129" spans="1:9" s="90" customFormat="1" ht="20.25" thickBot="1">
      <c r="A129" s="106"/>
      <c r="B129" s="102"/>
      <c r="C129" s="102"/>
      <c r="D129" s="103"/>
      <c r="E129" s="103"/>
      <c r="F129" s="103"/>
      <c r="I129" s="91"/>
    </row>
    <row r="130" spans="1:9" s="3" customFormat="1" ht="20.25" thickBot="1">
      <c r="A130" s="104" t="s">
        <v>180</v>
      </c>
      <c r="B130" s="71"/>
      <c r="C130" s="71"/>
      <c r="D130" s="108">
        <f>D125+D127</f>
        <v>1108575.67</v>
      </c>
      <c r="E130" s="108">
        <f>E125+E127</f>
        <v>373.4</v>
      </c>
      <c r="F130" s="108">
        <f>F125+F127</f>
        <v>31.13</v>
      </c>
      <c r="I130" s="37"/>
    </row>
    <row r="131" spans="1:9" s="3" customFormat="1" ht="19.5">
      <c r="A131" s="107"/>
      <c r="B131" s="30"/>
      <c r="C131" s="30"/>
      <c r="D131" s="30"/>
      <c r="E131" s="5"/>
      <c r="F131" s="31"/>
      <c r="I131" s="37"/>
    </row>
    <row r="132" spans="1:9" s="3" customFormat="1" ht="19.5">
      <c r="A132" s="107"/>
      <c r="B132" s="30"/>
      <c r="C132" s="30"/>
      <c r="D132" s="30"/>
      <c r="E132" s="5"/>
      <c r="F132" s="31"/>
      <c r="I132" s="37"/>
    </row>
    <row r="133" spans="1:9" s="3" customFormat="1" ht="19.5">
      <c r="A133" s="107"/>
      <c r="B133" s="30"/>
      <c r="C133" s="30"/>
      <c r="D133" s="30"/>
      <c r="E133" s="5"/>
      <c r="F133" s="31"/>
      <c r="I133" s="37"/>
    </row>
    <row r="134" spans="1:9" s="3" customFormat="1" ht="19.5">
      <c r="A134" s="29"/>
      <c r="B134" s="30"/>
      <c r="C134" s="30"/>
      <c r="D134" s="30"/>
      <c r="E134" s="5"/>
      <c r="F134" s="31"/>
      <c r="I134" s="37"/>
    </row>
    <row r="135" spans="1:9" s="4" customFormat="1" ht="14.25">
      <c r="A135" s="126" t="s">
        <v>27</v>
      </c>
      <c r="B135" s="126"/>
      <c r="C135" s="126"/>
      <c r="D135" s="126"/>
      <c r="I135" s="36"/>
    </row>
    <row r="136" s="4" customFormat="1" ht="12.75">
      <c r="I136" s="36"/>
    </row>
    <row r="137" spans="1:9" s="4" customFormat="1" ht="12.75">
      <c r="A137" s="25" t="s">
        <v>28</v>
      </c>
      <c r="I137" s="36"/>
    </row>
    <row r="138" s="4" customFormat="1" ht="12.75">
      <c r="I138" s="36"/>
    </row>
    <row r="139" s="4" customFormat="1" ht="12.75">
      <c r="I139" s="36"/>
    </row>
    <row r="140" s="4" customFormat="1" ht="12.75">
      <c r="I140" s="36"/>
    </row>
    <row r="141" s="4" customFormat="1" ht="12.75">
      <c r="I141" s="36"/>
    </row>
    <row r="142" s="4" customFormat="1" ht="12.75">
      <c r="I142" s="36"/>
    </row>
    <row r="143" s="4" customFormat="1" ht="12.75">
      <c r="I143" s="36"/>
    </row>
    <row r="144" s="4" customFormat="1" ht="12.75">
      <c r="I144" s="36"/>
    </row>
    <row r="145" s="4" customFormat="1" ht="12.75">
      <c r="I145" s="36"/>
    </row>
    <row r="146" s="4" customFormat="1" ht="12.75">
      <c r="I146" s="36"/>
    </row>
    <row r="147" s="4" customFormat="1" ht="12.75">
      <c r="I147" s="36"/>
    </row>
    <row r="148" s="4" customFormat="1" ht="12.75">
      <c r="I148" s="36"/>
    </row>
    <row r="149" s="4" customFormat="1" ht="12.75">
      <c r="I149" s="36"/>
    </row>
    <row r="150" s="4" customFormat="1" ht="12.75">
      <c r="I150" s="36"/>
    </row>
    <row r="151" s="4" customFormat="1" ht="12.75">
      <c r="I151" s="36"/>
    </row>
    <row r="152" s="4" customFormat="1" ht="12.75">
      <c r="I152" s="36"/>
    </row>
    <row r="153" s="4" customFormat="1" ht="12.75">
      <c r="I153" s="36"/>
    </row>
    <row r="154" s="4" customFormat="1" ht="12.75">
      <c r="I154" s="36"/>
    </row>
    <row r="155" s="4" customFormat="1" ht="12.75">
      <c r="I155" s="36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35:D135"/>
  </mergeCells>
  <printOptions horizontalCentered="1"/>
  <pageMargins left="0.2" right="0.2" top="0.1968503937007874" bottom="0.2" header="0.2" footer="0.2"/>
  <pageSetup horizontalDpi="600" verticalDpi="600" orientation="portrait" paperSize="9" scale="6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4"/>
  <sheetViews>
    <sheetView tabSelected="1" zoomScalePageLayoutView="0" workbookViewId="0" topLeftCell="A115">
      <selection activeCell="C144" sqref="C144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7.00390625" style="6" customWidth="1"/>
    <col min="4" max="4" width="20.625" style="6" customWidth="1"/>
    <col min="5" max="5" width="13.875" style="6" customWidth="1"/>
    <col min="6" max="6" width="20.875" style="6" customWidth="1"/>
    <col min="7" max="7" width="15.375" style="6" customWidth="1"/>
    <col min="8" max="8" width="15.375" style="6" hidden="1" customWidth="1"/>
    <col min="9" max="9" width="15.375" style="32" hidden="1" customWidth="1"/>
    <col min="10" max="12" width="15.375" style="6" customWidth="1"/>
    <col min="13" max="16384" width="9.125" style="6" customWidth="1"/>
  </cols>
  <sheetData>
    <row r="1" spans="1:6" ht="16.5" customHeight="1">
      <c r="A1" s="127" t="s">
        <v>133</v>
      </c>
      <c r="B1" s="128"/>
      <c r="C1" s="128"/>
      <c r="D1" s="128"/>
      <c r="E1" s="128"/>
      <c r="F1" s="128"/>
    </row>
    <row r="2" spans="2:6" ht="12.75" customHeight="1">
      <c r="B2" s="129"/>
      <c r="C2" s="129"/>
      <c r="D2" s="129"/>
      <c r="E2" s="128"/>
      <c r="F2" s="128"/>
    </row>
    <row r="3" spans="1:6" ht="23.25" customHeight="1">
      <c r="A3" s="51" t="s">
        <v>164</v>
      </c>
      <c r="B3" s="129" t="s">
        <v>0</v>
      </c>
      <c r="C3" s="129"/>
      <c r="D3" s="129"/>
      <c r="E3" s="128"/>
      <c r="F3" s="128"/>
    </row>
    <row r="4" spans="2:6" ht="14.25" customHeight="1">
      <c r="B4" s="129" t="s">
        <v>134</v>
      </c>
      <c r="C4" s="129"/>
      <c r="D4" s="129"/>
      <c r="E4" s="128"/>
      <c r="F4" s="128"/>
    </row>
    <row r="5" spans="1:6" s="1" customFormat="1" ht="33" customHeight="1">
      <c r="A5" s="130"/>
      <c r="B5" s="131"/>
      <c r="C5" s="131"/>
      <c r="D5" s="131"/>
      <c r="E5" s="131"/>
      <c r="F5" s="131"/>
    </row>
    <row r="6" spans="1:6" s="1" customFormat="1" ht="20.25" customHeight="1">
      <c r="A6" s="132" t="s">
        <v>165</v>
      </c>
      <c r="B6" s="132"/>
      <c r="C6" s="132"/>
      <c r="D6" s="132"/>
      <c r="E6" s="132"/>
      <c r="F6" s="132"/>
    </row>
    <row r="7" spans="1:9" s="9" customFormat="1" ht="22.5" customHeight="1">
      <c r="A7" s="116" t="s">
        <v>1</v>
      </c>
      <c r="B7" s="116"/>
      <c r="C7" s="116"/>
      <c r="D7" s="116"/>
      <c r="E7" s="117"/>
      <c r="F7" s="117"/>
      <c r="I7" s="33"/>
    </row>
    <row r="8" spans="1:6" s="10" customFormat="1" ht="18.75" customHeight="1">
      <c r="A8" s="116" t="s">
        <v>75</v>
      </c>
      <c r="B8" s="116"/>
      <c r="C8" s="116"/>
      <c r="D8" s="116"/>
      <c r="E8" s="117"/>
      <c r="F8" s="117"/>
    </row>
    <row r="9" spans="1:6" s="11" customFormat="1" ht="17.25" customHeight="1">
      <c r="A9" s="118" t="s">
        <v>55</v>
      </c>
      <c r="B9" s="118"/>
      <c r="C9" s="118"/>
      <c r="D9" s="118"/>
      <c r="E9" s="119"/>
      <c r="F9" s="119"/>
    </row>
    <row r="10" spans="1:6" s="10" customFormat="1" ht="30" customHeight="1" thickBot="1">
      <c r="A10" s="120" t="s">
        <v>60</v>
      </c>
      <c r="B10" s="120"/>
      <c r="C10" s="120"/>
      <c r="D10" s="120"/>
      <c r="E10" s="121"/>
      <c r="F10" s="121"/>
    </row>
    <row r="11" spans="1:9" s="8" customFormat="1" ht="139.5" customHeight="1" thickBot="1">
      <c r="A11" s="12" t="s">
        <v>2</v>
      </c>
      <c r="B11" s="13" t="s">
        <v>3</v>
      </c>
      <c r="C11" s="13" t="s">
        <v>84</v>
      </c>
      <c r="D11" s="14" t="s">
        <v>29</v>
      </c>
      <c r="E11" s="14" t="s">
        <v>4</v>
      </c>
      <c r="F11" s="2" t="s">
        <v>5</v>
      </c>
      <c r="I11" s="34"/>
    </row>
    <row r="12" spans="1:9" s="20" customFormat="1" ht="12.75">
      <c r="A12" s="15">
        <v>1</v>
      </c>
      <c r="B12" s="16">
        <v>2</v>
      </c>
      <c r="C12" s="17"/>
      <c r="D12" s="17"/>
      <c r="E12" s="18">
        <v>3</v>
      </c>
      <c r="F12" s="19">
        <v>4</v>
      </c>
      <c r="I12" s="35"/>
    </row>
    <row r="13" spans="1:9" s="20" customFormat="1" ht="49.5" customHeight="1">
      <c r="A13" s="122" t="s">
        <v>6</v>
      </c>
      <c r="B13" s="123"/>
      <c r="C13" s="123"/>
      <c r="D13" s="123"/>
      <c r="E13" s="124"/>
      <c r="F13" s="125"/>
      <c r="I13" s="35"/>
    </row>
    <row r="14" spans="1:9" s="8" customFormat="1" ht="15">
      <c r="A14" s="62" t="s">
        <v>72</v>
      </c>
      <c r="B14" s="57" t="s">
        <v>7</v>
      </c>
      <c r="C14" s="63" t="s">
        <v>129</v>
      </c>
      <c r="D14" s="41">
        <f>E14*G14</f>
        <v>128617.08</v>
      </c>
      <c r="E14" s="40">
        <f>F14*12</f>
        <v>43.32</v>
      </c>
      <c r="F14" s="40">
        <f>F25+F27</f>
        <v>3.61</v>
      </c>
      <c r="G14" s="8">
        <v>2969</v>
      </c>
      <c r="H14" s="8">
        <v>1.07</v>
      </c>
      <c r="I14" s="34">
        <v>2.24</v>
      </c>
    </row>
    <row r="15" spans="1:9" s="8" customFormat="1" ht="29.25" customHeight="1">
      <c r="A15" s="72" t="s">
        <v>77</v>
      </c>
      <c r="B15" s="73" t="s">
        <v>61</v>
      </c>
      <c r="C15" s="64"/>
      <c r="D15" s="41"/>
      <c r="E15" s="40"/>
      <c r="F15" s="40"/>
      <c r="G15" s="8">
        <v>2969</v>
      </c>
      <c r="I15" s="34"/>
    </row>
    <row r="16" spans="1:9" s="8" customFormat="1" ht="21.75" customHeight="1">
      <c r="A16" s="72" t="s">
        <v>62</v>
      </c>
      <c r="B16" s="73" t="s">
        <v>61</v>
      </c>
      <c r="C16" s="64"/>
      <c r="D16" s="41"/>
      <c r="E16" s="40"/>
      <c r="F16" s="40"/>
      <c r="G16" s="8">
        <v>2969</v>
      </c>
      <c r="I16" s="34"/>
    </row>
    <row r="17" spans="1:9" s="8" customFormat="1" ht="120" customHeight="1">
      <c r="A17" s="72" t="s">
        <v>78</v>
      </c>
      <c r="B17" s="73" t="s">
        <v>20</v>
      </c>
      <c r="C17" s="64"/>
      <c r="D17" s="41"/>
      <c r="E17" s="40"/>
      <c r="F17" s="40"/>
      <c r="G17" s="8">
        <v>2969</v>
      </c>
      <c r="I17" s="34"/>
    </row>
    <row r="18" spans="1:9" s="8" customFormat="1" ht="24.75" customHeight="1">
      <c r="A18" s="72" t="s">
        <v>79</v>
      </c>
      <c r="B18" s="73" t="s">
        <v>61</v>
      </c>
      <c r="C18" s="64"/>
      <c r="D18" s="41"/>
      <c r="E18" s="40"/>
      <c r="F18" s="40"/>
      <c r="G18" s="8">
        <v>2969</v>
      </c>
      <c r="I18" s="34"/>
    </row>
    <row r="19" spans="1:9" s="8" customFormat="1" ht="27" customHeight="1">
      <c r="A19" s="72" t="s">
        <v>80</v>
      </c>
      <c r="B19" s="73" t="s">
        <v>61</v>
      </c>
      <c r="C19" s="64"/>
      <c r="D19" s="41"/>
      <c r="E19" s="40"/>
      <c r="F19" s="40"/>
      <c r="G19" s="8">
        <v>2969</v>
      </c>
      <c r="I19" s="34"/>
    </row>
    <row r="20" spans="1:9" s="8" customFormat="1" ht="29.25" customHeight="1">
      <c r="A20" s="72" t="s">
        <v>81</v>
      </c>
      <c r="B20" s="73" t="s">
        <v>10</v>
      </c>
      <c r="C20" s="64"/>
      <c r="D20" s="41"/>
      <c r="E20" s="40"/>
      <c r="F20" s="40"/>
      <c r="G20" s="8">
        <v>2969</v>
      </c>
      <c r="I20" s="34"/>
    </row>
    <row r="21" spans="1:9" s="8" customFormat="1" ht="17.25" customHeight="1">
      <c r="A21" s="72" t="s">
        <v>82</v>
      </c>
      <c r="B21" s="73" t="s">
        <v>12</v>
      </c>
      <c r="C21" s="64"/>
      <c r="D21" s="41"/>
      <c r="E21" s="40"/>
      <c r="F21" s="40"/>
      <c r="G21" s="8">
        <v>2969</v>
      </c>
      <c r="I21" s="34"/>
    </row>
    <row r="22" spans="1:9" s="8" customFormat="1" ht="18" customHeight="1">
      <c r="A22" s="72" t="s">
        <v>166</v>
      </c>
      <c r="B22" s="73" t="s">
        <v>61</v>
      </c>
      <c r="C22" s="64"/>
      <c r="D22" s="41"/>
      <c r="E22" s="40"/>
      <c r="F22" s="40"/>
      <c r="G22" s="8">
        <v>2969</v>
      </c>
      <c r="I22" s="34"/>
    </row>
    <row r="23" spans="1:9" s="8" customFormat="1" ht="18" customHeight="1">
      <c r="A23" s="72" t="s">
        <v>167</v>
      </c>
      <c r="B23" s="73" t="s">
        <v>61</v>
      </c>
      <c r="C23" s="64"/>
      <c r="D23" s="41"/>
      <c r="E23" s="40"/>
      <c r="F23" s="40"/>
      <c r="I23" s="34"/>
    </row>
    <row r="24" spans="1:9" s="8" customFormat="1" ht="18" customHeight="1">
      <c r="A24" s="72" t="s">
        <v>83</v>
      </c>
      <c r="B24" s="73" t="s">
        <v>15</v>
      </c>
      <c r="C24" s="64"/>
      <c r="D24" s="41"/>
      <c r="E24" s="40"/>
      <c r="F24" s="40"/>
      <c r="G24" s="8">
        <v>2969</v>
      </c>
      <c r="I24" s="34"/>
    </row>
    <row r="25" spans="1:9" s="8" customFormat="1" ht="21" customHeight="1">
      <c r="A25" s="62" t="s">
        <v>64</v>
      </c>
      <c r="B25" s="74"/>
      <c r="C25" s="65"/>
      <c r="D25" s="41"/>
      <c r="E25" s="40"/>
      <c r="F25" s="40">
        <v>3.61</v>
      </c>
      <c r="G25" s="8">
        <v>2969</v>
      </c>
      <c r="I25" s="34"/>
    </row>
    <row r="26" spans="1:9" s="8" customFormat="1" ht="21" customHeight="1">
      <c r="A26" s="75" t="s">
        <v>67</v>
      </c>
      <c r="B26" s="74" t="s">
        <v>61</v>
      </c>
      <c r="C26" s="65"/>
      <c r="D26" s="41"/>
      <c r="E26" s="40"/>
      <c r="F26" s="52">
        <v>0</v>
      </c>
      <c r="G26" s="8">
        <v>2969</v>
      </c>
      <c r="I26" s="34"/>
    </row>
    <row r="27" spans="1:9" s="8" customFormat="1" ht="21" customHeight="1">
      <c r="A27" s="62" t="s">
        <v>69</v>
      </c>
      <c r="B27" s="76"/>
      <c r="C27" s="66"/>
      <c r="D27" s="41"/>
      <c r="E27" s="40"/>
      <c r="F27" s="40">
        <f>F26</f>
        <v>0</v>
      </c>
      <c r="G27" s="8">
        <v>2969</v>
      </c>
      <c r="I27" s="34"/>
    </row>
    <row r="28" spans="1:10" s="8" customFormat="1" ht="30">
      <c r="A28" s="62" t="s">
        <v>8</v>
      </c>
      <c r="B28" s="70" t="s">
        <v>9</v>
      </c>
      <c r="C28" s="63" t="s">
        <v>130</v>
      </c>
      <c r="D28" s="41">
        <f>E28*G28</f>
        <v>192747.48</v>
      </c>
      <c r="E28" s="40">
        <f>F28*12</f>
        <v>64.92</v>
      </c>
      <c r="F28" s="40">
        <v>5.41</v>
      </c>
      <c r="G28" s="8">
        <v>2969</v>
      </c>
      <c r="H28" s="8">
        <v>1.07</v>
      </c>
      <c r="I28" s="34">
        <v>3.6</v>
      </c>
      <c r="J28" s="8">
        <f>E28/12</f>
        <v>5.41</v>
      </c>
    </row>
    <row r="29" spans="1:10" s="8" customFormat="1" ht="15">
      <c r="A29" s="72" t="s">
        <v>85</v>
      </c>
      <c r="B29" s="73" t="s">
        <v>9</v>
      </c>
      <c r="C29" s="63"/>
      <c r="D29" s="41"/>
      <c r="E29" s="40"/>
      <c r="F29" s="40"/>
      <c r="G29" s="8">
        <v>2969</v>
      </c>
      <c r="I29" s="34"/>
      <c r="J29" s="8">
        <f aca="true" t="shared" si="0" ref="J29:J92">E29/12</f>
        <v>0</v>
      </c>
    </row>
    <row r="30" spans="1:10" s="8" customFormat="1" ht="15">
      <c r="A30" s="72" t="s">
        <v>86</v>
      </c>
      <c r="B30" s="73" t="s">
        <v>87</v>
      </c>
      <c r="C30" s="63"/>
      <c r="D30" s="41"/>
      <c r="E30" s="40"/>
      <c r="F30" s="40"/>
      <c r="G30" s="8">
        <v>2969</v>
      </c>
      <c r="I30" s="34"/>
      <c r="J30" s="8">
        <f t="shared" si="0"/>
        <v>0</v>
      </c>
    </row>
    <row r="31" spans="1:10" s="8" customFormat="1" ht="15">
      <c r="A31" s="72" t="s">
        <v>88</v>
      </c>
      <c r="B31" s="73" t="s">
        <v>89</v>
      </c>
      <c r="C31" s="67"/>
      <c r="D31" s="41"/>
      <c r="E31" s="40"/>
      <c r="F31" s="40"/>
      <c r="G31" s="8">
        <v>2969</v>
      </c>
      <c r="I31" s="34"/>
      <c r="J31" s="8">
        <f t="shared" si="0"/>
        <v>0</v>
      </c>
    </row>
    <row r="32" spans="1:10" s="8" customFormat="1" ht="15">
      <c r="A32" s="72" t="s">
        <v>56</v>
      </c>
      <c r="B32" s="73" t="s">
        <v>9</v>
      </c>
      <c r="C32" s="67"/>
      <c r="D32" s="41"/>
      <c r="E32" s="40"/>
      <c r="F32" s="40"/>
      <c r="G32" s="8">
        <v>2969</v>
      </c>
      <c r="I32" s="34"/>
      <c r="J32" s="8">
        <f t="shared" si="0"/>
        <v>0</v>
      </c>
    </row>
    <row r="33" spans="1:10" s="8" customFormat="1" ht="25.5">
      <c r="A33" s="72" t="s">
        <v>57</v>
      </c>
      <c r="B33" s="73" t="s">
        <v>10</v>
      </c>
      <c r="C33" s="66"/>
      <c r="D33" s="41"/>
      <c r="E33" s="40"/>
      <c r="F33" s="40"/>
      <c r="G33" s="8">
        <v>2969</v>
      </c>
      <c r="I33" s="34"/>
      <c r="J33" s="8">
        <f t="shared" si="0"/>
        <v>0</v>
      </c>
    </row>
    <row r="34" spans="1:10" s="8" customFormat="1" ht="15">
      <c r="A34" s="72" t="s">
        <v>90</v>
      </c>
      <c r="B34" s="73" t="s">
        <v>9</v>
      </c>
      <c r="C34" s="67"/>
      <c r="D34" s="41"/>
      <c r="E34" s="40"/>
      <c r="F34" s="40"/>
      <c r="G34" s="8">
        <v>2969</v>
      </c>
      <c r="I34" s="34"/>
      <c r="J34" s="8">
        <f t="shared" si="0"/>
        <v>0</v>
      </c>
    </row>
    <row r="35" spans="1:10" s="8" customFormat="1" ht="15">
      <c r="A35" s="72" t="s">
        <v>63</v>
      </c>
      <c r="B35" s="73" t="s">
        <v>9</v>
      </c>
      <c r="C35" s="67"/>
      <c r="D35" s="41"/>
      <c r="E35" s="40"/>
      <c r="F35" s="40"/>
      <c r="G35" s="8">
        <v>2969</v>
      </c>
      <c r="I35" s="34"/>
      <c r="J35" s="8">
        <f t="shared" si="0"/>
        <v>0</v>
      </c>
    </row>
    <row r="36" spans="1:10" s="8" customFormat="1" ht="25.5">
      <c r="A36" s="72" t="s">
        <v>91</v>
      </c>
      <c r="B36" s="73" t="s">
        <v>58</v>
      </c>
      <c r="C36" s="67"/>
      <c r="D36" s="41"/>
      <c r="E36" s="40"/>
      <c r="F36" s="40"/>
      <c r="G36" s="8">
        <v>2969</v>
      </c>
      <c r="I36" s="34"/>
      <c r="J36" s="8">
        <f t="shared" si="0"/>
        <v>0</v>
      </c>
    </row>
    <row r="37" spans="1:10" s="8" customFormat="1" ht="25.5">
      <c r="A37" s="72" t="s">
        <v>92</v>
      </c>
      <c r="B37" s="73" t="s">
        <v>10</v>
      </c>
      <c r="C37" s="7"/>
      <c r="D37" s="41"/>
      <c r="E37" s="40"/>
      <c r="F37" s="40"/>
      <c r="G37" s="8">
        <v>2969</v>
      </c>
      <c r="I37" s="34"/>
      <c r="J37" s="8">
        <f t="shared" si="0"/>
        <v>0</v>
      </c>
    </row>
    <row r="38" spans="1:10" s="8" customFormat="1" ht="25.5">
      <c r="A38" s="72" t="s">
        <v>93</v>
      </c>
      <c r="B38" s="73" t="s">
        <v>9</v>
      </c>
      <c r="C38" s="7"/>
      <c r="D38" s="41"/>
      <c r="E38" s="40"/>
      <c r="F38" s="40"/>
      <c r="G38" s="8">
        <v>2969</v>
      </c>
      <c r="I38" s="34"/>
      <c r="J38" s="8">
        <f t="shared" si="0"/>
        <v>0</v>
      </c>
    </row>
    <row r="39" spans="1:10" s="23" customFormat="1" ht="21" customHeight="1">
      <c r="A39" s="22" t="s">
        <v>11</v>
      </c>
      <c r="B39" s="21" t="s">
        <v>12</v>
      </c>
      <c r="C39" s="21" t="s">
        <v>129</v>
      </c>
      <c r="D39" s="41">
        <f>E39*G39</f>
        <v>32065.2</v>
      </c>
      <c r="E39" s="40">
        <f>F39*12</f>
        <v>10.8</v>
      </c>
      <c r="F39" s="40">
        <v>0.9</v>
      </c>
      <c r="G39" s="8">
        <v>2969</v>
      </c>
      <c r="H39" s="8">
        <v>1.07</v>
      </c>
      <c r="I39" s="34">
        <v>0.6</v>
      </c>
      <c r="J39" s="8">
        <f t="shared" si="0"/>
        <v>0.9</v>
      </c>
    </row>
    <row r="40" spans="1:10" s="8" customFormat="1" ht="21" customHeight="1">
      <c r="A40" s="22" t="s">
        <v>13</v>
      </c>
      <c r="B40" s="21" t="s">
        <v>14</v>
      </c>
      <c r="C40" s="63" t="s">
        <v>129</v>
      </c>
      <c r="D40" s="41">
        <f>E40*G40</f>
        <v>104390.04</v>
      </c>
      <c r="E40" s="40">
        <f>F40*12</f>
        <v>35.16</v>
      </c>
      <c r="F40" s="40">
        <v>2.93</v>
      </c>
      <c r="G40" s="8">
        <v>2969</v>
      </c>
      <c r="H40" s="8">
        <v>1.07</v>
      </c>
      <c r="I40" s="34">
        <v>1.94</v>
      </c>
      <c r="J40" s="8">
        <f t="shared" si="0"/>
        <v>2.93</v>
      </c>
    </row>
    <row r="41" spans="1:10" s="8" customFormat="1" ht="21" customHeight="1">
      <c r="A41" s="56" t="s">
        <v>96</v>
      </c>
      <c r="B41" s="57" t="s">
        <v>9</v>
      </c>
      <c r="C41" s="63" t="s">
        <v>143</v>
      </c>
      <c r="D41" s="41">
        <v>0</v>
      </c>
      <c r="E41" s="40">
        <f>D41/G41</f>
        <v>0</v>
      </c>
      <c r="F41" s="40">
        <f>E41/12</f>
        <v>0</v>
      </c>
      <c r="G41" s="8">
        <v>2969</v>
      </c>
      <c r="I41" s="34"/>
      <c r="J41" s="8">
        <f t="shared" si="0"/>
        <v>0</v>
      </c>
    </row>
    <row r="42" spans="1:10" s="8" customFormat="1" ht="21" customHeight="1">
      <c r="A42" s="72" t="s">
        <v>97</v>
      </c>
      <c r="B42" s="73" t="s">
        <v>20</v>
      </c>
      <c r="C42" s="63"/>
      <c r="D42" s="41"/>
      <c r="E42" s="40"/>
      <c r="F42" s="40"/>
      <c r="G42" s="8">
        <v>2969</v>
      </c>
      <c r="I42" s="34"/>
      <c r="J42" s="8">
        <f t="shared" si="0"/>
        <v>0</v>
      </c>
    </row>
    <row r="43" spans="1:10" s="8" customFormat="1" ht="21" customHeight="1">
      <c r="A43" s="72" t="s">
        <v>98</v>
      </c>
      <c r="B43" s="73" t="s">
        <v>15</v>
      </c>
      <c r="C43" s="63"/>
      <c r="D43" s="41"/>
      <c r="E43" s="40"/>
      <c r="F43" s="40"/>
      <c r="G43" s="8">
        <v>2969</v>
      </c>
      <c r="I43" s="34"/>
      <c r="J43" s="8">
        <f t="shared" si="0"/>
        <v>0</v>
      </c>
    </row>
    <row r="44" spans="1:10" s="8" customFormat="1" ht="21" customHeight="1">
      <c r="A44" s="72" t="s">
        <v>99</v>
      </c>
      <c r="B44" s="73" t="s">
        <v>100</v>
      </c>
      <c r="C44" s="63"/>
      <c r="D44" s="41"/>
      <c r="E44" s="40"/>
      <c r="F44" s="40"/>
      <c r="G44" s="8">
        <v>2969</v>
      </c>
      <c r="I44" s="34"/>
      <c r="J44" s="8">
        <f t="shared" si="0"/>
        <v>0</v>
      </c>
    </row>
    <row r="45" spans="1:10" s="8" customFormat="1" ht="21" customHeight="1">
      <c r="A45" s="72" t="s">
        <v>101</v>
      </c>
      <c r="B45" s="73" t="s">
        <v>102</v>
      </c>
      <c r="C45" s="63"/>
      <c r="D45" s="41"/>
      <c r="E45" s="40"/>
      <c r="F45" s="40"/>
      <c r="G45" s="8">
        <v>2969</v>
      </c>
      <c r="I45" s="34"/>
      <c r="J45" s="8">
        <f t="shared" si="0"/>
        <v>0</v>
      </c>
    </row>
    <row r="46" spans="1:10" s="8" customFormat="1" ht="21" customHeight="1">
      <c r="A46" s="72" t="s">
        <v>103</v>
      </c>
      <c r="B46" s="73" t="s">
        <v>100</v>
      </c>
      <c r="C46" s="63"/>
      <c r="D46" s="41"/>
      <c r="E46" s="40"/>
      <c r="F46" s="40"/>
      <c r="G46" s="8">
        <v>2969</v>
      </c>
      <c r="I46" s="34"/>
      <c r="J46" s="8">
        <f t="shared" si="0"/>
        <v>0</v>
      </c>
    </row>
    <row r="47" spans="1:10" s="20" customFormat="1" ht="30">
      <c r="A47" s="56" t="s">
        <v>94</v>
      </c>
      <c r="B47" s="57" t="s">
        <v>7</v>
      </c>
      <c r="C47" s="63" t="s">
        <v>131</v>
      </c>
      <c r="D47" s="41">
        <v>2439.99</v>
      </c>
      <c r="E47" s="40">
        <f>D47/G47</f>
        <v>0.82</v>
      </c>
      <c r="F47" s="40">
        <f>E47/12</f>
        <v>0.07</v>
      </c>
      <c r="G47" s="8">
        <v>2969</v>
      </c>
      <c r="H47" s="8">
        <v>1.07</v>
      </c>
      <c r="I47" s="34">
        <v>0.04</v>
      </c>
      <c r="J47" s="8">
        <f t="shared" si="0"/>
        <v>0.0683333333333333</v>
      </c>
    </row>
    <row r="48" spans="1:10" s="20" customFormat="1" ht="32.25" customHeight="1">
      <c r="A48" s="56" t="s">
        <v>95</v>
      </c>
      <c r="B48" s="57" t="s">
        <v>7</v>
      </c>
      <c r="C48" s="63" t="s">
        <v>131</v>
      </c>
      <c r="D48" s="41">
        <v>15405.72</v>
      </c>
      <c r="E48" s="40">
        <f>D48/G48</f>
        <v>5.19</v>
      </c>
      <c r="F48" s="40">
        <f>E48/12</f>
        <v>0.43</v>
      </c>
      <c r="G48" s="8">
        <v>2969</v>
      </c>
      <c r="H48" s="8">
        <v>1.07</v>
      </c>
      <c r="I48" s="34">
        <v>0.29</v>
      </c>
      <c r="J48" s="8">
        <f t="shared" si="0"/>
        <v>0.4325</v>
      </c>
    </row>
    <row r="49" spans="1:10" s="20" customFormat="1" ht="30">
      <c r="A49" s="56" t="s">
        <v>21</v>
      </c>
      <c r="B49" s="57"/>
      <c r="C49" s="63" t="s">
        <v>135</v>
      </c>
      <c r="D49" s="41">
        <f>E49*G49</f>
        <v>7838.16</v>
      </c>
      <c r="E49" s="40">
        <f>F49*12</f>
        <v>2.64</v>
      </c>
      <c r="F49" s="40">
        <v>0.22</v>
      </c>
      <c r="G49" s="8">
        <v>2969</v>
      </c>
      <c r="H49" s="8">
        <v>1.07</v>
      </c>
      <c r="I49" s="34">
        <v>0.14</v>
      </c>
      <c r="J49" s="8">
        <f t="shared" si="0"/>
        <v>0.22</v>
      </c>
    </row>
    <row r="50" spans="1:10" s="20" customFormat="1" ht="25.5">
      <c r="A50" s="77" t="s">
        <v>107</v>
      </c>
      <c r="B50" s="78" t="s">
        <v>68</v>
      </c>
      <c r="C50" s="63"/>
      <c r="D50" s="41"/>
      <c r="E50" s="40"/>
      <c r="F50" s="40"/>
      <c r="G50" s="8">
        <v>2969</v>
      </c>
      <c r="H50" s="8"/>
      <c r="I50" s="34"/>
      <c r="J50" s="8">
        <f t="shared" si="0"/>
        <v>0</v>
      </c>
    </row>
    <row r="51" spans="1:10" s="20" customFormat="1" ht="30.75" customHeight="1">
      <c r="A51" s="77" t="s">
        <v>108</v>
      </c>
      <c r="B51" s="78" t="s">
        <v>68</v>
      </c>
      <c r="C51" s="63"/>
      <c r="D51" s="41"/>
      <c r="E51" s="40"/>
      <c r="F51" s="40"/>
      <c r="G51" s="8">
        <v>2969</v>
      </c>
      <c r="H51" s="8"/>
      <c r="I51" s="34"/>
      <c r="J51" s="8">
        <f t="shared" si="0"/>
        <v>0</v>
      </c>
    </row>
    <row r="52" spans="1:10" s="20" customFormat="1" ht="21" customHeight="1">
      <c r="A52" s="77" t="s">
        <v>109</v>
      </c>
      <c r="B52" s="78" t="s">
        <v>61</v>
      </c>
      <c r="C52" s="63"/>
      <c r="D52" s="41"/>
      <c r="E52" s="40"/>
      <c r="F52" s="40"/>
      <c r="G52" s="8">
        <v>2969</v>
      </c>
      <c r="H52" s="8"/>
      <c r="I52" s="34"/>
      <c r="J52" s="8">
        <f t="shared" si="0"/>
        <v>0</v>
      </c>
    </row>
    <row r="53" spans="1:10" s="20" customFormat="1" ht="24" customHeight="1">
      <c r="A53" s="77" t="s">
        <v>110</v>
      </c>
      <c r="B53" s="78" t="s">
        <v>68</v>
      </c>
      <c r="C53" s="63"/>
      <c r="D53" s="41"/>
      <c r="E53" s="40"/>
      <c r="F53" s="40"/>
      <c r="G53" s="8">
        <v>2969</v>
      </c>
      <c r="H53" s="8"/>
      <c r="I53" s="34"/>
      <c r="J53" s="8">
        <f t="shared" si="0"/>
        <v>0</v>
      </c>
    </row>
    <row r="54" spans="1:10" s="20" customFormat="1" ht="25.5">
      <c r="A54" s="77" t="s">
        <v>111</v>
      </c>
      <c r="B54" s="78" t="s">
        <v>68</v>
      </c>
      <c r="C54" s="63"/>
      <c r="D54" s="41"/>
      <c r="E54" s="40"/>
      <c r="F54" s="40"/>
      <c r="G54" s="8">
        <v>2969</v>
      </c>
      <c r="H54" s="8"/>
      <c r="I54" s="34"/>
      <c r="J54" s="8">
        <f t="shared" si="0"/>
        <v>0</v>
      </c>
    </row>
    <row r="55" spans="1:10" s="20" customFormat="1" ht="15">
      <c r="A55" s="77" t="s">
        <v>112</v>
      </c>
      <c r="B55" s="78" t="s">
        <v>68</v>
      </c>
      <c r="C55" s="63"/>
      <c r="D55" s="41"/>
      <c r="E55" s="40"/>
      <c r="F55" s="40"/>
      <c r="G55" s="8">
        <v>2969</v>
      </c>
      <c r="H55" s="8"/>
      <c r="I55" s="34"/>
      <c r="J55" s="8">
        <f t="shared" si="0"/>
        <v>0</v>
      </c>
    </row>
    <row r="56" spans="1:10" s="20" customFormat="1" ht="25.5">
      <c r="A56" s="77" t="s">
        <v>113</v>
      </c>
      <c r="B56" s="78" t="s">
        <v>68</v>
      </c>
      <c r="C56" s="63"/>
      <c r="D56" s="41"/>
      <c r="E56" s="40"/>
      <c r="F56" s="40"/>
      <c r="G56" s="8">
        <v>2969</v>
      </c>
      <c r="H56" s="8"/>
      <c r="I56" s="34"/>
      <c r="J56" s="8">
        <f t="shared" si="0"/>
        <v>0</v>
      </c>
    </row>
    <row r="57" spans="1:10" s="20" customFormat="1" ht="17.25" customHeight="1">
      <c r="A57" s="77" t="s">
        <v>114</v>
      </c>
      <c r="B57" s="78" t="s">
        <v>68</v>
      </c>
      <c r="C57" s="63"/>
      <c r="D57" s="41"/>
      <c r="E57" s="40"/>
      <c r="F57" s="40"/>
      <c r="G57" s="8">
        <v>2969</v>
      </c>
      <c r="H57" s="8"/>
      <c r="I57" s="34"/>
      <c r="J57" s="8">
        <f t="shared" si="0"/>
        <v>0</v>
      </c>
    </row>
    <row r="58" spans="1:10" s="20" customFormat="1" ht="20.25" customHeight="1">
      <c r="A58" s="77" t="s">
        <v>115</v>
      </c>
      <c r="B58" s="78" t="s">
        <v>68</v>
      </c>
      <c r="C58" s="63"/>
      <c r="D58" s="41"/>
      <c r="E58" s="40"/>
      <c r="F58" s="40"/>
      <c r="G58" s="8">
        <v>2969</v>
      </c>
      <c r="H58" s="8"/>
      <c r="I58" s="34"/>
      <c r="J58" s="8">
        <f t="shared" si="0"/>
        <v>0</v>
      </c>
    </row>
    <row r="59" spans="1:10" s="20" customFormat="1" ht="30.75" customHeight="1">
      <c r="A59" s="56" t="s">
        <v>168</v>
      </c>
      <c r="B59" s="78"/>
      <c r="C59" s="63"/>
      <c r="D59" s="41">
        <v>60200</v>
      </c>
      <c r="E59" s="40">
        <f>D59/G59</f>
        <v>20.28</v>
      </c>
      <c r="F59" s="40">
        <f>E59/12</f>
        <v>1.69</v>
      </c>
      <c r="G59" s="8">
        <v>2969</v>
      </c>
      <c r="H59" s="8"/>
      <c r="I59" s="34"/>
      <c r="J59" s="8"/>
    </row>
    <row r="60" spans="1:10" s="8" customFormat="1" ht="20.25" customHeight="1">
      <c r="A60" s="22" t="s">
        <v>23</v>
      </c>
      <c r="B60" s="21" t="s">
        <v>24</v>
      </c>
      <c r="C60" s="63" t="s">
        <v>136</v>
      </c>
      <c r="D60" s="41">
        <f>E60*G60</f>
        <v>2850.24</v>
      </c>
      <c r="E60" s="40">
        <f>F60*12</f>
        <v>0.96</v>
      </c>
      <c r="F60" s="40">
        <v>0.08</v>
      </c>
      <c r="G60" s="8">
        <v>2969</v>
      </c>
      <c r="H60" s="8">
        <v>1.07</v>
      </c>
      <c r="I60" s="34">
        <v>0.03</v>
      </c>
      <c r="J60" s="8">
        <f t="shared" si="0"/>
        <v>0.08</v>
      </c>
    </row>
    <row r="61" spans="1:10" s="8" customFormat="1" ht="18" customHeight="1">
      <c r="A61" s="22" t="s">
        <v>25</v>
      </c>
      <c r="B61" s="24" t="s">
        <v>26</v>
      </c>
      <c r="C61" s="57" t="s">
        <v>136</v>
      </c>
      <c r="D61" s="41">
        <f>E61*G61</f>
        <v>1781.4</v>
      </c>
      <c r="E61" s="40">
        <f>12*F61</f>
        <v>0.6</v>
      </c>
      <c r="F61" s="40">
        <v>0.05</v>
      </c>
      <c r="G61" s="8">
        <v>2969</v>
      </c>
      <c r="H61" s="8">
        <v>1.07</v>
      </c>
      <c r="I61" s="34">
        <v>0.02</v>
      </c>
      <c r="J61" s="8">
        <f t="shared" si="0"/>
        <v>0.05</v>
      </c>
    </row>
    <row r="62" spans="1:10" s="23" customFormat="1" ht="30">
      <c r="A62" s="22" t="s">
        <v>22</v>
      </c>
      <c r="B62" s="21"/>
      <c r="C62" s="57" t="s">
        <v>132</v>
      </c>
      <c r="D62" s="41">
        <v>3535</v>
      </c>
      <c r="E62" s="40">
        <f>D62/G62</f>
        <v>1.19</v>
      </c>
      <c r="F62" s="40">
        <f>E62/12</f>
        <v>0.1</v>
      </c>
      <c r="G62" s="8">
        <v>2969</v>
      </c>
      <c r="H62" s="8">
        <v>1.07</v>
      </c>
      <c r="I62" s="34">
        <v>0.03</v>
      </c>
      <c r="J62" s="8">
        <f t="shared" si="0"/>
        <v>0.0991666666666667</v>
      </c>
    </row>
    <row r="63" spans="1:10" s="23" customFormat="1" ht="23.25" customHeight="1">
      <c r="A63" s="22" t="s">
        <v>30</v>
      </c>
      <c r="B63" s="21"/>
      <c r="C63" s="70" t="s">
        <v>137</v>
      </c>
      <c r="D63" s="40">
        <f>D64+D65+D66+D67+D68+D69+D70+D71+D72+D74+D75+D76+D77+D73</f>
        <v>17593.14</v>
      </c>
      <c r="E63" s="40">
        <f>D63/G63</f>
        <v>5.93</v>
      </c>
      <c r="F63" s="40">
        <f>E63/12</f>
        <v>0.49</v>
      </c>
      <c r="G63" s="8">
        <v>2969</v>
      </c>
      <c r="H63" s="8">
        <v>1.07</v>
      </c>
      <c r="I63" s="34">
        <v>0.64</v>
      </c>
      <c r="J63" s="8">
        <f t="shared" si="0"/>
        <v>0.494166666666667</v>
      </c>
    </row>
    <row r="64" spans="1:10" s="20" customFormat="1" ht="21" customHeight="1">
      <c r="A64" s="53" t="s">
        <v>73</v>
      </c>
      <c r="B64" s="54" t="s">
        <v>15</v>
      </c>
      <c r="C64" s="68"/>
      <c r="D64" s="45">
        <v>743.92</v>
      </c>
      <c r="E64" s="44"/>
      <c r="F64" s="44"/>
      <c r="G64" s="8">
        <v>2969</v>
      </c>
      <c r="H64" s="8">
        <v>1.07</v>
      </c>
      <c r="I64" s="34">
        <v>0.01</v>
      </c>
      <c r="J64" s="8">
        <f t="shared" si="0"/>
        <v>0</v>
      </c>
    </row>
    <row r="65" spans="1:10" s="20" customFormat="1" ht="15">
      <c r="A65" s="53" t="s">
        <v>16</v>
      </c>
      <c r="B65" s="54" t="s">
        <v>20</v>
      </c>
      <c r="C65" s="68"/>
      <c r="D65" s="45">
        <v>548.89</v>
      </c>
      <c r="E65" s="44"/>
      <c r="F65" s="44"/>
      <c r="G65" s="8">
        <v>2969</v>
      </c>
      <c r="H65" s="8">
        <v>1.07</v>
      </c>
      <c r="I65" s="34">
        <v>0.01</v>
      </c>
      <c r="J65" s="8">
        <f t="shared" si="0"/>
        <v>0</v>
      </c>
    </row>
    <row r="66" spans="1:10" s="20" customFormat="1" ht="15">
      <c r="A66" s="53" t="s">
        <v>70</v>
      </c>
      <c r="B66" s="55" t="s">
        <v>15</v>
      </c>
      <c r="C66" s="69"/>
      <c r="D66" s="45">
        <v>978.07</v>
      </c>
      <c r="E66" s="44"/>
      <c r="F66" s="44"/>
      <c r="G66" s="8">
        <v>2969</v>
      </c>
      <c r="H66" s="8"/>
      <c r="I66" s="34"/>
      <c r="J66" s="8">
        <f t="shared" si="0"/>
        <v>0</v>
      </c>
    </row>
    <row r="67" spans="1:10" s="20" customFormat="1" ht="15">
      <c r="A67" s="53" t="s">
        <v>46</v>
      </c>
      <c r="B67" s="54" t="s">
        <v>15</v>
      </c>
      <c r="C67" s="68"/>
      <c r="D67" s="45">
        <v>1046</v>
      </c>
      <c r="E67" s="44"/>
      <c r="F67" s="44"/>
      <c r="G67" s="8">
        <v>2969</v>
      </c>
      <c r="H67" s="8">
        <v>1.07</v>
      </c>
      <c r="I67" s="34">
        <v>0.02</v>
      </c>
      <c r="J67" s="8">
        <f t="shared" si="0"/>
        <v>0</v>
      </c>
    </row>
    <row r="68" spans="1:10" s="20" customFormat="1" ht="15">
      <c r="A68" s="53" t="s">
        <v>17</v>
      </c>
      <c r="B68" s="54" t="s">
        <v>15</v>
      </c>
      <c r="C68" s="68"/>
      <c r="D68" s="45">
        <v>4663.68</v>
      </c>
      <c r="E68" s="44"/>
      <c r="F68" s="44"/>
      <c r="G68" s="8">
        <v>2969</v>
      </c>
      <c r="H68" s="8">
        <v>1.07</v>
      </c>
      <c r="I68" s="34">
        <v>0.09</v>
      </c>
      <c r="J68" s="8">
        <f t="shared" si="0"/>
        <v>0</v>
      </c>
    </row>
    <row r="69" spans="1:10" s="20" customFormat="1" ht="15">
      <c r="A69" s="53" t="s">
        <v>18</v>
      </c>
      <c r="B69" s="54" t="s">
        <v>15</v>
      </c>
      <c r="C69" s="68"/>
      <c r="D69" s="45">
        <v>1097.78</v>
      </c>
      <c r="E69" s="44"/>
      <c r="F69" s="44"/>
      <c r="G69" s="8">
        <v>2969</v>
      </c>
      <c r="H69" s="8">
        <v>1.07</v>
      </c>
      <c r="I69" s="34">
        <v>0.02</v>
      </c>
      <c r="J69" s="8">
        <f t="shared" si="0"/>
        <v>0</v>
      </c>
    </row>
    <row r="70" spans="1:10" s="20" customFormat="1" ht="15">
      <c r="A70" s="53" t="s">
        <v>43</v>
      </c>
      <c r="B70" s="54" t="s">
        <v>15</v>
      </c>
      <c r="C70" s="68"/>
      <c r="D70" s="45">
        <v>522.99</v>
      </c>
      <c r="E70" s="44"/>
      <c r="F70" s="44"/>
      <c r="G70" s="8">
        <v>2969</v>
      </c>
      <c r="H70" s="8">
        <v>1.07</v>
      </c>
      <c r="I70" s="34">
        <v>0.01</v>
      </c>
      <c r="J70" s="8">
        <f t="shared" si="0"/>
        <v>0</v>
      </c>
    </row>
    <row r="71" spans="1:10" s="20" customFormat="1" ht="15">
      <c r="A71" s="53" t="s">
        <v>44</v>
      </c>
      <c r="B71" s="54" t="s">
        <v>20</v>
      </c>
      <c r="C71" s="68"/>
      <c r="D71" s="45">
        <v>0</v>
      </c>
      <c r="E71" s="44"/>
      <c r="F71" s="44"/>
      <c r="G71" s="8">
        <v>2969</v>
      </c>
      <c r="H71" s="8">
        <v>1.07</v>
      </c>
      <c r="I71" s="34">
        <v>0.04</v>
      </c>
      <c r="J71" s="8">
        <f t="shared" si="0"/>
        <v>0</v>
      </c>
    </row>
    <row r="72" spans="1:10" s="20" customFormat="1" ht="25.5">
      <c r="A72" s="53" t="s">
        <v>19</v>
      </c>
      <c r="B72" s="54" t="s">
        <v>15</v>
      </c>
      <c r="C72" s="68"/>
      <c r="D72" s="45">
        <v>2961.28</v>
      </c>
      <c r="E72" s="44"/>
      <c r="F72" s="44"/>
      <c r="G72" s="8">
        <v>2969</v>
      </c>
      <c r="H72" s="8">
        <v>1.07</v>
      </c>
      <c r="I72" s="34">
        <v>0.05</v>
      </c>
      <c r="J72" s="8">
        <f t="shared" si="0"/>
        <v>0</v>
      </c>
    </row>
    <row r="73" spans="1:10" s="20" customFormat="1" ht="20.25" customHeight="1">
      <c r="A73" s="53" t="s">
        <v>169</v>
      </c>
      <c r="B73" s="55" t="s">
        <v>15</v>
      </c>
      <c r="C73" s="68"/>
      <c r="D73" s="45">
        <v>863.07</v>
      </c>
      <c r="E73" s="44"/>
      <c r="F73" s="44"/>
      <c r="G73" s="8"/>
      <c r="H73" s="8"/>
      <c r="I73" s="34"/>
      <c r="J73" s="8"/>
    </row>
    <row r="74" spans="1:10" s="20" customFormat="1" ht="25.5">
      <c r="A74" s="53" t="s">
        <v>74</v>
      </c>
      <c r="B74" s="54" t="s">
        <v>15</v>
      </c>
      <c r="C74" s="68"/>
      <c r="D74" s="45">
        <v>4167.46</v>
      </c>
      <c r="E74" s="44"/>
      <c r="F74" s="44"/>
      <c r="G74" s="8">
        <v>2969</v>
      </c>
      <c r="H74" s="8">
        <v>1.07</v>
      </c>
      <c r="I74" s="34">
        <v>0.01</v>
      </c>
      <c r="J74" s="8">
        <f t="shared" si="0"/>
        <v>0</v>
      </c>
    </row>
    <row r="75" spans="1:10" s="20" customFormat="1" ht="25.5">
      <c r="A75" s="53" t="s">
        <v>104</v>
      </c>
      <c r="B75" s="55" t="s">
        <v>50</v>
      </c>
      <c r="C75" s="68"/>
      <c r="D75" s="45">
        <v>0</v>
      </c>
      <c r="E75" s="44"/>
      <c r="F75" s="44"/>
      <c r="G75" s="8">
        <v>2969</v>
      </c>
      <c r="H75" s="8"/>
      <c r="I75" s="34"/>
      <c r="J75" s="8">
        <f t="shared" si="0"/>
        <v>0</v>
      </c>
    </row>
    <row r="76" spans="1:10" s="20" customFormat="1" ht="15">
      <c r="A76" s="53" t="s">
        <v>105</v>
      </c>
      <c r="B76" s="78" t="s">
        <v>15</v>
      </c>
      <c r="C76" s="68"/>
      <c r="D76" s="45">
        <v>0</v>
      </c>
      <c r="E76" s="44"/>
      <c r="F76" s="44"/>
      <c r="G76" s="8">
        <v>2969</v>
      </c>
      <c r="H76" s="8"/>
      <c r="I76" s="34"/>
      <c r="J76" s="8">
        <f t="shared" si="0"/>
        <v>0</v>
      </c>
    </row>
    <row r="77" spans="1:10" s="20" customFormat="1" ht="15">
      <c r="A77" s="53" t="s">
        <v>106</v>
      </c>
      <c r="B77" s="55" t="s">
        <v>50</v>
      </c>
      <c r="C77" s="68"/>
      <c r="D77" s="45">
        <v>0</v>
      </c>
      <c r="E77" s="44"/>
      <c r="F77" s="44"/>
      <c r="G77" s="8">
        <v>2969</v>
      </c>
      <c r="H77" s="8"/>
      <c r="I77" s="34"/>
      <c r="J77" s="8">
        <f t="shared" si="0"/>
        <v>0</v>
      </c>
    </row>
    <row r="78" spans="1:10" s="23" customFormat="1" ht="30">
      <c r="A78" s="56" t="s">
        <v>35</v>
      </c>
      <c r="B78" s="57"/>
      <c r="C78" s="70" t="s">
        <v>138</v>
      </c>
      <c r="D78" s="40">
        <f>D79+D80+D81+D82+D83+D84+D85+D86+D87</f>
        <v>14865.98</v>
      </c>
      <c r="E78" s="40">
        <f>D78/G78</f>
        <v>5.01</v>
      </c>
      <c r="F78" s="40">
        <f>E78/12</f>
        <v>0.42</v>
      </c>
      <c r="G78" s="8">
        <v>2969</v>
      </c>
      <c r="H78" s="8">
        <v>1.07</v>
      </c>
      <c r="I78" s="34">
        <v>0.99</v>
      </c>
      <c r="J78" s="8">
        <f t="shared" si="0"/>
        <v>0.4175</v>
      </c>
    </row>
    <row r="79" spans="1:10" s="20" customFormat="1" ht="15">
      <c r="A79" s="53" t="s">
        <v>31</v>
      </c>
      <c r="B79" s="54" t="s">
        <v>47</v>
      </c>
      <c r="C79" s="68"/>
      <c r="D79" s="45">
        <v>3137.99</v>
      </c>
      <c r="E79" s="44"/>
      <c r="F79" s="44"/>
      <c r="G79" s="8">
        <v>2969</v>
      </c>
      <c r="H79" s="8">
        <v>1.07</v>
      </c>
      <c r="I79" s="34">
        <v>0.05</v>
      </c>
      <c r="J79" s="8">
        <f t="shared" si="0"/>
        <v>0</v>
      </c>
    </row>
    <row r="80" spans="1:10" s="20" customFormat="1" ht="25.5">
      <c r="A80" s="53" t="s">
        <v>32</v>
      </c>
      <c r="B80" s="54" t="s">
        <v>39</v>
      </c>
      <c r="C80" s="68"/>
      <c r="D80" s="45">
        <v>2092.02</v>
      </c>
      <c r="E80" s="44"/>
      <c r="F80" s="44"/>
      <c r="G80" s="8">
        <v>2969</v>
      </c>
      <c r="H80" s="8">
        <v>1.07</v>
      </c>
      <c r="I80" s="34">
        <v>0.04</v>
      </c>
      <c r="J80" s="8">
        <f t="shared" si="0"/>
        <v>0</v>
      </c>
    </row>
    <row r="81" spans="1:10" s="20" customFormat="1" ht="15">
      <c r="A81" s="53" t="s">
        <v>51</v>
      </c>
      <c r="B81" s="54" t="s">
        <v>50</v>
      </c>
      <c r="C81" s="68"/>
      <c r="D81" s="45">
        <v>2195.49</v>
      </c>
      <c r="E81" s="44"/>
      <c r="F81" s="44"/>
      <c r="G81" s="8">
        <v>2969</v>
      </c>
      <c r="H81" s="8">
        <v>1.07</v>
      </c>
      <c r="I81" s="34">
        <v>0.04</v>
      </c>
      <c r="J81" s="8">
        <f t="shared" si="0"/>
        <v>0</v>
      </c>
    </row>
    <row r="82" spans="1:10" s="20" customFormat="1" ht="25.5">
      <c r="A82" s="53" t="s">
        <v>48</v>
      </c>
      <c r="B82" s="54" t="s">
        <v>49</v>
      </c>
      <c r="C82" s="68"/>
      <c r="D82" s="45">
        <v>0</v>
      </c>
      <c r="E82" s="44"/>
      <c r="F82" s="44"/>
      <c r="G82" s="8">
        <v>2969</v>
      </c>
      <c r="H82" s="8">
        <v>1.07</v>
      </c>
      <c r="I82" s="34">
        <v>0.04</v>
      </c>
      <c r="J82" s="8">
        <f t="shared" si="0"/>
        <v>0</v>
      </c>
    </row>
    <row r="83" spans="1:10" s="20" customFormat="1" ht="18.75" customHeight="1">
      <c r="A83" s="53" t="s">
        <v>45</v>
      </c>
      <c r="B83" s="54" t="s">
        <v>7</v>
      </c>
      <c r="C83" s="68"/>
      <c r="D83" s="45">
        <v>7440.48</v>
      </c>
      <c r="E83" s="44"/>
      <c r="F83" s="44"/>
      <c r="G83" s="8">
        <v>2969</v>
      </c>
      <c r="H83" s="8">
        <v>1.07</v>
      </c>
      <c r="I83" s="34">
        <v>0.14</v>
      </c>
      <c r="J83" s="8">
        <f t="shared" si="0"/>
        <v>0</v>
      </c>
    </row>
    <row r="84" spans="1:10" s="20" customFormat="1" ht="25.5">
      <c r="A84" s="53" t="s">
        <v>116</v>
      </c>
      <c r="B84" s="55" t="s">
        <v>15</v>
      </c>
      <c r="C84" s="68"/>
      <c r="D84" s="45">
        <v>0</v>
      </c>
      <c r="E84" s="44"/>
      <c r="F84" s="44"/>
      <c r="G84" s="8">
        <v>2969</v>
      </c>
      <c r="H84" s="8"/>
      <c r="I84" s="34"/>
      <c r="J84" s="8">
        <f t="shared" si="0"/>
        <v>0</v>
      </c>
    </row>
    <row r="85" spans="1:10" s="20" customFormat="1" ht="25.5">
      <c r="A85" s="53" t="s">
        <v>104</v>
      </c>
      <c r="B85" s="55" t="s">
        <v>117</v>
      </c>
      <c r="C85" s="68"/>
      <c r="D85" s="45">
        <v>0</v>
      </c>
      <c r="E85" s="44"/>
      <c r="F85" s="44"/>
      <c r="G85" s="8">
        <v>2969</v>
      </c>
      <c r="H85" s="8"/>
      <c r="I85" s="34"/>
      <c r="J85" s="8">
        <f t="shared" si="0"/>
        <v>0</v>
      </c>
    </row>
    <row r="86" spans="1:10" s="20" customFormat="1" ht="15">
      <c r="A86" s="77" t="s">
        <v>118</v>
      </c>
      <c r="B86" s="55" t="s">
        <v>50</v>
      </c>
      <c r="C86" s="68"/>
      <c r="D86" s="45">
        <f>E86*G86</f>
        <v>0</v>
      </c>
      <c r="E86" s="44"/>
      <c r="F86" s="44"/>
      <c r="G86" s="8">
        <v>2969</v>
      </c>
      <c r="H86" s="8">
        <v>1.07</v>
      </c>
      <c r="I86" s="34">
        <v>0</v>
      </c>
      <c r="J86" s="8">
        <f t="shared" si="0"/>
        <v>0</v>
      </c>
    </row>
    <row r="87" spans="1:10" s="20" customFormat="1" ht="15">
      <c r="A87" s="53" t="s">
        <v>119</v>
      </c>
      <c r="B87" s="55" t="s">
        <v>15</v>
      </c>
      <c r="C87" s="69"/>
      <c r="D87" s="45">
        <v>0</v>
      </c>
      <c r="E87" s="46"/>
      <c r="F87" s="46"/>
      <c r="G87" s="8">
        <v>2969</v>
      </c>
      <c r="H87" s="8"/>
      <c r="I87" s="34"/>
      <c r="J87" s="8">
        <f t="shared" si="0"/>
        <v>0</v>
      </c>
    </row>
    <row r="88" spans="1:10" s="20" customFormat="1" ht="30">
      <c r="A88" s="56" t="s">
        <v>36</v>
      </c>
      <c r="B88" s="54"/>
      <c r="C88" s="70" t="s">
        <v>139</v>
      </c>
      <c r="D88" s="40">
        <f>D89+D90+D91+D92</f>
        <v>0</v>
      </c>
      <c r="E88" s="40">
        <f>D88/G88</f>
        <v>0</v>
      </c>
      <c r="F88" s="40">
        <f>E88/12</f>
        <v>0</v>
      </c>
      <c r="G88" s="8">
        <v>2969</v>
      </c>
      <c r="H88" s="8">
        <v>1.07</v>
      </c>
      <c r="I88" s="34">
        <v>0.11</v>
      </c>
      <c r="J88" s="8">
        <f t="shared" si="0"/>
        <v>0</v>
      </c>
    </row>
    <row r="89" spans="1:10" s="20" customFormat="1" ht="17.25" customHeight="1">
      <c r="A89" s="53" t="s">
        <v>120</v>
      </c>
      <c r="B89" s="54" t="s">
        <v>15</v>
      </c>
      <c r="C89" s="63"/>
      <c r="D89" s="80">
        <v>0</v>
      </c>
      <c r="E89" s="40"/>
      <c r="F89" s="40"/>
      <c r="G89" s="8">
        <v>2969</v>
      </c>
      <c r="H89" s="8"/>
      <c r="I89" s="34"/>
      <c r="J89" s="8">
        <f t="shared" si="0"/>
        <v>0</v>
      </c>
    </row>
    <row r="90" spans="1:10" s="20" customFormat="1" ht="20.25" customHeight="1">
      <c r="A90" s="53" t="s">
        <v>128</v>
      </c>
      <c r="B90" s="55" t="s">
        <v>50</v>
      </c>
      <c r="C90" s="81"/>
      <c r="D90" s="45">
        <v>0</v>
      </c>
      <c r="E90" s="40"/>
      <c r="F90" s="40"/>
      <c r="G90" s="8">
        <v>2969</v>
      </c>
      <c r="H90" s="8"/>
      <c r="I90" s="34"/>
      <c r="J90" s="8">
        <f t="shared" si="0"/>
        <v>0</v>
      </c>
    </row>
    <row r="91" spans="1:10" s="20" customFormat="1" ht="15">
      <c r="A91" s="53" t="s">
        <v>121</v>
      </c>
      <c r="B91" s="55" t="s">
        <v>117</v>
      </c>
      <c r="C91" s="81"/>
      <c r="D91" s="45">
        <v>0</v>
      </c>
      <c r="E91" s="44"/>
      <c r="F91" s="44"/>
      <c r="G91" s="8">
        <v>2969</v>
      </c>
      <c r="H91" s="8">
        <v>1.07</v>
      </c>
      <c r="I91" s="34">
        <v>0.07</v>
      </c>
      <c r="J91" s="8">
        <f t="shared" si="0"/>
        <v>0</v>
      </c>
    </row>
    <row r="92" spans="1:10" s="20" customFormat="1" ht="25.5">
      <c r="A92" s="53" t="s">
        <v>122</v>
      </c>
      <c r="B92" s="55" t="s">
        <v>50</v>
      </c>
      <c r="C92" s="81"/>
      <c r="D92" s="45">
        <f>E92*G92</f>
        <v>0</v>
      </c>
      <c r="E92" s="44"/>
      <c r="F92" s="44"/>
      <c r="G92" s="8">
        <v>2969</v>
      </c>
      <c r="H92" s="8">
        <v>1.07</v>
      </c>
      <c r="I92" s="34">
        <v>0</v>
      </c>
      <c r="J92" s="8">
        <f t="shared" si="0"/>
        <v>0</v>
      </c>
    </row>
    <row r="93" spans="1:10" s="20" customFormat="1" ht="15">
      <c r="A93" s="56" t="s">
        <v>37</v>
      </c>
      <c r="B93" s="54"/>
      <c r="C93" s="70" t="s">
        <v>141</v>
      </c>
      <c r="D93" s="40">
        <f>D95+D96+D94+D97+D99+D98</f>
        <v>16131.79</v>
      </c>
      <c r="E93" s="40">
        <f>D93/G93</f>
        <v>5.43</v>
      </c>
      <c r="F93" s="40">
        <f>E93/12</f>
        <v>0.45</v>
      </c>
      <c r="G93" s="8">
        <v>2969</v>
      </c>
      <c r="H93" s="8">
        <v>1.07</v>
      </c>
      <c r="I93" s="34">
        <v>0.21</v>
      </c>
      <c r="J93" s="8">
        <f aca="true" t="shared" si="1" ref="J93:J117">E93/12</f>
        <v>0.4525</v>
      </c>
    </row>
    <row r="94" spans="1:10" s="20" customFormat="1" ht="18" customHeight="1">
      <c r="A94" s="53" t="s">
        <v>33</v>
      </c>
      <c r="B94" s="54" t="s">
        <v>7</v>
      </c>
      <c r="C94" s="81"/>
      <c r="D94" s="45">
        <f>E94*G94</f>
        <v>0</v>
      </c>
      <c r="E94" s="44"/>
      <c r="F94" s="44"/>
      <c r="G94" s="8">
        <v>2969</v>
      </c>
      <c r="H94" s="8">
        <v>1.07</v>
      </c>
      <c r="I94" s="34">
        <v>0</v>
      </c>
      <c r="J94" s="8">
        <f t="shared" si="1"/>
        <v>0</v>
      </c>
    </row>
    <row r="95" spans="1:10" s="20" customFormat="1" ht="40.5" customHeight="1">
      <c r="A95" s="53" t="s">
        <v>123</v>
      </c>
      <c r="B95" s="54" t="s">
        <v>15</v>
      </c>
      <c r="C95" s="81"/>
      <c r="D95" s="45">
        <v>10205.23</v>
      </c>
      <c r="E95" s="44"/>
      <c r="F95" s="44"/>
      <c r="G95" s="8">
        <v>2969</v>
      </c>
      <c r="H95" s="8">
        <v>1.07</v>
      </c>
      <c r="I95" s="34">
        <v>0.19</v>
      </c>
      <c r="J95" s="8">
        <f t="shared" si="1"/>
        <v>0</v>
      </c>
    </row>
    <row r="96" spans="1:10" s="20" customFormat="1" ht="47.25" customHeight="1">
      <c r="A96" s="53" t="s">
        <v>124</v>
      </c>
      <c r="B96" s="54" t="s">
        <v>15</v>
      </c>
      <c r="C96" s="81"/>
      <c r="D96" s="45">
        <v>1093.4</v>
      </c>
      <c r="E96" s="44"/>
      <c r="F96" s="44"/>
      <c r="G96" s="8">
        <v>2969</v>
      </c>
      <c r="H96" s="8">
        <v>1.07</v>
      </c>
      <c r="I96" s="34">
        <v>0.02</v>
      </c>
      <c r="J96" s="8">
        <f t="shared" si="1"/>
        <v>0</v>
      </c>
    </row>
    <row r="97" spans="1:10" s="20" customFormat="1" ht="27.75" customHeight="1">
      <c r="A97" s="53" t="s">
        <v>54</v>
      </c>
      <c r="B97" s="54" t="s">
        <v>10</v>
      </c>
      <c r="C97" s="81"/>
      <c r="D97" s="45">
        <f>E97*G97</f>
        <v>0</v>
      </c>
      <c r="E97" s="44"/>
      <c r="F97" s="44"/>
      <c r="G97" s="8">
        <v>2969</v>
      </c>
      <c r="H97" s="8">
        <v>1.07</v>
      </c>
      <c r="I97" s="34">
        <v>0</v>
      </c>
      <c r="J97" s="8">
        <f t="shared" si="1"/>
        <v>0</v>
      </c>
    </row>
    <row r="98" spans="1:10" s="20" customFormat="1" ht="18" customHeight="1">
      <c r="A98" s="53" t="s">
        <v>40</v>
      </c>
      <c r="B98" s="55" t="s">
        <v>125</v>
      </c>
      <c r="C98" s="81"/>
      <c r="D98" s="45">
        <v>4833.16</v>
      </c>
      <c r="E98" s="44"/>
      <c r="F98" s="44"/>
      <c r="G98" s="8">
        <v>2969</v>
      </c>
      <c r="H98" s="8">
        <v>1.07</v>
      </c>
      <c r="I98" s="34">
        <v>0</v>
      </c>
      <c r="J98" s="8">
        <f t="shared" si="1"/>
        <v>0</v>
      </c>
    </row>
    <row r="99" spans="1:10" s="20" customFormat="1" ht="56.25" customHeight="1">
      <c r="A99" s="53" t="s">
        <v>126</v>
      </c>
      <c r="B99" s="55" t="s">
        <v>68</v>
      </c>
      <c r="C99" s="81"/>
      <c r="D99" s="45">
        <v>0</v>
      </c>
      <c r="E99" s="44"/>
      <c r="F99" s="44"/>
      <c r="G99" s="8">
        <v>2969</v>
      </c>
      <c r="H99" s="8">
        <v>1.07</v>
      </c>
      <c r="I99" s="34">
        <v>0</v>
      </c>
      <c r="J99" s="8">
        <f t="shared" si="1"/>
        <v>0</v>
      </c>
    </row>
    <row r="100" spans="1:10" s="20" customFormat="1" ht="15">
      <c r="A100" s="56" t="s">
        <v>38</v>
      </c>
      <c r="B100" s="54"/>
      <c r="C100" s="70" t="s">
        <v>140</v>
      </c>
      <c r="D100" s="40">
        <f>D101</f>
        <v>1311.87</v>
      </c>
      <c r="E100" s="40">
        <f>D100/G100</f>
        <v>0.44</v>
      </c>
      <c r="F100" s="40">
        <f>E100/12</f>
        <v>0.04</v>
      </c>
      <c r="G100" s="8">
        <v>2969</v>
      </c>
      <c r="H100" s="8">
        <v>1.07</v>
      </c>
      <c r="I100" s="34">
        <v>0.14</v>
      </c>
      <c r="J100" s="8">
        <f t="shared" si="1"/>
        <v>0.0366666666666667</v>
      </c>
    </row>
    <row r="101" spans="1:10" s="20" customFormat="1" ht="15">
      <c r="A101" s="53" t="s">
        <v>34</v>
      </c>
      <c r="B101" s="54" t="s">
        <v>15</v>
      </c>
      <c r="C101" s="68"/>
      <c r="D101" s="45">
        <v>1311.87</v>
      </c>
      <c r="E101" s="44"/>
      <c r="F101" s="44"/>
      <c r="G101" s="8">
        <v>2969</v>
      </c>
      <c r="H101" s="8">
        <v>1.07</v>
      </c>
      <c r="I101" s="34">
        <v>0.02</v>
      </c>
      <c r="J101" s="8">
        <f t="shared" si="1"/>
        <v>0</v>
      </c>
    </row>
    <row r="102" spans="1:10" s="8" customFormat="1" ht="15">
      <c r="A102" s="56" t="s">
        <v>42</v>
      </c>
      <c r="B102" s="57"/>
      <c r="C102" s="70" t="s">
        <v>142</v>
      </c>
      <c r="D102" s="40">
        <f>D103+D105+D104</f>
        <v>18750</v>
      </c>
      <c r="E102" s="40">
        <f>D102/G102</f>
        <v>6.32</v>
      </c>
      <c r="F102" s="40">
        <f>E102/12</f>
        <v>0.53</v>
      </c>
      <c r="G102" s="8">
        <v>2969</v>
      </c>
      <c r="H102" s="8">
        <v>1.07</v>
      </c>
      <c r="I102" s="34">
        <v>0.39</v>
      </c>
      <c r="J102" s="8">
        <f t="shared" si="1"/>
        <v>0.526666666666667</v>
      </c>
    </row>
    <row r="103" spans="1:10" s="20" customFormat="1" ht="49.5" customHeight="1">
      <c r="A103" s="77" t="s">
        <v>127</v>
      </c>
      <c r="B103" s="55" t="s">
        <v>20</v>
      </c>
      <c r="C103" s="69"/>
      <c r="D103" s="45">
        <v>18200</v>
      </c>
      <c r="E103" s="44"/>
      <c r="F103" s="44"/>
      <c r="G103" s="8">
        <v>2969</v>
      </c>
      <c r="H103" s="8">
        <v>1.07</v>
      </c>
      <c r="I103" s="34">
        <v>0.03</v>
      </c>
      <c r="J103" s="8">
        <f t="shared" si="1"/>
        <v>0</v>
      </c>
    </row>
    <row r="104" spans="1:10" s="20" customFormat="1" ht="23.25" customHeight="1">
      <c r="A104" s="77" t="s">
        <v>170</v>
      </c>
      <c r="B104" s="55" t="s">
        <v>50</v>
      </c>
      <c r="C104" s="69"/>
      <c r="D104" s="45">
        <v>550</v>
      </c>
      <c r="E104" s="44"/>
      <c r="F104" s="44"/>
      <c r="G104" s="8"/>
      <c r="H104" s="8"/>
      <c r="I104" s="34"/>
      <c r="J104" s="8"/>
    </row>
    <row r="105" spans="1:10" s="20" customFormat="1" ht="21.75" customHeight="1">
      <c r="A105" s="77" t="s">
        <v>171</v>
      </c>
      <c r="B105" s="55" t="s">
        <v>68</v>
      </c>
      <c r="C105" s="69"/>
      <c r="D105" s="45">
        <v>0</v>
      </c>
      <c r="E105" s="44"/>
      <c r="F105" s="44"/>
      <c r="G105" s="8">
        <v>2969</v>
      </c>
      <c r="H105" s="8">
        <v>1.07</v>
      </c>
      <c r="I105" s="34">
        <v>0.35</v>
      </c>
      <c r="J105" s="8">
        <f t="shared" si="1"/>
        <v>0</v>
      </c>
    </row>
    <row r="106" spans="1:10" s="8" customFormat="1" ht="15">
      <c r="A106" s="56" t="s">
        <v>41</v>
      </c>
      <c r="B106" s="57"/>
      <c r="C106" s="70" t="s">
        <v>136</v>
      </c>
      <c r="D106" s="40">
        <f>D107+D108+D109+D110</f>
        <v>0</v>
      </c>
      <c r="E106" s="40">
        <f>D106/G106</f>
        <v>0</v>
      </c>
      <c r="F106" s="40">
        <f>E106/12</f>
        <v>0</v>
      </c>
      <c r="G106" s="8">
        <v>2969</v>
      </c>
      <c r="H106" s="8">
        <v>1.07</v>
      </c>
      <c r="I106" s="34">
        <v>0.49</v>
      </c>
      <c r="J106" s="8">
        <f t="shared" si="1"/>
        <v>0</v>
      </c>
    </row>
    <row r="107" spans="1:10" s="20" customFormat="1" ht="15">
      <c r="A107" s="53" t="s">
        <v>71</v>
      </c>
      <c r="B107" s="54" t="s">
        <v>47</v>
      </c>
      <c r="C107" s="68"/>
      <c r="D107" s="45">
        <v>0</v>
      </c>
      <c r="E107" s="44"/>
      <c r="F107" s="44"/>
      <c r="G107" s="8">
        <v>2969</v>
      </c>
      <c r="H107" s="8">
        <v>1.07</v>
      </c>
      <c r="I107" s="34">
        <v>0.09</v>
      </c>
      <c r="J107" s="8">
        <f t="shared" si="1"/>
        <v>0</v>
      </c>
    </row>
    <row r="108" spans="1:10" s="20" customFormat="1" ht="15">
      <c r="A108" s="53" t="s">
        <v>52</v>
      </c>
      <c r="B108" s="54" t="s">
        <v>47</v>
      </c>
      <c r="C108" s="68"/>
      <c r="D108" s="45">
        <v>0</v>
      </c>
      <c r="E108" s="44"/>
      <c r="F108" s="44"/>
      <c r="G108" s="8">
        <v>2969</v>
      </c>
      <c r="H108" s="8">
        <v>1.07</v>
      </c>
      <c r="I108" s="34">
        <v>0.05</v>
      </c>
      <c r="J108" s="8">
        <f t="shared" si="1"/>
        <v>0</v>
      </c>
    </row>
    <row r="109" spans="1:10" s="20" customFormat="1" ht="15">
      <c r="A109" s="53" t="s">
        <v>59</v>
      </c>
      <c r="B109" s="54" t="s">
        <v>47</v>
      </c>
      <c r="C109" s="68"/>
      <c r="D109" s="45">
        <v>0</v>
      </c>
      <c r="E109" s="44"/>
      <c r="F109" s="44"/>
      <c r="G109" s="8">
        <v>2969</v>
      </c>
      <c r="H109" s="8">
        <v>1.07</v>
      </c>
      <c r="I109" s="34">
        <v>0.29</v>
      </c>
      <c r="J109" s="8">
        <f t="shared" si="1"/>
        <v>0</v>
      </c>
    </row>
    <row r="110" spans="1:10" s="20" customFormat="1" ht="25.5" customHeight="1">
      <c r="A110" s="53" t="s">
        <v>53</v>
      </c>
      <c r="B110" s="54" t="s">
        <v>15</v>
      </c>
      <c r="C110" s="68"/>
      <c r="D110" s="45">
        <v>0</v>
      </c>
      <c r="E110" s="44"/>
      <c r="F110" s="44"/>
      <c r="G110" s="8">
        <v>2969</v>
      </c>
      <c r="H110" s="8">
        <v>1.07</v>
      </c>
      <c r="I110" s="34">
        <v>0.06</v>
      </c>
      <c r="J110" s="8">
        <f t="shared" si="1"/>
        <v>0</v>
      </c>
    </row>
    <row r="111" spans="1:10" s="8" customFormat="1" ht="189.75">
      <c r="A111" s="58" t="s">
        <v>181</v>
      </c>
      <c r="B111" s="57" t="s">
        <v>10</v>
      </c>
      <c r="C111" s="57"/>
      <c r="D111" s="43">
        <v>50000</v>
      </c>
      <c r="E111" s="43">
        <f aca="true" t="shared" si="2" ref="E111:E116">D111/G111</f>
        <v>16.84</v>
      </c>
      <c r="F111" s="43">
        <f aca="true" t="shared" si="3" ref="F111:F116">E111/12</f>
        <v>1.4</v>
      </c>
      <c r="G111" s="8">
        <v>2969</v>
      </c>
      <c r="H111" s="8">
        <v>1.07</v>
      </c>
      <c r="I111" s="34">
        <v>0.3</v>
      </c>
      <c r="J111" s="8">
        <f t="shared" si="1"/>
        <v>1.40333333333333</v>
      </c>
    </row>
    <row r="112" spans="1:9" s="8" customFormat="1" ht="30">
      <c r="A112" s="101" t="s">
        <v>173</v>
      </c>
      <c r="B112" s="57" t="s">
        <v>174</v>
      </c>
      <c r="C112" s="57"/>
      <c r="D112" s="47">
        <v>80000</v>
      </c>
      <c r="E112" s="43">
        <f t="shared" si="2"/>
        <v>26.95</v>
      </c>
      <c r="F112" s="43">
        <f t="shared" si="3"/>
        <v>2.25</v>
      </c>
      <c r="G112" s="8">
        <v>2969</v>
      </c>
      <c r="I112" s="34"/>
    </row>
    <row r="113" spans="1:9" s="8" customFormat="1" ht="18.75">
      <c r="A113" s="99" t="s">
        <v>175</v>
      </c>
      <c r="B113" s="57" t="s">
        <v>7</v>
      </c>
      <c r="C113" s="57"/>
      <c r="D113" s="47">
        <f>2562.7+27074.16</f>
        <v>29636.86</v>
      </c>
      <c r="E113" s="43">
        <f t="shared" si="2"/>
        <v>9.98</v>
      </c>
      <c r="F113" s="43">
        <f t="shared" si="3"/>
        <v>0.83</v>
      </c>
      <c r="G113" s="8">
        <v>2969</v>
      </c>
      <c r="I113" s="34"/>
    </row>
    <row r="114" spans="1:9" s="8" customFormat="1" ht="18.75">
      <c r="A114" s="99" t="s">
        <v>176</v>
      </c>
      <c r="B114" s="57" t="s">
        <v>7</v>
      </c>
      <c r="C114" s="57"/>
      <c r="D114" s="47">
        <f>(2562.7+5119.25+5817.13)</f>
        <v>13499.08</v>
      </c>
      <c r="E114" s="43">
        <f t="shared" si="2"/>
        <v>4.55</v>
      </c>
      <c r="F114" s="43">
        <f t="shared" si="3"/>
        <v>0.38</v>
      </c>
      <c r="G114" s="8">
        <v>2969</v>
      </c>
      <c r="I114" s="34"/>
    </row>
    <row r="115" spans="1:9" s="8" customFormat="1" ht="18.75">
      <c r="A115" s="99" t="s">
        <v>177</v>
      </c>
      <c r="B115" s="57" t="s">
        <v>7</v>
      </c>
      <c r="C115" s="57"/>
      <c r="D115" s="47">
        <v>33717.21</v>
      </c>
      <c r="E115" s="43">
        <f t="shared" si="2"/>
        <v>11.36</v>
      </c>
      <c r="F115" s="43">
        <f t="shared" si="3"/>
        <v>0.95</v>
      </c>
      <c r="G115" s="8">
        <v>2969</v>
      </c>
      <c r="I115" s="34"/>
    </row>
    <row r="116" spans="1:9" s="8" customFormat="1" ht="18.75">
      <c r="A116" s="99" t="s">
        <v>178</v>
      </c>
      <c r="B116" s="57" t="s">
        <v>7</v>
      </c>
      <c r="C116" s="57"/>
      <c r="D116" s="47">
        <v>32639.29</v>
      </c>
      <c r="E116" s="43">
        <f t="shared" si="2"/>
        <v>10.99</v>
      </c>
      <c r="F116" s="43">
        <f t="shared" si="3"/>
        <v>0.92</v>
      </c>
      <c r="G116" s="8">
        <v>2969</v>
      </c>
      <c r="I116" s="34"/>
    </row>
    <row r="117" spans="1:10" s="8" customFormat="1" ht="19.5" thickBot="1">
      <c r="A117" s="97" t="s">
        <v>66</v>
      </c>
      <c r="B117" s="98" t="s">
        <v>9</v>
      </c>
      <c r="C117" s="71"/>
      <c r="D117" s="47">
        <f>E117*G117</f>
        <v>73393.68</v>
      </c>
      <c r="E117" s="42">
        <f>12*F117</f>
        <v>24.72</v>
      </c>
      <c r="F117" s="42">
        <v>2.06</v>
      </c>
      <c r="G117" s="8">
        <v>2969</v>
      </c>
      <c r="I117" s="34"/>
      <c r="J117" s="8">
        <f t="shared" si="1"/>
        <v>2.06</v>
      </c>
    </row>
    <row r="118" spans="1:9" s="8" customFormat="1" ht="19.5" thickBot="1">
      <c r="A118" s="26" t="s">
        <v>64</v>
      </c>
      <c r="B118" s="27"/>
      <c r="C118" s="21"/>
      <c r="D118" s="100">
        <f>D117+D111+D106+D102+D100+D93+D88+D78+D63+D62+D61+D60+D49+D48+D47+D41+D40+D39+D28+D14+D113+D114+D115+D116+D59+D112</f>
        <v>933409.21</v>
      </c>
      <c r="E118" s="100">
        <f>E117+E111+E106+E102+E100+E93+E88+E78+E63+E62+E61+E60+E49+E48+E47+E41+E40+E39+E28+E14+E113+E114+E115+E116+E59+E112</f>
        <v>314.4</v>
      </c>
      <c r="F118" s="100">
        <f>F117+F111+F106+F102+F100+F93+F88+F78+F63+F62+F61+F60+F49+F48+F47+F41+F40+F39+F28+F14+F113+F114+F115+F116+F59+F112</f>
        <v>26.21</v>
      </c>
      <c r="G118" s="8">
        <v>2969</v>
      </c>
      <c r="I118" s="34"/>
    </row>
    <row r="119" spans="1:9" s="8" customFormat="1" ht="19.5" thickBot="1">
      <c r="A119" s="38"/>
      <c r="B119" s="39"/>
      <c r="C119" s="39"/>
      <c r="D119" s="48"/>
      <c r="E119" s="48"/>
      <c r="F119" s="48"/>
      <c r="G119" s="8">
        <v>2969</v>
      </c>
      <c r="I119" s="34"/>
    </row>
    <row r="120" spans="1:9" s="83" customFormat="1" ht="38.25" thickBot="1">
      <c r="A120" s="110" t="s">
        <v>144</v>
      </c>
      <c r="B120" s="111"/>
      <c r="C120" s="111"/>
      <c r="D120" s="112">
        <v>0</v>
      </c>
      <c r="E120" s="112">
        <v>0</v>
      </c>
      <c r="F120" s="113">
        <v>0</v>
      </c>
      <c r="G120" s="83">
        <v>2969</v>
      </c>
      <c r="I120" s="84"/>
    </row>
    <row r="121" spans="1:9" s="4" customFormat="1" ht="12.75">
      <c r="A121" s="49"/>
      <c r="B121" s="50"/>
      <c r="C121" s="50"/>
      <c r="D121" s="95"/>
      <c r="E121" s="95"/>
      <c r="F121" s="95"/>
      <c r="I121" s="36"/>
    </row>
    <row r="122" spans="1:9" s="4" customFormat="1" ht="12.75">
      <c r="A122" s="49"/>
      <c r="B122" s="50"/>
      <c r="C122" s="50"/>
      <c r="D122" s="95"/>
      <c r="E122" s="95"/>
      <c r="F122" s="95"/>
      <c r="I122" s="36"/>
    </row>
    <row r="123" spans="1:9" s="4" customFormat="1" ht="13.5" thickBot="1">
      <c r="A123" s="49"/>
      <c r="B123" s="50"/>
      <c r="C123" s="50"/>
      <c r="D123" s="95"/>
      <c r="E123" s="95"/>
      <c r="F123" s="95"/>
      <c r="I123" s="36"/>
    </row>
    <row r="124" spans="1:9" s="90" customFormat="1" ht="20.25" thickBot="1">
      <c r="A124" s="104" t="s">
        <v>179</v>
      </c>
      <c r="B124" s="88"/>
      <c r="C124" s="89"/>
      <c r="D124" s="96">
        <f>D118+D120</f>
        <v>933409.21</v>
      </c>
      <c r="E124" s="96">
        <f>E118+E120</f>
        <v>314.4</v>
      </c>
      <c r="F124" s="96">
        <f>F118+F120</f>
        <v>26.21</v>
      </c>
      <c r="I124" s="91"/>
    </row>
    <row r="125" spans="1:9" s="90" customFormat="1" ht="19.5">
      <c r="A125" s="107"/>
      <c r="B125" s="102"/>
      <c r="C125" s="102"/>
      <c r="D125" s="103"/>
      <c r="E125" s="103"/>
      <c r="F125" s="103"/>
      <c r="I125" s="91"/>
    </row>
    <row r="126" spans="1:9" s="90" customFormat="1" ht="19.5">
      <c r="A126" s="107"/>
      <c r="B126" s="102"/>
      <c r="C126" s="102"/>
      <c r="D126" s="103"/>
      <c r="E126" s="103"/>
      <c r="F126" s="103"/>
      <c r="I126" s="91"/>
    </row>
    <row r="127" spans="1:9" s="90" customFormat="1" ht="19.5">
      <c r="A127" s="105"/>
      <c r="B127" s="102"/>
      <c r="C127" s="102"/>
      <c r="D127" s="103"/>
      <c r="E127" s="103"/>
      <c r="F127" s="103"/>
      <c r="I127" s="91"/>
    </row>
    <row r="128" spans="1:9" s="90" customFormat="1" ht="37.5">
      <c r="A128" s="99" t="s">
        <v>182</v>
      </c>
      <c r="B128" s="71" t="s">
        <v>7</v>
      </c>
      <c r="C128" s="114" t="s">
        <v>183</v>
      </c>
      <c r="D128" s="71"/>
      <c r="E128" s="115"/>
      <c r="F128" s="133">
        <v>40</v>
      </c>
      <c r="G128" s="90">
        <v>2969</v>
      </c>
      <c r="I128" s="91"/>
    </row>
    <row r="129" spans="1:9" s="90" customFormat="1" ht="19.5">
      <c r="A129" s="105"/>
      <c r="B129" s="102"/>
      <c r="C129" s="102"/>
      <c r="D129" s="103"/>
      <c r="E129" s="103"/>
      <c r="F129" s="103"/>
      <c r="I129" s="91"/>
    </row>
    <row r="130" spans="1:9" s="90" customFormat="1" ht="19.5">
      <c r="A130" s="106"/>
      <c r="B130" s="102"/>
      <c r="C130" s="102"/>
      <c r="D130" s="103"/>
      <c r="E130" s="103"/>
      <c r="F130" s="103"/>
      <c r="I130" s="91"/>
    </row>
    <row r="131" spans="1:9" s="3" customFormat="1" ht="19.5">
      <c r="A131" s="107"/>
      <c r="B131" s="30"/>
      <c r="C131" s="30"/>
      <c r="D131" s="30"/>
      <c r="E131" s="5"/>
      <c r="F131" s="31"/>
      <c r="I131" s="37"/>
    </row>
    <row r="132" spans="1:9" s="3" customFormat="1" ht="19.5">
      <c r="A132" s="107"/>
      <c r="B132" s="30"/>
      <c r="C132" s="30"/>
      <c r="D132" s="30"/>
      <c r="E132" s="5"/>
      <c r="F132" s="31"/>
      <c r="I132" s="37"/>
    </row>
    <row r="133" spans="1:9" s="3" customFormat="1" ht="19.5">
      <c r="A133" s="29"/>
      <c r="B133" s="30"/>
      <c r="C133" s="30"/>
      <c r="D133" s="30"/>
      <c r="E133" s="5"/>
      <c r="F133" s="31"/>
      <c r="I133" s="37"/>
    </row>
    <row r="134" spans="1:9" s="4" customFormat="1" ht="14.25">
      <c r="A134" s="126" t="s">
        <v>27</v>
      </c>
      <c r="B134" s="126"/>
      <c r="C134" s="126"/>
      <c r="D134" s="126"/>
      <c r="I134" s="36"/>
    </row>
    <row r="135" s="4" customFormat="1" ht="12.75">
      <c r="I135" s="36"/>
    </row>
    <row r="136" spans="1:9" s="4" customFormat="1" ht="12.75">
      <c r="A136" s="25" t="s">
        <v>28</v>
      </c>
      <c r="I136" s="36"/>
    </row>
    <row r="137" s="4" customFormat="1" ht="12.75">
      <c r="I137" s="36"/>
    </row>
    <row r="138" s="4" customFormat="1" ht="12.75">
      <c r="I138" s="36"/>
    </row>
    <row r="139" s="4" customFormat="1" ht="12.75">
      <c r="I139" s="36"/>
    </row>
    <row r="140" s="4" customFormat="1" ht="12.75">
      <c r="I140" s="36"/>
    </row>
    <row r="141" s="4" customFormat="1" ht="12.75">
      <c r="I141" s="36"/>
    </row>
    <row r="142" s="4" customFormat="1" ht="12.75">
      <c r="I142" s="36"/>
    </row>
    <row r="143" s="4" customFormat="1" ht="12.75">
      <c r="I143" s="36"/>
    </row>
    <row r="144" s="4" customFormat="1" ht="12.75">
      <c r="I144" s="36"/>
    </row>
    <row r="145" s="4" customFormat="1" ht="12.75">
      <c r="I145" s="36"/>
    </row>
    <row r="146" s="4" customFormat="1" ht="12.75">
      <c r="I146" s="36"/>
    </row>
    <row r="147" s="4" customFormat="1" ht="12.75">
      <c r="I147" s="36"/>
    </row>
    <row r="148" s="4" customFormat="1" ht="12.75">
      <c r="I148" s="36"/>
    </row>
    <row r="149" s="4" customFormat="1" ht="12.75">
      <c r="I149" s="36"/>
    </row>
    <row r="150" s="4" customFormat="1" ht="12.75">
      <c r="I150" s="36"/>
    </row>
    <row r="151" s="4" customFormat="1" ht="12.75">
      <c r="I151" s="36"/>
    </row>
    <row r="152" s="4" customFormat="1" ht="12.75">
      <c r="I152" s="36"/>
    </row>
    <row r="153" s="4" customFormat="1" ht="12.75">
      <c r="I153" s="36"/>
    </row>
    <row r="154" s="4" customFormat="1" ht="12.75">
      <c r="I154" s="36"/>
    </row>
  </sheetData>
  <sheetProtection/>
  <mergeCells count="12">
    <mergeCell ref="A7:F7"/>
    <mergeCell ref="A8:F8"/>
    <mergeCell ref="A9:F9"/>
    <mergeCell ref="A10:F10"/>
    <mergeCell ref="A13:F13"/>
    <mergeCell ref="A134:D13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2017-03-24T06:24:01Z</cp:lastPrinted>
  <dcterms:created xsi:type="dcterms:W3CDTF">2010-04-02T14:46:04Z</dcterms:created>
  <dcterms:modified xsi:type="dcterms:W3CDTF">2017-04-25T10:28:08Z</dcterms:modified>
  <cp:category/>
  <cp:version/>
  <cp:contentType/>
  <cp:contentStatus/>
</cp:coreProperties>
</file>