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по голосованию" sheetId="1" r:id="rId1"/>
    <sheet name="ЛС" sheetId="2" r:id="rId2"/>
    <sheet name="Рос Вым" sheetId="3" r:id="rId3"/>
  </sheets>
  <definedNames>
    <definedName name="_xlnm.Print_Area" localSheetId="0">'по голосованию'!$A$1:$H$150</definedName>
  </definedNames>
  <calcPr fullCalcOnLoad="1" fullPrecision="0"/>
</workbook>
</file>

<file path=xl/sharedStrings.xml><?xml version="1.0" encoding="utf-8"?>
<sst xmlns="http://schemas.openxmlformats.org/spreadsheetml/2006/main" count="403" uniqueCount="257">
  <si>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</si>
  <si>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</si>
  <si>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</si>
  <si>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</si>
  <si>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</si>
  <si>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</si>
  <si>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</si>
  <si>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</si>
  <si>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</si>
  <si>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</si>
  <si>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</si>
  <si>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</si>
  <si>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</si>
  <si>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</si>
  <si>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</si>
  <si>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</si>
  <si>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</si>
  <si>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</si>
  <si>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</si>
  <si>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</si>
  <si>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</si>
  <si>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</si>
  <si>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</si>
  <si>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</si>
  <si>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</si>
  <si>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</si>
  <si>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</si>
  <si>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</si>
  <si>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Задолженность за жителями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</si>
  <si>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</si>
  <si>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</si>
  <si>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</si>
  <si>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</si>
  <si>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</si>
  <si>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</si>
  <si>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</si>
  <si>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Расчет размера платы за содержание и ремонт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</si>
  <si>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</si>
  <si>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</si>
  <si>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</si>
  <si>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</si>
  <si>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</si>
  <si>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</si>
  <si>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</si>
  <si>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</si>
  <si>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</si>
  <si>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</si>
  <si>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</si>
  <si>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</si>
  <si>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</si>
  <si>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</si>
  <si>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</si>
  <si>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</si>
  <si>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</si>
  <si>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</si>
  <si>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ежемесячно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</si>
  <si>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</si>
  <si>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</si>
  <si>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</si>
  <si>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</si>
  <si>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</si>
  <si>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</si>
  <si>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</si>
  <si>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</si>
  <si>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</si>
  <si>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</si>
  <si>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</si>
  <si>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</si>
  <si>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</si>
  <si>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</si>
  <si>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</si>
  <si>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</si>
  <si>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</si>
  <si>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</si>
  <si>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</si>
  <si>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</si>
  <si>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</si>
  <si>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</si>
  <si>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</si>
  <si>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</si>
  <si>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</si>
  <si>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</si>
  <si>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</si>
  <si>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</si>
  <si>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</si>
  <si>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</si>
  <si>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</si>
  <si>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</si>
  <si>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проверка лежаков ГВС на закипание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</si>
  <si>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</si>
  <si>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</si>
  <si>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обслуживание насосов холодного водоснабжения</t>
  </si>
  <si>
    <t>Регламентные работы по системе электроснабжени в т.числе:</t>
  </si>
  <si>
    <t>ревизия ШР, ЩЭ</t>
  </si>
  <si>
    <t>ревизия ВРУ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</si>
  <si>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</si>
  <si>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</si>
  <si>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</si>
  <si>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</si>
  <si>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</si>
  <si>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</si>
  <si>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восстановление водостоков ( мелкий ремонт после очистки от снега и льда )</t>
  </si>
  <si>
    <t>Сбор, вывоз и утилизация ТБО, руб/м2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</si>
  <si>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</si>
  <si>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</si>
  <si>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1 раз в месяц</t>
  </si>
  <si>
    <t>(многоквартирный дом с газовыми плитами )</t>
  </si>
  <si>
    <t>Обслуживание вводных и внутренних газопроводов жилого фонда</t>
  </si>
  <si>
    <t>Поверка общедомовых приборов учета горячего водоснабжения</t>
  </si>
  <si>
    <t>руб./чел.</t>
  </si>
  <si>
    <t>1 ра в год</t>
  </si>
  <si>
    <t>погрузка мусора на автотранспорт вручную</t>
  </si>
  <si>
    <t>посыпка территории песко - соляной смесью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</si>
  <si>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</si>
  <si>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</si>
  <si>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</si>
  <si>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</si>
  <si>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</si>
  <si>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перевод реле времени</t>
  </si>
  <si>
    <t>Работы заявочного характера</t>
  </si>
  <si>
    <t>по адресу: ул. Набережная, д.34 (S общ.=4494,6 м2, S зем.уч.=3427,98 м2)</t>
  </si>
  <si>
    <t>договорная и претензионно-исковая работа, взыскание задолженности по ЖКУ</t>
  </si>
  <si>
    <t>окос травы</t>
  </si>
  <si>
    <t>2-3 раза</t>
  </si>
  <si>
    <t>очистка урн отмусора</t>
  </si>
  <si>
    <t>установка шарового крана на выходе с ВВП горячей воды для взятия проб,сдачи анализа ГВС ф 15</t>
  </si>
  <si>
    <t>обслуживание насосов горячего водоснабжения</t>
  </si>
  <si>
    <t>замена  КИП (манометр 1 шт.)</t>
  </si>
  <si>
    <t>замена трансформатора тока (2 узла учета/ 6 ТТ)</t>
  </si>
  <si>
    <t>1 раз в 4 года</t>
  </si>
  <si>
    <t>электроизмерения (замеры сопротивления изоляции)</t>
  </si>
  <si>
    <t>1 раз в 3 года</t>
  </si>
  <si>
    <t>очистка кровли от снега и скалывание сосулек</t>
  </si>
  <si>
    <t>ремонт кровли</t>
  </si>
  <si>
    <t>ремонт отмостки</t>
  </si>
  <si>
    <t>ремонт приямков</t>
  </si>
  <si>
    <t>ремонт входов в подвал</t>
  </si>
  <si>
    <t>смена кип на тепловом узле, бойлере</t>
  </si>
  <si>
    <t>смена запорной арматуры (водоснабжение)</t>
  </si>
  <si>
    <t>смена трубопроводов водоснабжения</t>
  </si>
  <si>
    <t>ремонт и смена секций бойлера диам. 168 мм</t>
  </si>
  <si>
    <t>Предлагаемый перечень работ по текущему ремонту                                       ( на выбор собственников)</t>
  </si>
  <si>
    <t>ремонт кровли 200 м2</t>
  </si>
  <si>
    <t>ремонт вентшахт</t>
  </si>
  <si>
    <t>установка задвижкина элеватор (д.80 мм - 1 шт)</t>
  </si>
  <si>
    <t>установка фильтра на узел ХВС (д.80 мм - 1 шт.)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</si>
  <si>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</si>
  <si>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</si>
  <si>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</si>
  <si>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</si>
  <si>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Поступления от Ростелекома</t>
  </si>
  <si>
    <t>Поступления от Вымпелкома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</si>
  <si>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</si>
  <si>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</si>
  <si>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</si>
  <si>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</si>
  <si>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</si>
  <si>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</si>
  <si>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</si>
  <si>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</si>
  <si>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</si>
  <si>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</si>
  <si>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</si>
  <si>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Ростелеком+Вымпелком</t>
  </si>
  <si>
    <t>Генеральный директор</t>
  </si>
  <si>
    <t>А.В. Митрофанов</t>
  </si>
  <si>
    <t>Экономист 2-ой категории по учету лицевых счетов МКД</t>
  </si>
  <si>
    <t>Лицевой счет многоквартирного дома по адресу: ул. Набережная, д. 34 на период с 1 мая 2014 по 30 апреля 2015 года</t>
  </si>
  <si>
    <t>24270,85 (по тарифу)</t>
  </si>
  <si>
    <t>гидравлическое испытание элеваторных узлов и запорной арматуры</t>
  </si>
  <si>
    <t>2014-2015гг.</t>
  </si>
  <si>
    <t>(стоимость услуг  увеличена на 6,6% в соответствии с уровнем инфляции 2013 г.)</t>
  </si>
  <si>
    <t>Итого:</t>
  </si>
  <si>
    <t>заполнение электронных паспортов</t>
  </si>
  <si>
    <t>Обслуживание общедомовых приборов учета теплоэнергии</t>
  </si>
  <si>
    <t>смена задвижек ВВП на ХВС (д.80 мм - 2 шт., д.50 мм - 1 шт.)</t>
  </si>
  <si>
    <t>ремонт секций бойлера диам.168мм-2шт.</t>
  </si>
  <si>
    <t>ремонт крылец 1,2,3 подъезды</t>
  </si>
  <si>
    <t>ремонт крыльца 4-го подъезда</t>
  </si>
  <si>
    <t>ремонт крыльца 5-го подъезда</t>
  </si>
  <si>
    <t>ремонт крыльца 6-го подъезда</t>
  </si>
  <si>
    <t>ремонт штукатурки цоколя у подъезда № 2 - 0,6 м2</t>
  </si>
  <si>
    <t xml:space="preserve">ремонт карнизной плиты 1 шт. и кирпичной кладки </t>
  </si>
  <si>
    <t>переврезка РТДО на ВВП</t>
  </si>
  <si>
    <t>смена трубопроводов канализации</t>
  </si>
  <si>
    <t>установка запорной арматуры отопления (д.15мм-2шт.)</t>
  </si>
  <si>
    <t>Остаток(+) / Долг(-) на 1.05.14г.</t>
  </si>
  <si>
    <t>53</t>
  </si>
  <si>
    <t>72</t>
  </si>
  <si>
    <t>55</t>
  </si>
  <si>
    <t>Выполнение работ по изг-ю,покраски и установки метал. ограж.75 м по дог.№3 от 30.04.14 г ( ИП Ермаков А.В.)</t>
  </si>
  <si>
    <t>акт 5</t>
  </si>
  <si>
    <t>Ремонт батареи ( кв.1)_</t>
  </si>
  <si>
    <t>88</t>
  </si>
  <si>
    <t>Смена регулятора РТДО 25</t>
  </si>
  <si>
    <t>86</t>
  </si>
  <si>
    <t>Ревизия ЩЭ ( кв.100)</t>
  </si>
  <si>
    <t>100</t>
  </si>
  <si>
    <t>Перевозка грунта ( ИП Суворов С.В.)</t>
  </si>
  <si>
    <t>Корректировка по ревизии ЩЭ (кв.100)( корректирующий с/ф)</t>
  </si>
  <si>
    <t>114</t>
  </si>
  <si>
    <t>Н.Ф.Каюткина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</si>
  <si>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</si>
  <si>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</si>
  <si>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Сумма уплаты за размещение(выставленные счета)</t>
  </si>
  <si>
    <t>Сумма списанная с л/ч(с учетом оплаты)</t>
  </si>
  <si>
    <t>2011-2012</t>
  </si>
  <si>
    <t>2012-2013</t>
  </si>
  <si>
    <t>2013-2014</t>
  </si>
  <si>
    <t>Поступления от Вымпелкома ( 1 точка с октября 2012г.)</t>
  </si>
  <si>
    <t>Поступления от Ростелекома ( 1 точка с сентября 2010 года)</t>
  </si>
  <si>
    <t>Ремонт канализационноно лежака (6-й подъезд)</t>
  </si>
  <si>
    <t>133</t>
  </si>
  <si>
    <t>134</t>
  </si>
  <si>
    <t>Перевод ВВВ на зимнюю схему</t>
  </si>
  <si>
    <t>136</t>
  </si>
  <si>
    <t>Ремонт кранов</t>
  </si>
  <si>
    <t>Санитарная вырубка деревьев (ООО "Чистая Уфа"</t>
  </si>
  <si>
    <t>107</t>
  </si>
  <si>
    <t>Замена датчика движения</t>
  </si>
  <si>
    <t>146</t>
  </si>
  <si>
    <t>Замена деталей</t>
  </si>
  <si>
    <t>149</t>
  </si>
  <si>
    <t>Ревизия распред.коробки ( кв.1)</t>
  </si>
  <si>
    <t>152</t>
  </si>
  <si>
    <t>Экономия(+) / Долг(-) на 1.05.2015</t>
  </si>
  <si>
    <t>Регулировка датчика движения</t>
  </si>
  <si>
    <t>176</t>
  </si>
  <si>
    <t>Ремонт освещения подвала</t>
  </si>
  <si>
    <t>Замена стояка ГВС ( кв.22,25)</t>
  </si>
  <si>
    <t>проверка вентиляционных каналов и канализационных вытяжек( ООО "Трубочист")</t>
  </si>
  <si>
    <t>Акт 528</t>
  </si>
  <si>
    <t>Установка и закрепление лавочек 7 шт.</t>
  </si>
  <si>
    <t>193</t>
  </si>
  <si>
    <t>т/н 703</t>
  </si>
  <si>
    <t>Стоимость скамеек 7 шт (ООО " Завод металлоконструкций")</t>
  </si>
  <si>
    <t>Смена стояка ХВС ( кв. 51-63)</t>
  </si>
  <si>
    <t>40</t>
  </si>
  <si>
    <t>ремонт крылец 1,2,3 подъезды ( с 1-го по 6 ой подъезды)</t>
  </si>
  <si>
    <t>ремонт кровли 200 м2 (факт 260 м2)</t>
  </si>
  <si>
    <t>75</t>
  </si>
  <si>
    <t>87</t>
  </si>
  <si>
    <t>Ремонт канализационных вытяжек</t>
  </si>
  <si>
    <t>85</t>
  </si>
  <si>
    <t>Уборка мусора в подвале</t>
  </si>
  <si>
    <t>акт 17</t>
  </si>
  <si>
    <t>Установка пластиковых окон</t>
  </si>
  <si>
    <t>111</t>
  </si>
  <si>
    <t>00386/4</t>
  </si>
  <si>
    <t>Обслуживание вводных и внутренних газопроводов жилого фонда( Корректировка по выставленному счету фактуре №4133 от 01.03.2013 г. на сумму 20230,22 руб.)</t>
  </si>
  <si>
    <t>141</t>
  </si>
  <si>
    <t>Услуги типографии по печати доп.соглашений</t>
  </si>
  <si>
    <t>т/н 185</t>
  </si>
  <si>
    <t>Услуги типографии по печати решений</t>
  </si>
  <si>
    <t>т/н 195</t>
  </si>
  <si>
    <t>2014-2015</t>
  </si>
  <si>
    <t>Данные  по состоянию на 01.05.2015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</si>
</sst>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sz val="10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3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39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2" fontId="18" fillId="24" borderId="21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left" vertical="center" wrapText="1"/>
    </xf>
    <xf numFmtId="0" fontId="0" fillId="24" borderId="33" xfId="0" applyFill="1" applyBorder="1" applyAlignment="1">
      <alignment horizontal="center" vertical="center"/>
    </xf>
    <xf numFmtId="2" fontId="23" fillId="24" borderId="34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37" xfId="0" applyFont="1" applyFill="1" applyBorder="1" applyAlignment="1">
      <alignment horizontal="center" vertical="center"/>
    </xf>
    <xf numFmtId="0" fontId="22" fillId="24" borderId="31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8" fillId="24" borderId="38" xfId="0" applyFont="1" applyFill="1" applyBorder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wrapText="1"/>
    </xf>
    <xf numFmtId="2" fontId="22" fillId="24" borderId="16" xfId="0" applyNumberFormat="1" applyFont="1" applyFill="1" applyBorder="1" applyAlignment="1">
      <alignment horizontal="center"/>
    </xf>
    <xf numFmtId="0" fontId="18" fillId="24" borderId="40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38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5" fillId="24" borderId="42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39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18" fillId="24" borderId="43" xfId="0" applyFont="1" applyFill="1" applyBorder="1" applyAlignment="1">
      <alignment horizontal="left" vertical="center" wrapText="1"/>
    </xf>
    <xf numFmtId="2" fontId="18" fillId="25" borderId="44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5" borderId="45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5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2" fillId="24" borderId="0" xfId="0" applyFont="1" applyFill="1" applyBorder="1" applyAlignment="1">
      <alignment horizontal="center" vertical="center" wrapText="1"/>
    </xf>
    <xf numFmtId="2" fontId="18" fillId="25" borderId="39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2" fontId="29" fillId="25" borderId="12" xfId="0" applyNumberFormat="1" applyFont="1" applyFill="1" applyBorder="1" applyAlignment="1">
      <alignment horizontal="center" vertical="center" wrapText="1"/>
    </xf>
    <xf numFmtId="2" fontId="29" fillId="25" borderId="44" xfId="0" applyNumberFormat="1" applyFont="1" applyFill="1" applyBorder="1" applyAlignment="1">
      <alignment horizontal="center" vertical="center" wrapText="1"/>
    </xf>
    <xf numFmtId="2" fontId="29" fillId="25" borderId="10" xfId="0" applyNumberFormat="1" applyFont="1" applyFill="1" applyBorder="1" applyAlignment="1">
      <alignment horizontal="center" vertical="center" wrapText="1"/>
    </xf>
    <xf numFmtId="2" fontId="40" fillId="25" borderId="26" xfId="0" applyNumberFormat="1" applyFont="1" applyFill="1" applyBorder="1" applyAlignment="1">
      <alignment horizontal="center" vertical="center" wrapText="1"/>
    </xf>
    <xf numFmtId="2" fontId="0" fillId="24" borderId="0" xfId="0" applyNumberFormat="1" applyFill="1" applyAlignment="1">
      <alignment/>
    </xf>
    <xf numFmtId="0" fontId="30" fillId="26" borderId="0" xfId="0" applyFont="1" applyFill="1" applyAlignment="1">
      <alignment horizontal="center"/>
    </xf>
    <xf numFmtId="0" fontId="0" fillId="0" borderId="0" xfId="0" applyFill="1" applyAlignment="1">
      <alignment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39" xfId="0" applyFont="1" applyFill="1" applyBorder="1" applyAlignment="1">
      <alignment horizontal="center" vertical="center" textRotation="90" wrapText="1"/>
    </xf>
    <xf numFmtId="0" fontId="18" fillId="24" borderId="46" xfId="0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47" xfId="0" applyFont="1" applyFill="1" applyBorder="1" applyAlignment="1">
      <alignment horizontal="center" vertical="center" wrapText="1"/>
    </xf>
    <xf numFmtId="0" fontId="0" fillId="24" borderId="48" xfId="0" applyFont="1" applyFill="1" applyBorder="1" applyAlignment="1">
      <alignment horizontal="center" vertical="center" wrapText="1"/>
    </xf>
    <xf numFmtId="0" fontId="0" fillId="24" borderId="49" xfId="0" applyFont="1" applyFill="1" applyBorder="1" applyAlignment="1">
      <alignment horizontal="center" vertical="center" wrapText="1"/>
    </xf>
    <xf numFmtId="0" fontId="0" fillId="24" borderId="50" xfId="0" applyFont="1" applyFill="1" applyBorder="1" applyAlignment="1">
      <alignment horizontal="center" vertical="center" wrapText="1"/>
    </xf>
    <xf numFmtId="0" fontId="0" fillId="24" borderId="51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29" fillId="0" borderId="43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center" vertical="center" wrapText="1"/>
    </xf>
    <xf numFmtId="2" fontId="29" fillId="0" borderId="12" xfId="0" applyNumberFormat="1" applyFont="1" applyFill="1" applyBorder="1" applyAlignment="1">
      <alignment horizontal="center" vertical="center" wrapText="1"/>
    </xf>
    <xf numFmtId="2" fontId="29" fillId="25" borderId="13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0" fontId="0" fillId="24" borderId="53" xfId="0" applyFont="1" applyFill="1" applyBorder="1" applyAlignment="1">
      <alignment horizontal="left" vertical="center" wrapText="1"/>
    </xf>
    <xf numFmtId="0" fontId="0" fillId="24" borderId="54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55" xfId="0" applyFont="1" applyFill="1" applyBorder="1" applyAlignment="1">
      <alignment horizontal="left" vertical="center" wrapText="1"/>
    </xf>
    <xf numFmtId="0" fontId="18" fillId="24" borderId="35" xfId="0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2" fontId="29" fillId="24" borderId="0" xfId="0" applyNumberFormat="1" applyFont="1" applyFill="1" applyAlignment="1">
      <alignment horizontal="center" vertical="center" wrapText="1"/>
    </xf>
    <xf numFmtId="0" fontId="29" fillId="24" borderId="0" xfId="0" applyFont="1" applyFill="1" applyAlignment="1">
      <alignment horizontal="center" vertical="center" wrapText="1"/>
    </xf>
    <xf numFmtId="0" fontId="29" fillId="24" borderId="35" xfId="0" applyFont="1" applyFill="1" applyBorder="1" applyAlignment="1">
      <alignment horizontal="center" vertical="center" wrapText="1"/>
    </xf>
    <xf numFmtId="2" fontId="29" fillId="24" borderId="35" xfId="0" applyNumberFormat="1" applyFont="1" applyFill="1" applyBorder="1" applyAlignment="1">
      <alignment horizontal="center" vertical="center" wrapText="1"/>
    </xf>
    <xf numFmtId="2" fontId="29" fillId="25" borderId="35" xfId="0" applyNumberFormat="1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/>
    </xf>
    <xf numFmtId="2" fontId="18" fillId="0" borderId="39" xfId="0" applyNumberFormat="1" applyFont="1" applyFill="1" applyBorder="1" applyAlignment="1">
      <alignment horizontal="center" vertical="center" wrapText="1"/>
    </xf>
    <xf numFmtId="2" fontId="20" fillId="25" borderId="42" xfId="0" applyNumberFormat="1" applyFont="1" applyFill="1" applyBorder="1" applyAlignment="1">
      <alignment horizontal="center"/>
    </xf>
    <xf numFmtId="2" fontId="20" fillId="25" borderId="46" xfId="0" applyNumberFormat="1" applyFont="1" applyFill="1" applyBorder="1" applyAlignment="1">
      <alignment horizontal="center"/>
    </xf>
    <xf numFmtId="0" fontId="22" fillId="24" borderId="38" xfId="0" applyFont="1" applyFill="1" applyBorder="1" applyAlignment="1">
      <alignment horizontal="left" vertical="center" wrapText="1"/>
    </xf>
    <xf numFmtId="0" fontId="22" fillId="24" borderId="39" xfId="0" applyFont="1" applyFill="1" applyBorder="1" applyAlignment="1">
      <alignment horizontal="center" vertical="center" wrapText="1"/>
    </xf>
    <xf numFmtId="2" fontId="22" fillId="24" borderId="39" xfId="0" applyNumberFormat="1" applyFont="1" applyFill="1" applyBorder="1" applyAlignment="1">
      <alignment horizontal="center" vertical="center" wrapText="1"/>
    </xf>
    <xf numFmtId="2" fontId="22" fillId="25" borderId="39" xfId="0" applyNumberFormat="1" applyFont="1" applyFill="1" applyBorder="1" applyAlignment="1">
      <alignment horizontal="center" vertical="center" wrapText="1"/>
    </xf>
    <xf numFmtId="0" fontId="20" fillId="24" borderId="56" xfId="0" applyFont="1" applyFill="1" applyBorder="1" applyAlignment="1">
      <alignment horizontal="left" vertical="center" wrapText="1"/>
    </xf>
    <xf numFmtId="0" fontId="18" fillId="24" borderId="57" xfId="0" applyFont="1" applyFill="1" applyBorder="1" applyAlignment="1">
      <alignment horizontal="center" vertical="center"/>
    </xf>
    <xf numFmtId="0" fontId="18" fillId="25" borderId="58" xfId="0" applyFont="1" applyFill="1" applyBorder="1" applyAlignment="1">
      <alignment horizontal="center" vertical="center"/>
    </xf>
    <xf numFmtId="0" fontId="18" fillId="25" borderId="57" xfId="0" applyFont="1" applyFill="1" applyBorder="1" applyAlignment="1">
      <alignment horizontal="center" vertical="center"/>
    </xf>
    <xf numFmtId="0" fontId="18" fillId="25" borderId="59" xfId="0" applyFont="1" applyFill="1" applyBorder="1" applyAlignment="1">
      <alignment horizontal="center" vertical="center"/>
    </xf>
    <xf numFmtId="2" fontId="22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2" fontId="0" fillId="24" borderId="0" xfId="0" applyNumberFormat="1" applyFill="1" applyAlignment="1">
      <alignment horizontal="center" vertical="center"/>
    </xf>
    <xf numFmtId="0" fontId="18" fillId="0" borderId="38" xfId="0" applyFont="1" applyFill="1" applyBorder="1" applyAlignment="1">
      <alignment horizontal="left" vertical="center" wrapText="1"/>
    </xf>
    <xf numFmtId="2" fontId="22" fillId="25" borderId="46" xfId="0" applyNumberFormat="1" applyFont="1" applyFill="1" applyBorder="1" applyAlignment="1">
      <alignment horizontal="center" vertical="center" wrapText="1"/>
    </xf>
    <xf numFmtId="2" fontId="0" fillId="25" borderId="44" xfId="0" applyNumberFormat="1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0" fontId="22" fillId="24" borderId="0" xfId="0" applyFont="1" applyFill="1" applyBorder="1" applyAlignment="1">
      <alignment horizontal="left" vertical="center" wrapText="1"/>
    </xf>
    <xf numFmtId="2" fontId="22" fillId="24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/>
    </xf>
    <xf numFmtId="2" fontId="20" fillId="24" borderId="0" xfId="0" applyNumberFormat="1" applyFont="1" applyFill="1" applyBorder="1" applyAlignment="1">
      <alignment horizont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2" fontId="22" fillId="24" borderId="0" xfId="0" applyNumberFormat="1" applyFont="1" applyFill="1" applyBorder="1" applyAlignment="1">
      <alignment horizontal="center" vertical="center"/>
    </xf>
    <xf numFmtId="49" fontId="0" fillId="24" borderId="27" xfId="0" applyNumberFormat="1" applyFont="1" applyFill="1" applyBorder="1" applyAlignment="1">
      <alignment horizontal="center" vertical="center" wrapText="1"/>
    </xf>
    <xf numFmtId="14" fontId="0" fillId="24" borderId="35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32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left" vertical="center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0" fillId="26" borderId="26" xfId="0" applyNumberFormat="1" applyFill="1" applyBorder="1" applyAlignment="1">
      <alignment horizontal="center" vertical="center"/>
    </xf>
    <xf numFmtId="2" fontId="0" fillId="24" borderId="26" xfId="0" applyNumberFormat="1" applyFill="1" applyBorder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34" fillId="25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5" fillId="0" borderId="10" xfId="0" applyNumberFormat="1" applyFont="1" applyBorder="1" applyAlignment="1">
      <alignment horizontal="center"/>
    </xf>
    <xf numFmtId="2" fontId="23" fillId="25" borderId="0" xfId="0" applyNumberFormat="1" applyFont="1" applyFill="1" applyAlignment="1">
      <alignment/>
    </xf>
    <xf numFmtId="14" fontId="0" fillId="24" borderId="35" xfId="0" applyNumberFormat="1" applyFont="1" applyFill="1" applyBorder="1" applyAlignment="1">
      <alignment horizontal="center" vertical="center" wrapText="1"/>
    </xf>
    <xf numFmtId="49" fontId="0" fillId="24" borderId="28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0" fillId="24" borderId="60" xfId="0" applyFont="1" applyFill="1" applyBorder="1" applyAlignment="1">
      <alignment vertical="center" wrapText="1"/>
    </xf>
    <xf numFmtId="0" fontId="18" fillId="25" borderId="43" xfId="0" applyFont="1" applyFill="1" applyBorder="1" applyAlignment="1">
      <alignment horizontal="left" vertical="center" wrapText="1"/>
    </xf>
    <xf numFmtId="0" fontId="29" fillId="25" borderId="12" xfId="0" applyFont="1" applyFill="1" applyBorder="1" applyAlignment="1">
      <alignment horizontal="center" vertical="center" wrapText="1"/>
    </xf>
    <xf numFmtId="0" fontId="29" fillId="25" borderId="43" xfId="0" applyFont="1" applyFill="1" applyBorder="1" applyAlignment="1">
      <alignment horizontal="left" vertical="center" wrapText="1"/>
    </xf>
    <xf numFmtId="2" fontId="18" fillId="24" borderId="35" xfId="0" applyNumberFormat="1" applyFont="1" applyFill="1" applyBorder="1" applyAlignment="1">
      <alignment horizontal="center" vertical="center" wrapText="1"/>
    </xf>
    <xf numFmtId="0" fontId="0" fillId="24" borderId="55" xfId="0" applyFont="1" applyFill="1" applyBorder="1" applyAlignment="1">
      <alignment horizontal="left" vertical="center" wrapText="1"/>
    </xf>
    <xf numFmtId="2" fontId="0" fillId="24" borderId="35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2" fontId="0" fillId="25" borderId="35" xfId="0" applyNumberFormat="1" applyFont="1" applyFill="1" applyBorder="1" applyAlignment="1">
      <alignment horizontal="center" vertical="center" wrapText="1"/>
    </xf>
    <xf numFmtId="2" fontId="0" fillId="25" borderId="61" xfId="0" applyNumberFormat="1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left" vertical="center" wrapText="1"/>
    </xf>
    <xf numFmtId="2" fontId="18" fillId="25" borderId="46" xfId="0" applyNumberFormat="1" applyFont="1" applyFill="1" applyBorder="1" applyAlignment="1">
      <alignment horizontal="center" vertical="center" wrapText="1"/>
    </xf>
    <xf numFmtId="0" fontId="20" fillId="24" borderId="62" xfId="0" applyFont="1" applyFill="1" applyBorder="1" applyAlignment="1">
      <alignment horizontal="left" vertical="center" wrapText="1"/>
    </xf>
    <xf numFmtId="0" fontId="18" fillId="24" borderId="63" xfId="0" applyFont="1" applyFill="1" applyBorder="1" applyAlignment="1">
      <alignment horizontal="center" vertical="center" wrapText="1"/>
    </xf>
    <xf numFmtId="2" fontId="18" fillId="24" borderId="63" xfId="0" applyNumberFormat="1" applyFont="1" applyFill="1" applyBorder="1" applyAlignment="1">
      <alignment horizontal="center" vertical="center" wrapText="1"/>
    </xf>
    <xf numFmtId="2" fontId="18" fillId="25" borderId="64" xfId="0" applyNumberFormat="1" applyFont="1" applyFill="1" applyBorder="1" applyAlignment="1">
      <alignment horizontal="center" vertical="center" wrapText="1"/>
    </xf>
    <xf numFmtId="2" fontId="18" fillId="25" borderId="63" xfId="0" applyNumberFormat="1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left" vertical="center" wrapText="1"/>
    </xf>
    <xf numFmtId="2" fontId="29" fillId="25" borderId="45" xfId="0" applyNumberFormat="1" applyFont="1" applyFill="1" applyBorder="1" applyAlignment="1">
      <alignment horizontal="center" vertical="center" wrapText="1"/>
    </xf>
    <xf numFmtId="2" fontId="29" fillId="24" borderId="11" xfId="0" applyNumberFormat="1" applyFont="1" applyFill="1" applyBorder="1" applyAlignment="1">
      <alignment horizontal="left" vertical="center" wrapText="1"/>
    </xf>
    <xf numFmtId="0" fontId="28" fillId="24" borderId="55" xfId="0" applyFont="1" applyFill="1" applyBorder="1" applyAlignment="1">
      <alignment horizontal="left" vertical="center" wrapText="1"/>
    </xf>
    <xf numFmtId="2" fontId="29" fillId="25" borderId="61" xfId="0" applyNumberFormat="1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left" vertical="center" wrapText="1"/>
    </xf>
    <xf numFmtId="49" fontId="0" fillId="25" borderId="27" xfId="0" applyNumberFormat="1" applyFont="1" applyFill="1" applyBorder="1" applyAlignment="1">
      <alignment horizontal="center" vertical="center" wrapText="1"/>
    </xf>
    <xf numFmtId="14" fontId="0" fillId="25" borderId="35" xfId="0" applyNumberFormat="1" applyFont="1" applyFill="1" applyBorder="1" applyAlignment="1">
      <alignment horizontal="center" vertical="center" wrapText="1"/>
    </xf>
    <xf numFmtId="2" fontId="18" fillId="25" borderId="25" xfId="0" applyNumberFormat="1" applyFont="1" applyFill="1" applyBorder="1" applyAlignment="1">
      <alignment horizontal="center" vertical="center" wrapText="1"/>
    </xf>
    <xf numFmtId="0" fontId="0" fillId="25" borderId="28" xfId="0" applyFont="1" applyFill="1" applyBorder="1" applyAlignment="1">
      <alignment horizontal="center" vertical="center" wrapText="1"/>
    </xf>
    <xf numFmtId="0" fontId="0" fillId="25" borderId="35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0" fontId="0" fillId="25" borderId="27" xfId="0" applyFont="1" applyFill="1" applyBorder="1" applyAlignment="1">
      <alignment horizontal="center" vertical="center" wrapText="1"/>
    </xf>
    <xf numFmtId="0" fontId="0" fillId="25" borderId="25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14" fontId="0" fillId="25" borderId="35" xfId="0" applyNumberFormat="1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2" fontId="0" fillId="25" borderId="26" xfId="0" applyNumberFormat="1" applyFill="1" applyBorder="1" applyAlignment="1">
      <alignment horizontal="center" vertical="center"/>
    </xf>
    <xf numFmtId="0" fontId="18" fillId="24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18" fillId="25" borderId="14" xfId="0" applyNumberFormat="1" applyFont="1" applyFill="1" applyBorder="1" applyAlignment="1">
      <alignment horizontal="center" vertical="center" wrapText="1"/>
    </xf>
    <xf numFmtId="0" fontId="0" fillId="24" borderId="65" xfId="0" applyFont="1" applyFill="1" applyBorder="1" applyAlignment="1">
      <alignment vertical="center" wrapText="1"/>
    </xf>
    <xf numFmtId="2" fontId="0" fillId="25" borderId="28" xfId="0" applyNumberFormat="1" applyFont="1" applyFill="1" applyBorder="1" applyAlignment="1">
      <alignment horizontal="center" vertical="center" wrapText="1"/>
    </xf>
    <xf numFmtId="0" fontId="0" fillId="24" borderId="66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14" fontId="0" fillId="25" borderId="10" xfId="0" applyNumberFormat="1" applyFont="1" applyFill="1" applyBorder="1" applyAlignment="1">
      <alignment horizontal="center" vertical="center" wrapText="1"/>
    </xf>
    <xf numFmtId="0" fontId="0" fillId="25" borderId="66" xfId="0" applyFont="1" applyFill="1" applyBorder="1" applyAlignment="1">
      <alignment horizontal="left" vertical="center" wrapText="1"/>
    </xf>
    <xf numFmtId="0" fontId="18" fillId="25" borderId="15" xfId="0" applyFont="1" applyFill="1" applyBorder="1" applyAlignment="1">
      <alignment horizontal="center" vertical="center" wrapText="1"/>
    </xf>
    <xf numFmtId="0" fontId="0" fillId="25" borderId="27" xfId="0" applyFont="1" applyFill="1" applyBorder="1" applyAlignment="1">
      <alignment horizontal="center" vertical="center" wrapText="1"/>
    </xf>
    <xf numFmtId="0" fontId="18" fillId="25" borderId="25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14" fontId="0" fillId="25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center" vertical="center" wrapText="1"/>
    </xf>
    <xf numFmtId="2" fontId="24" fillId="24" borderId="10" xfId="0" applyNumberFormat="1" applyFont="1" applyFill="1" applyBorder="1" applyAlignment="1">
      <alignment horizontal="center" vertical="center" wrapText="1"/>
    </xf>
    <xf numFmtId="49" fontId="0" fillId="25" borderId="28" xfId="0" applyNumberFormat="1" applyFont="1" applyFill="1" applyBorder="1" applyAlignment="1">
      <alignment horizontal="center" vertical="center" wrapText="1"/>
    </xf>
    <xf numFmtId="49" fontId="0" fillId="25" borderId="18" xfId="0" applyNumberFormat="1" applyFont="1" applyFill="1" applyBorder="1" applyAlignment="1">
      <alignment horizontal="center" vertical="center" wrapText="1"/>
    </xf>
    <xf numFmtId="0" fontId="0" fillId="24" borderId="67" xfId="0" applyFont="1" applyFill="1" applyBorder="1" applyAlignment="1">
      <alignment horizontal="left" vertical="center" wrapText="1"/>
    </xf>
    <xf numFmtId="0" fontId="29" fillId="24" borderId="20" xfId="0" applyFont="1" applyFill="1" applyBorder="1" applyAlignment="1">
      <alignment horizontal="center" vertical="center" wrapText="1"/>
    </xf>
    <xf numFmtId="14" fontId="29" fillId="24" borderId="10" xfId="0" applyNumberFormat="1" applyFont="1" applyFill="1" applyBorder="1" applyAlignment="1">
      <alignment horizontal="center" vertical="center" wrapText="1"/>
    </xf>
    <xf numFmtId="0" fontId="18" fillId="25" borderId="11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2" fontId="0" fillId="24" borderId="10" xfId="0" applyNumberFormat="1" applyFill="1" applyBorder="1" applyAlignment="1">
      <alignment horizontal="center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31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19" fillId="25" borderId="0" xfId="0" applyFont="1" applyFill="1" applyAlignment="1">
      <alignment horizontal="center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7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20" fillId="25" borderId="68" xfId="0" applyNumberFormat="1" applyFont="1" applyFill="1" applyBorder="1" applyAlignment="1">
      <alignment horizontal="center" vertical="center" wrapText="1"/>
    </xf>
    <xf numFmtId="0" fontId="0" fillId="25" borderId="68" xfId="0" applyFill="1" applyBorder="1" applyAlignment="1">
      <alignment horizontal="center" vertical="center" wrapText="1"/>
    </xf>
    <xf numFmtId="0" fontId="20" fillId="25" borderId="23" xfId="0" applyFont="1" applyFill="1" applyBorder="1" applyAlignment="1">
      <alignment horizontal="center" vertical="center" wrapText="1"/>
    </xf>
    <xf numFmtId="0" fontId="20" fillId="25" borderId="67" xfId="0" applyFont="1" applyFill="1" applyBorder="1" applyAlignment="1">
      <alignment horizontal="center" vertical="center" wrapText="1"/>
    </xf>
    <xf numFmtId="0" fontId="0" fillId="25" borderId="67" xfId="0" applyFill="1" applyBorder="1" applyAlignment="1">
      <alignment horizontal="center" vertical="center" wrapText="1"/>
    </xf>
    <xf numFmtId="0" fontId="0" fillId="25" borderId="69" xfId="0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25" borderId="14" xfId="0" applyFont="1" applyFill="1" applyBorder="1" applyAlignment="1">
      <alignment horizontal="center"/>
    </xf>
    <xf numFmtId="0" fontId="19" fillId="25" borderId="67" xfId="0" applyFont="1" applyFill="1" applyBorder="1" applyAlignment="1">
      <alignment horizontal="center"/>
    </xf>
    <xf numFmtId="0" fontId="19" fillId="25" borderId="18" xfId="0" applyFont="1" applyFill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2" fontId="27" fillId="0" borderId="18" xfId="0" applyNumberFormat="1" applyFont="1" applyBorder="1" applyAlignment="1">
      <alignment horizontal="center"/>
    </xf>
    <xf numFmtId="0" fontId="36" fillId="24" borderId="70" xfId="0" applyFont="1" applyFill="1" applyBorder="1" applyAlignment="1">
      <alignment horizontal="right"/>
    </xf>
    <xf numFmtId="0" fontId="36" fillId="24" borderId="0" xfId="0" applyFont="1" applyFill="1" applyAlignment="1">
      <alignment horizontal="right"/>
    </xf>
    <xf numFmtId="0" fontId="19" fillId="0" borderId="14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36" fillId="24" borderId="70" xfId="0" applyFont="1" applyFill="1" applyBorder="1" applyAlignment="1">
      <alignment horizontal="left"/>
    </xf>
    <xf numFmtId="0" fontId="36" fillId="24" borderId="0" xfId="0" applyFont="1" applyFill="1" applyAlignment="1">
      <alignment horizontal="left" wrapText="1"/>
    </xf>
    <xf numFmtId="0" fontId="26" fillId="24" borderId="0" xfId="0" applyFont="1" applyFill="1" applyBorder="1" applyAlignment="1">
      <alignment horizontal="center" vertical="center"/>
    </xf>
    <xf numFmtId="0" fontId="22" fillId="24" borderId="65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2" fillId="24" borderId="71" xfId="0" applyFont="1" applyFill="1" applyBorder="1" applyAlignment="1">
      <alignment horizontal="center" vertical="center" wrapText="1"/>
    </xf>
    <xf numFmtId="0" fontId="22" fillId="24" borderId="72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33" fillId="24" borderId="73" xfId="0" applyFont="1" applyFill="1" applyBorder="1" applyAlignment="1">
      <alignment horizontal="center" vertical="center" wrapText="1"/>
    </xf>
    <xf numFmtId="0" fontId="33" fillId="24" borderId="67" xfId="0" applyFont="1" applyFill="1" applyBorder="1" applyAlignment="1">
      <alignment horizontal="center" vertical="center" wrapText="1"/>
    </xf>
    <xf numFmtId="0" fontId="33" fillId="24" borderId="74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7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0" fillId="24" borderId="60" xfId="0" applyFont="1" applyFill="1" applyBorder="1" applyAlignment="1">
      <alignment horizontal="left" vertical="center" wrapText="1"/>
    </xf>
    <xf numFmtId="0" fontId="0" fillId="24" borderId="75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39" fillId="25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7"/>
  <sheetViews>
    <sheetView zoomScale="75" zoomScaleNormal="75" zoomScalePageLayoutView="0" workbookViewId="0" topLeftCell="A88">
      <selection activeCell="A1" sqref="A1:H146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6.37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875" style="3" customWidth="1"/>
    <col min="9" max="9" width="15.375" style="3" customWidth="1"/>
    <col min="10" max="10" width="15.375" style="107" hidden="1" customWidth="1"/>
    <col min="11" max="14" width="15.375" style="3" customWidth="1"/>
    <col min="15" max="16384" width="9.125" style="3" customWidth="1"/>
  </cols>
  <sheetData>
    <row r="1" spans="1:8" ht="16.5" customHeight="1">
      <c r="A1" s="262" t="s">
        <v>31</v>
      </c>
      <c r="B1" s="263"/>
      <c r="C1" s="263"/>
      <c r="D1" s="263"/>
      <c r="E1" s="263"/>
      <c r="F1" s="263"/>
      <c r="G1" s="263"/>
      <c r="H1" s="263"/>
    </row>
    <row r="2" spans="2:8" ht="12.75" customHeight="1">
      <c r="B2" s="264" t="s">
        <v>32</v>
      </c>
      <c r="C2" s="264"/>
      <c r="D2" s="264"/>
      <c r="E2" s="264"/>
      <c r="F2" s="264"/>
      <c r="G2" s="263"/>
      <c r="H2" s="263"/>
    </row>
    <row r="3" spans="1:8" ht="25.5" customHeight="1">
      <c r="A3" s="108" t="s">
        <v>170</v>
      </c>
      <c r="B3" s="264" t="s">
        <v>33</v>
      </c>
      <c r="C3" s="264"/>
      <c r="D3" s="264"/>
      <c r="E3" s="264"/>
      <c r="F3" s="264"/>
      <c r="G3" s="263"/>
      <c r="H3" s="263"/>
    </row>
    <row r="4" spans="2:8" ht="14.25" customHeight="1">
      <c r="B4" s="264" t="s">
        <v>34</v>
      </c>
      <c r="C4" s="264"/>
      <c r="D4" s="264"/>
      <c r="E4" s="264"/>
      <c r="F4" s="264"/>
      <c r="G4" s="263"/>
      <c r="H4" s="263"/>
    </row>
    <row r="5" spans="1:8" s="109" customFormat="1" ht="39.75" customHeight="1">
      <c r="A5" s="265"/>
      <c r="B5" s="266"/>
      <c r="C5" s="266"/>
      <c r="D5" s="266"/>
      <c r="E5" s="266"/>
      <c r="F5" s="266"/>
      <c r="G5" s="266"/>
      <c r="H5" s="266"/>
    </row>
    <row r="6" spans="1:8" s="109" customFormat="1" ht="24" customHeight="1">
      <c r="A6" s="267" t="s">
        <v>171</v>
      </c>
      <c r="B6" s="267"/>
      <c r="C6" s="267"/>
      <c r="D6" s="267"/>
      <c r="E6" s="267"/>
      <c r="F6" s="267"/>
      <c r="G6" s="267"/>
      <c r="H6" s="267"/>
    </row>
    <row r="7" spans="1:10" s="110" customFormat="1" ht="22.5" customHeight="1">
      <c r="A7" s="268" t="s">
        <v>35</v>
      </c>
      <c r="B7" s="268"/>
      <c r="C7" s="268"/>
      <c r="D7" s="268"/>
      <c r="E7" s="269"/>
      <c r="F7" s="269"/>
      <c r="G7" s="269"/>
      <c r="H7" s="269"/>
      <c r="J7" s="111"/>
    </row>
    <row r="8" spans="1:8" s="112" customFormat="1" ht="18.75" customHeight="1">
      <c r="A8" s="268" t="s">
        <v>120</v>
      </c>
      <c r="B8" s="268"/>
      <c r="C8" s="268"/>
      <c r="D8" s="268"/>
      <c r="E8" s="269"/>
      <c r="F8" s="269"/>
      <c r="G8" s="269"/>
      <c r="H8" s="269"/>
    </row>
    <row r="9" spans="1:8" s="113" customFormat="1" ht="17.25" customHeight="1">
      <c r="A9" s="270" t="s">
        <v>106</v>
      </c>
      <c r="B9" s="270"/>
      <c r="C9" s="270"/>
      <c r="D9" s="270"/>
      <c r="E9" s="271"/>
      <c r="F9" s="271"/>
      <c r="G9" s="271"/>
      <c r="H9" s="271"/>
    </row>
    <row r="10" spans="1:8" s="112" customFormat="1" ht="30" customHeight="1" thickBot="1">
      <c r="A10" s="272" t="s">
        <v>36</v>
      </c>
      <c r="B10" s="272"/>
      <c r="C10" s="272"/>
      <c r="D10" s="272"/>
      <c r="E10" s="273"/>
      <c r="F10" s="273"/>
      <c r="G10" s="273"/>
      <c r="H10" s="273"/>
    </row>
    <row r="11" spans="1:10" s="5" customFormat="1" ht="139.5" customHeight="1" thickBot="1">
      <c r="A11" s="75" t="s">
        <v>0</v>
      </c>
      <c r="B11" s="114" t="s">
        <v>37</v>
      </c>
      <c r="C11" s="76" t="s">
        <v>38</v>
      </c>
      <c r="D11" s="76" t="s">
        <v>5</v>
      </c>
      <c r="E11" s="76" t="s">
        <v>38</v>
      </c>
      <c r="F11" s="115" t="s">
        <v>39</v>
      </c>
      <c r="G11" s="76" t="s">
        <v>38</v>
      </c>
      <c r="H11" s="115" t="s">
        <v>39</v>
      </c>
      <c r="J11" s="116"/>
    </row>
    <row r="12" spans="1:10" s="6" customFormat="1" ht="12.75">
      <c r="A12" s="117">
        <v>1</v>
      </c>
      <c r="B12" s="118">
        <v>2</v>
      </c>
      <c r="C12" s="118">
        <v>3</v>
      </c>
      <c r="D12" s="119"/>
      <c r="E12" s="118">
        <v>3</v>
      </c>
      <c r="F12" s="120">
        <v>4</v>
      </c>
      <c r="G12" s="121">
        <v>3</v>
      </c>
      <c r="H12" s="122">
        <v>4</v>
      </c>
      <c r="J12" s="123"/>
    </row>
    <row r="13" spans="1:10" s="6" customFormat="1" ht="49.5" customHeight="1">
      <c r="A13" s="274" t="s">
        <v>1</v>
      </c>
      <c r="B13" s="275"/>
      <c r="C13" s="275"/>
      <c r="D13" s="275"/>
      <c r="E13" s="275"/>
      <c r="F13" s="275"/>
      <c r="G13" s="276"/>
      <c r="H13" s="277"/>
      <c r="J13" s="123"/>
    </row>
    <row r="14" spans="1:10" s="5" customFormat="1" ht="15">
      <c r="A14" s="90" t="s">
        <v>40</v>
      </c>
      <c r="B14" s="7" t="s">
        <v>55</v>
      </c>
      <c r="C14" s="14">
        <f>F14*12</f>
        <v>0</v>
      </c>
      <c r="D14" s="15">
        <f>G14*I14</f>
        <v>144006.98</v>
      </c>
      <c r="E14" s="14">
        <f>H14*12</f>
        <v>32.04</v>
      </c>
      <c r="F14" s="91"/>
      <c r="G14" s="14">
        <f>H14*12</f>
        <v>32.04</v>
      </c>
      <c r="H14" s="91">
        <f>H19+H21</f>
        <v>2.67</v>
      </c>
      <c r="I14" s="5">
        <v>4494.6</v>
      </c>
      <c r="J14" s="116">
        <v>2.24</v>
      </c>
    </row>
    <row r="15" spans="1:10" s="11" customFormat="1" ht="29.25" customHeight="1">
      <c r="A15" s="124" t="s">
        <v>121</v>
      </c>
      <c r="B15" s="125" t="s">
        <v>41</v>
      </c>
      <c r="C15" s="126"/>
      <c r="D15" s="127"/>
      <c r="E15" s="103"/>
      <c r="F15" s="104"/>
      <c r="G15" s="103"/>
      <c r="H15" s="104"/>
      <c r="I15" s="5">
        <v>4494.6</v>
      </c>
      <c r="J15" s="128"/>
    </row>
    <row r="16" spans="1:10" s="11" customFormat="1" ht="15">
      <c r="A16" s="124" t="s">
        <v>42</v>
      </c>
      <c r="B16" s="125" t="s">
        <v>41</v>
      </c>
      <c r="C16" s="126"/>
      <c r="D16" s="127"/>
      <c r="E16" s="103"/>
      <c r="F16" s="104"/>
      <c r="G16" s="103"/>
      <c r="H16" s="104"/>
      <c r="I16" s="5">
        <v>4494.6</v>
      </c>
      <c r="J16" s="128"/>
    </row>
    <row r="17" spans="1:10" s="11" customFormat="1" ht="15">
      <c r="A17" s="124" t="s">
        <v>43</v>
      </c>
      <c r="B17" s="125" t="s">
        <v>44</v>
      </c>
      <c r="C17" s="126"/>
      <c r="D17" s="127"/>
      <c r="E17" s="103"/>
      <c r="F17" s="104"/>
      <c r="G17" s="103"/>
      <c r="H17" s="104"/>
      <c r="I17" s="5">
        <v>4494.6</v>
      </c>
      <c r="J17" s="128"/>
    </row>
    <row r="18" spans="1:10" s="11" customFormat="1" ht="15">
      <c r="A18" s="124" t="s">
        <v>45</v>
      </c>
      <c r="B18" s="125" t="s">
        <v>41</v>
      </c>
      <c r="C18" s="126"/>
      <c r="D18" s="127"/>
      <c r="E18" s="103"/>
      <c r="F18" s="104"/>
      <c r="G18" s="103"/>
      <c r="H18" s="104"/>
      <c r="I18" s="5">
        <v>4494.6</v>
      </c>
      <c r="J18" s="128"/>
    </row>
    <row r="19" spans="1:10" s="11" customFormat="1" ht="15">
      <c r="A19" s="196" t="s">
        <v>172</v>
      </c>
      <c r="B19" s="197"/>
      <c r="C19" s="103"/>
      <c r="D19" s="127"/>
      <c r="E19" s="103"/>
      <c r="F19" s="104"/>
      <c r="G19" s="103"/>
      <c r="H19" s="91">
        <v>2.56</v>
      </c>
      <c r="I19" s="5"/>
      <c r="J19" s="128"/>
    </row>
    <row r="20" spans="1:10" s="11" customFormat="1" ht="15">
      <c r="A20" s="198" t="s">
        <v>173</v>
      </c>
      <c r="B20" s="197" t="s">
        <v>41</v>
      </c>
      <c r="C20" s="103"/>
      <c r="D20" s="127"/>
      <c r="E20" s="103"/>
      <c r="F20" s="104"/>
      <c r="G20" s="103"/>
      <c r="H20" s="91"/>
      <c r="I20" s="5"/>
      <c r="J20" s="128"/>
    </row>
    <row r="21" spans="1:10" s="11" customFormat="1" ht="15">
      <c r="A21" s="196" t="s">
        <v>172</v>
      </c>
      <c r="B21" s="197"/>
      <c r="C21" s="103"/>
      <c r="D21" s="127"/>
      <c r="E21" s="103"/>
      <c r="F21" s="104"/>
      <c r="G21" s="103"/>
      <c r="H21" s="91">
        <v>0.11</v>
      </c>
      <c r="I21" s="5"/>
      <c r="J21" s="128"/>
    </row>
    <row r="22" spans="1:10" s="5" customFormat="1" ht="30">
      <c r="A22" s="90" t="s">
        <v>46</v>
      </c>
      <c r="B22" s="129" t="s">
        <v>48</v>
      </c>
      <c r="C22" s="14">
        <f>F22*12</f>
        <v>0</v>
      </c>
      <c r="D22" s="15">
        <f>G22*I22</f>
        <v>135377.35</v>
      </c>
      <c r="E22" s="14">
        <f>H22*12</f>
        <v>30.12</v>
      </c>
      <c r="F22" s="91"/>
      <c r="G22" s="14">
        <f>H22*12</f>
        <v>30.12</v>
      </c>
      <c r="H22" s="91">
        <v>2.51</v>
      </c>
      <c r="I22" s="5">
        <v>4494.6</v>
      </c>
      <c r="J22" s="116">
        <v>2.2</v>
      </c>
    </row>
    <row r="23" spans="1:10" s="11" customFormat="1" ht="15" hidden="1">
      <c r="A23" s="130" t="s">
        <v>47</v>
      </c>
      <c r="B23" s="9" t="s">
        <v>48</v>
      </c>
      <c r="C23" s="131"/>
      <c r="D23" s="15"/>
      <c r="E23" s="14"/>
      <c r="F23" s="91"/>
      <c r="G23" s="14"/>
      <c r="H23" s="91"/>
      <c r="I23" s="5">
        <v>4494.6</v>
      </c>
      <c r="J23" s="128"/>
    </row>
    <row r="24" spans="1:10" s="11" customFormat="1" ht="15" hidden="1">
      <c r="A24" s="130" t="s">
        <v>49</v>
      </c>
      <c r="B24" s="9" t="s">
        <v>48</v>
      </c>
      <c r="C24" s="131"/>
      <c r="D24" s="15"/>
      <c r="E24" s="14"/>
      <c r="F24" s="91"/>
      <c r="G24" s="14"/>
      <c r="H24" s="91"/>
      <c r="I24" s="5">
        <v>4494.6</v>
      </c>
      <c r="J24" s="128"/>
    </row>
    <row r="25" spans="1:10" s="11" customFormat="1" ht="15" hidden="1">
      <c r="A25" s="130" t="s">
        <v>50</v>
      </c>
      <c r="B25" s="9" t="s">
        <v>48</v>
      </c>
      <c r="C25" s="131"/>
      <c r="D25" s="15"/>
      <c r="E25" s="14"/>
      <c r="F25" s="91"/>
      <c r="G25" s="14"/>
      <c r="H25" s="91"/>
      <c r="I25" s="5">
        <v>4494.6</v>
      </c>
      <c r="J25" s="128"/>
    </row>
    <row r="26" spans="1:10" s="11" customFormat="1" ht="25.5" hidden="1">
      <c r="A26" s="130" t="s">
        <v>51</v>
      </c>
      <c r="B26" s="9" t="s">
        <v>52</v>
      </c>
      <c r="C26" s="131"/>
      <c r="D26" s="15"/>
      <c r="E26" s="14"/>
      <c r="F26" s="91"/>
      <c r="G26" s="14"/>
      <c r="H26" s="91"/>
      <c r="I26" s="5">
        <v>4494.6</v>
      </c>
      <c r="J26" s="128"/>
    </row>
    <row r="27" spans="1:10" s="11" customFormat="1" ht="15" hidden="1">
      <c r="A27" s="130" t="s">
        <v>111</v>
      </c>
      <c r="B27" s="9" t="s">
        <v>48</v>
      </c>
      <c r="C27" s="131"/>
      <c r="D27" s="15"/>
      <c r="E27" s="14"/>
      <c r="F27" s="91"/>
      <c r="G27" s="14"/>
      <c r="H27" s="91"/>
      <c r="I27" s="5">
        <v>4494.6</v>
      </c>
      <c r="J27" s="128"/>
    </row>
    <row r="28" spans="1:10" s="11" customFormat="1" ht="26.25" hidden="1" thickBot="1">
      <c r="A28" s="132" t="s">
        <v>112</v>
      </c>
      <c r="B28" s="133" t="s">
        <v>53</v>
      </c>
      <c r="C28" s="131"/>
      <c r="D28" s="15"/>
      <c r="E28" s="14"/>
      <c r="F28" s="91"/>
      <c r="G28" s="14"/>
      <c r="H28" s="91"/>
      <c r="I28" s="5">
        <v>4494.6</v>
      </c>
      <c r="J28" s="128"/>
    </row>
    <row r="29" spans="1:10" s="5" customFormat="1" ht="15">
      <c r="A29" s="130" t="s">
        <v>47</v>
      </c>
      <c r="B29" s="9" t="s">
        <v>48</v>
      </c>
      <c r="C29" s="14"/>
      <c r="D29" s="15"/>
      <c r="E29" s="14"/>
      <c r="F29" s="91"/>
      <c r="G29" s="14"/>
      <c r="H29" s="91"/>
      <c r="I29" s="5">
        <v>4494.6</v>
      </c>
      <c r="J29" s="116"/>
    </row>
    <row r="30" spans="1:10" s="5" customFormat="1" ht="15">
      <c r="A30" s="130" t="s">
        <v>49</v>
      </c>
      <c r="B30" s="9" t="s">
        <v>48</v>
      </c>
      <c r="C30" s="14"/>
      <c r="D30" s="15"/>
      <c r="E30" s="14"/>
      <c r="F30" s="91"/>
      <c r="G30" s="14"/>
      <c r="H30" s="91"/>
      <c r="I30" s="5">
        <v>4494.6</v>
      </c>
      <c r="J30" s="116"/>
    </row>
    <row r="31" spans="1:10" s="5" customFormat="1" ht="15">
      <c r="A31" s="134" t="s">
        <v>122</v>
      </c>
      <c r="B31" s="13" t="s">
        <v>123</v>
      </c>
      <c r="C31" s="14"/>
      <c r="D31" s="15"/>
      <c r="E31" s="14"/>
      <c r="F31" s="91"/>
      <c r="G31" s="14"/>
      <c r="H31" s="91"/>
      <c r="I31" s="5">
        <v>4494.6</v>
      </c>
      <c r="J31" s="116"/>
    </row>
    <row r="32" spans="1:10" s="5" customFormat="1" ht="15">
      <c r="A32" s="130" t="s">
        <v>50</v>
      </c>
      <c r="B32" s="9" t="s">
        <v>48</v>
      </c>
      <c r="C32" s="14"/>
      <c r="D32" s="15"/>
      <c r="E32" s="14"/>
      <c r="F32" s="91"/>
      <c r="G32" s="14"/>
      <c r="H32" s="91"/>
      <c r="I32" s="5">
        <v>4494.6</v>
      </c>
      <c r="J32" s="116"/>
    </row>
    <row r="33" spans="1:10" s="5" customFormat="1" ht="25.5">
      <c r="A33" s="130" t="s">
        <v>51</v>
      </c>
      <c r="B33" s="9" t="s">
        <v>52</v>
      </c>
      <c r="C33" s="14"/>
      <c r="D33" s="15"/>
      <c r="E33" s="14"/>
      <c r="F33" s="91"/>
      <c r="G33" s="14"/>
      <c r="H33" s="91"/>
      <c r="I33" s="5">
        <v>4494.6</v>
      </c>
      <c r="J33" s="116"/>
    </row>
    <row r="34" spans="1:10" s="5" customFormat="1" ht="15">
      <c r="A34" s="130" t="s">
        <v>111</v>
      </c>
      <c r="B34" s="9" t="s">
        <v>48</v>
      </c>
      <c r="C34" s="14"/>
      <c r="D34" s="15"/>
      <c r="E34" s="14"/>
      <c r="F34" s="91"/>
      <c r="G34" s="14"/>
      <c r="H34" s="91"/>
      <c r="I34" s="5">
        <v>4494.6</v>
      </c>
      <c r="J34" s="116"/>
    </row>
    <row r="35" spans="1:10" s="11" customFormat="1" ht="15">
      <c r="A35" s="135" t="s">
        <v>124</v>
      </c>
      <c r="B35" s="68" t="s">
        <v>48</v>
      </c>
      <c r="C35" s="131"/>
      <c r="D35" s="15"/>
      <c r="E35" s="14"/>
      <c r="F35" s="91"/>
      <c r="G35" s="14"/>
      <c r="H35" s="91"/>
      <c r="I35" s="5">
        <v>4494.6</v>
      </c>
      <c r="J35" s="128"/>
    </row>
    <row r="36" spans="1:10" s="5" customFormat="1" ht="26.25" thickBot="1">
      <c r="A36" s="132" t="s">
        <v>112</v>
      </c>
      <c r="B36" s="133" t="s">
        <v>53</v>
      </c>
      <c r="C36" s="14"/>
      <c r="D36" s="15"/>
      <c r="E36" s="14"/>
      <c r="F36" s="91"/>
      <c r="G36" s="14"/>
      <c r="H36" s="91"/>
      <c r="I36" s="5">
        <v>4494.6</v>
      </c>
      <c r="J36" s="116"/>
    </row>
    <row r="37" spans="1:10" s="8" customFormat="1" ht="15">
      <c r="A37" s="92" t="s">
        <v>54</v>
      </c>
      <c r="B37" s="7" t="s">
        <v>105</v>
      </c>
      <c r="C37" s="14">
        <f>F37*12</f>
        <v>0</v>
      </c>
      <c r="D37" s="15">
        <f aca="true" t="shared" si="0" ref="D37:D44">G37*I37</f>
        <v>36675.94</v>
      </c>
      <c r="E37" s="14">
        <f>H37*12</f>
        <v>8.16</v>
      </c>
      <c r="F37" s="93"/>
      <c r="G37" s="14">
        <f aca="true" t="shared" si="1" ref="G37:G46">H37*12</f>
        <v>8.16</v>
      </c>
      <c r="H37" s="91">
        <v>0.68</v>
      </c>
      <c r="I37" s="5">
        <v>4494.6</v>
      </c>
      <c r="J37" s="116">
        <v>0.6</v>
      </c>
    </row>
    <row r="38" spans="1:10" s="5" customFormat="1" ht="15">
      <c r="A38" s="92" t="s">
        <v>56</v>
      </c>
      <c r="B38" s="7" t="s">
        <v>57</v>
      </c>
      <c r="C38" s="14">
        <f>F38*12</f>
        <v>0</v>
      </c>
      <c r="D38" s="15">
        <f t="shared" si="0"/>
        <v>119736.14</v>
      </c>
      <c r="E38" s="14">
        <f>H38*12</f>
        <v>26.64</v>
      </c>
      <c r="F38" s="93"/>
      <c r="G38" s="14">
        <f t="shared" si="1"/>
        <v>26.64</v>
      </c>
      <c r="H38" s="91">
        <v>2.22</v>
      </c>
      <c r="I38" s="5">
        <v>4494.6</v>
      </c>
      <c r="J38" s="116">
        <v>1.94</v>
      </c>
    </row>
    <row r="39" spans="1:10" s="6" customFormat="1" ht="30">
      <c r="A39" s="92" t="s">
        <v>58</v>
      </c>
      <c r="B39" s="7" t="s">
        <v>55</v>
      </c>
      <c r="C39" s="94"/>
      <c r="D39" s="15">
        <v>1848.15</v>
      </c>
      <c r="E39" s="94"/>
      <c r="F39" s="93"/>
      <c r="G39" s="14">
        <f>D39/I39</f>
        <v>0.41</v>
      </c>
      <c r="H39" s="91">
        <f>G39/12</f>
        <v>0.03</v>
      </c>
      <c r="I39" s="5">
        <v>4494.6</v>
      </c>
      <c r="J39" s="116">
        <v>0.03</v>
      </c>
    </row>
    <row r="40" spans="1:10" s="6" customFormat="1" ht="30">
      <c r="A40" s="92" t="s">
        <v>59</v>
      </c>
      <c r="B40" s="7" t="s">
        <v>55</v>
      </c>
      <c r="C40" s="94"/>
      <c r="D40" s="15">
        <v>1848.15</v>
      </c>
      <c r="E40" s="94"/>
      <c r="F40" s="93"/>
      <c r="G40" s="14">
        <f>D40/I40</f>
        <v>0.41</v>
      </c>
      <c r="H40" s="91">
        <f>G40/12</f>
        <v>0.03</v>
      </c>
      <c r="I40" s="5">
        <v>4494.6</v>
      </c>
      <c r="J40" s="116">
        <v>0.03</v>
      </c>
    </row>
    <row r="41" spans="1:10" s="6" customFormat="1" ht="21" customHeight="1">
      <c r="A41" s="92" t="s">
        <v>174</v>
      </c>
      <c r="B41" s="7" t="s">
        <v>55</v>
      </c>
      <c r="C41" s="94"/>
      <c r="D41" s="15">
        <v>11670.68</v>
      </c>
      <c r="E41" s="94"/>
      <c r="F41" s="93"/>
      <c r="G41" s="14">
        <f>D41/I41</f>
        <v>2.6</v>
      </c>
      <c r="H41" s="91">
        <f>G41/12</f>
        <v>0.22</v>
      </c>
      <c r="I41" s="5">
        <v>4494.6</v>
      </c>
      <c r="J41" s="116">
        <v>0.19</v>
      </c>
    </row>
    <row r="42" spans="1:10" s="6" customFormat="1" ht="30" hidden="1">
      <c r="A42" s="92" t="s">
        <v>108</v>
      </c>
      <c r="B42" s="7" t="s">
        <v>52</v>
      </c>
      <c r="C42" s="94"/>
      <c r="D42" s="15"/>
      <c r="E42" s="94"/>
      <c r="F42" s="93"/>
      <c r="G42" s="14">
        <f>D42/I42</f>
        <v>0</v>
      </c>
      <c r="H42" s="91">
        <f>G42/12</f>
        <v>0</v>
      </c>
      <c r="I42" s="5">
        <v>4494.6</v>
      </c>
      <c r="J42" s="116">
        <v>0</v>
      </c>
    </row>
    <row r="43" spans="1:10" s="6" customFormat="1" ht="30">
      <c r="A43" s="92" t="s">
        <v>107</v>
      </c>
      <c r="B43" s="7"/>
      <c r="C43" s="94">
        <f>F43*12</f>
        <v>0</v>
      </c>
      <c r="D43" s="15">
        <f t="shared" si="0"/>
        <v>8090.28</v>
      </c>
      <c r="E43" s="94">
        <f>H43*12</f>
        <v>1.8</v>
      </c>
      <c r="F43" s="93"/>
      <c r="G43" s="14">
        <f t="shared" si="1"/>
        <v>1.8</v>
      </c>
      <c r="H43" s="91">
        <v>0.15</v>
      </c>
      <c r="I43" s="5">
        <v>4494.6</v>
      </c>
      <c r="J43" s="116">
        <v>0.14</v>
      </c>
    </row>
    <row r="44" spans="1:10" s="5" customFormat="1" ht="15">
      <c r="A44" s="92" t="s">
        <v>61</v>
      </c>
      <c r="B44" s="7" t="s">
        <v>62</v>
      </c>
      <c r="C44" s="94">
        <f>F44*12</f>
        <v>0</v>
      </c>
      <c r="D44" s="15">
        <f t="shared" si="0"/>
        <v>2157.41</v>
      </c>
      <c r="E44" s="94">
        <f>H44*12</f>
        <v>0.48</v>
      </c>
      <c r="F44" s="93"/>
      <c r="G44" s="14">
        <f t="shared" si="1"/>
        <v>0.48</v>
      </c>
      <c r="H44" s="91">
        <v>0.04</v>
      </c>
      <c r="I44" s="5">
        <v>4494.6</v>
      </c>
      <c r="J44" s="116">
        <v>0.03</v>
      </c>
    </row>
    <row r="45" spans="1:10" s="5" customFormat="1" ht="15">
      <c r="A45" s="92" t="s">
        <v>63</v>
      </c>
      <c r="B45" s="136" t="s">
        <v>64</v>
      </c>
      <c r="C45" s="199">
        <f>F45*12</f>
        <v>0</v>
      </c>
      <c r="D45" s="15">
        <f>G45*I45</f>
        <v>1618.06</v>
      </c>
      <c r="E45" s="94">
        <f>H45*12</f>
        <v>0.36</v>
      </c>
      <c r="F45" s="93"/>
      <c r="G45" s="14">
        <f t="shared" si="1"/>
        <v>0.36</v>
      </c>
      <c r="H45" s="91">
        <v>0.03</v>
      </c>
      <c r="I45" s="5">
        <v>4494.6</v>
      </c>
      <c r="J45" s="116">
        <v>0.02</v>
      </c>
    </row>
    <row r="46" spans="1:10" s="8" customFormat="1" ht="30">
      <c r="A46" s="92" t="s">
        <v>65</v>
      </c>
      <c r="B46" s="7" t="s">
        <v>66</v>
      </c>
      <c r="C46" s="94">
        <f>F46*12</f>
        <v>0</v>
      </c>
      <c r="D46" s="15">
        <f>G46*I46</f>
        <v>2157.41</v>
      </c>
      <c r="E46" s="94">
        <f>H46*12</f>
        <v>0.48</v>
      </c>
      <c r="F46" s="93"/>
      <c r="G46" s="14">
        <f t="shared" si="1"/>
        <v>0.48</v>
      </c>
      <c r="H46" s="91">
        <v>0.04</v>
      </c>
      <c r="I46" s="5">
        <v>4494.6</v>
      </c>
      <c r="J46" s="116">
        <v>0.03</v>
      </c>
    </row>
    <row r="47" spans="1:10" s="8" customFormat="1" ht="15">
      <c r="A47" s="92" t="s">
        <v>67</v>
      </c>
      <c r="B47" s="7"/>
      <c r="C47" s="14"/>
      <c r="D47" s="14">
        <f>D49+D50+D51+D52+D53+D54+D55+D56+D57+D58+D61</f>
        <v>15100.9</v>
      </c>
      <c r="E47" s="14"/>
      <c r="F47" s="93"/>
      <c r="G47" s="14">
        <f>D47/I47</f>
        <v>3.36</v>
      </c>
      <c r="H47" s="91">
        <f>G47/12</f>
        <v>0.28</v>
      </c>
      <c r="I47" s="5">
        <v>4494.6</v>
      </c>
      <c r="J47" s="116">
        <v>0.44</v>
      </c>
    </row>
    <row r="48" spans="1:10" s="6" customFormat="1" ht="15" hidden="1">
      <c r="A48" s="4"/>
      <c r="B48" s="9"/>
      <c r="C48" s="1"/>
      <c r="D48" s="16"/>
      <c r="E48" s="95"/>
      <c r="F48" s="96"/>
      <c r="G48" s="95"/>
      <c r="H48" s="96"/>
      <c r="I48" s="5">
        <v>4494.6</v>
      </c>
      <c r="J48" s="116"/>
    </row>
    <row r="49" spans="1:10" s="6" customFormat="1" ht="15">
      <c r="A49" s="4" t="s">
        <v>68</v>
      </c>
      <c r="B49" s="9" t="s">
        <v>69</v>
      </c>
      <c r="C49" s="1"/>
      <c r="D49" s="16">
        <v>196.5</v>
      </c>
      <c r="E49" s="95"/>
      <c r="F49" s="96"/>
      <c r="G49" s="95"/>
      <c r="H49" s="96"/>
      <c r="I49" s="5">
        <v>4494.6</v>
      </c>
      <c r="J49" s="116">
        <v>0.01</v>
      </c>
    </row>
    <row r="50" spans="1:10" s="6" customFormat="1" ht="15">
      <c r="A50" s="4" t="s">
        <v>70</v>
      </c>
      <c r="B50" s="9" t="s">
        <v>71</v>
      </c>
      <c r="C50" s="1">
        <f>F50*12</f>
        <v>0</v>
      </c>
      <c r="D50" s="16">
        <v>415.82</v>
      </c>
      <c r="E50" s="95">
        <f>H50*12</f>
        <v>0</v>
      </c>
      <c r="F50" s="96"/>
      <c r="G50" s="95"/>
      <c r="H50" s="96"/>
      <c r="I50" s="5">
        <v>4494.6</v>
      </c>
      <c r="J50" s="116">
        <v>0.01</v>
      </c>
    </row>
    <row r="51" spans="1:10" s="6" customFormat="1" ht="15">
      <c r="A51" s="4" t="s">
        <v>169</v>
      </c>
      <c r="B51" s="9" t="s">
        <v>69</v>
      </c>
      <c r="C51" s="1">
        <f>F51*12</f>
        <v>0</v>
      </c>
      <c r="D51" s="16">
        <v>740.94</v>
      </c>
      <c r="E51" s="95">
        <f>H51*12</f>
        <v>0</v>
      </c>
      <c r="F51" s="96"/>
      <c r="G51" s="95"/>
      <c r="H51" s="96"/>
      <c r="I51" s="5">
        <v>4494.6</v>
      </c>
      <c r="J51" s="116">
        <v>0.1</v>
      </c>
    </row>
    <row r="52" spans="1:10" s="6" customFormat="1" ht="15">
      <c r="A52" s="4" t="s">
        <v>72</v>
      </c>
      <c r="B52" s="9" t="s">
        <v>69</v>
      </c>
      <c r="C52" s="1">
        <f>F52*12</f>
        <v>0</v>
      </c>
      <c r="D52" s="16">
        <v>792.41</v>
      </c>
      <c r="E52" s="95">
        <f>H52*12</f>
        <v>0</v>
      </c>
      <c r="F52" s="96"/>
      <c r="G52" s="95"/>
      <c r="H52" s="96"/>
      <c r="I52" s="5">
        <v>4494.6</v>
      </c>
      <c r="J52" s="116">
        <v>0.01</v>
      </c>
    </row>
    <row r="53" spans="1:10" s="6" customFormat="1" ht="15">
      <c r="A53" s="4" t="s">
        <v>73</v>
      </c>
      <c r="B53" s="9" t="s">
        <v>69</v>
      </c>
      <c r="C53" s="1">
        <f>F53*12</f>
        <v>0</v>
      </c>
      <c r="D53" s="16">
        <v>3532.78</v>
      </c>
      <c r="E53" s="95">
        <f>H53*12</f>
        <v>0</v>
      </c>
      <c r="F53" s="96"/>
      <c r="G53" s="95"/>
      <c r="H53" s="96"/>
      <c r="I53" s="5">
        <v>4494.6</v>
      </c>
      <c r="J53" s="116">
        <v>0.05</v>
      </c>
    </row>
    <row r="54" spans="1:10" s="6" customFormat="1" ht="15">
      <c r="A54" s="4" t="s">
        <v>74</v>
      </c>
      <c r="B54" s="9" t="s">
        <v>69</v>
      </c>
      <c r="C54" s="1">
        <f>F54*12</f>
        <v>0</v>
      </c>
      <c r="D54" s="16">
        <v>831.63</v>
      </c>
      <c r="E54" s="95">
        <f>H54*12</f>
        <v>0</v>
      </c>
      <c r="F54" s="96"/>
      <c r="G54" s="95"/>
      <c r="H54" s="96"/>
      <c r="I54" s="5">
        <v>4494.6</v>
      </c>
      <c r="J54" s="116">
        <v>0.01</v>
      </c>
    </row>
    <row r="55" spans="1:10" s="6" customFormat="1" ht="15">
      <c r="A55" s="4" t="s">
        <v>75</v>
      </c>
      <c r="B55" s="9" t="s">
        <v>69</v>
      </c>
      <c r="C55" s="1"/>
      <c r="D55" s="16">
        <v>396.19</v>
      </c>
      <c r="E55" s="95"/>
      <c r="F55" s="96"/>
      <c r="G55" s="95"/>
      <c r="H55" s="96"/>
      <c r="I55" s="5">
        <v>4494.6</v>
      </c>
      <c r="J55" s="116">
        <v>0.01</v>
      </c>
    </row>
    <row r="56" spans="1:10" s="6" customFormat="1" ht="15">
      <c r="A56" s="4" t="s">
        <v>76</v>
      </c>
      <c r="B56" s="9" t="s">
        <v>71</v>
      </c>
      <c r="C56" s="1"/>
      <c r="D56" s="16">
        <v>1584.82</v>
      </c>
      <c r="E56" s="95"/>
      <c r="F56" s="96"/>
      <c r="G56" s="95"/>
      <c r="H56" s="96"/>
      <c r="I56" s="5">
        <v>4494.6</v>
      </c>
      <c r="J56" s="116">
        <v>0.02</v>
      </c>
    </row>
    <row r="57" spans="1:10" s="6" customFormat="1" ht="25.5">
      <c r="A57" s="4" t="s">
        <v>77</v>
      </c>
      <c r="B57" s="9" t="s">
        <v>69</v>
      </c>
      <c r="C57" s="1">
        <f>F57*12</f>
        <v>0</v>
      </c>
      <c r="D57" s="16">
        <v>3819.76</v>
      </c>
      <c r="E57" s="95">
        <f>H57*12</f>
        <v>0</v>
      </c>
      <c r="F57" s="96"/>
      <c r="G57" s="95"/>
      <c r="H57" s="96"/>
      <c r="I57" s="5">
        <v>4494.6</v>
      </c>
      <c r="J57" s="116">
        <v>0.06</v>
      </c>
    </row>
    <row r="58" spans="1:10" s="6" customFormat="1" ht="15">
      <c r="A58" s="4" t="s">
        <v>78</v>
      </c>
      <c r="B58" s="9" t="s">
        <v>69</v>
      </c>
      <c r="C58" s="1"/>
      <c r="D58" s="16">
        <v>2790.05</v>
      </c>
      <c r="E58" s="95"/>
      <c r="F58" s="96"/>
      <c r="G58" s="95"/>
      <c r="H58" s="96"/>
      <c r="I58" s="5">
        <v>4494.6</v>
      </c>
      <c r="J58" s="116">
        <v>0.01</v>
      </c>
    </row>
    <row r="59" spans="1:10" s="6" customFormat="1" ht="15" hidden="1">
      <c r="A59" s="4"/>
      <c r="B59" s="9"/>
      <c r="C59" s="97"/>
      <c r="D59" s="16"/>
      <c r="E59" s="97"/>
      <c r="F59" s="96"/>
      <c r="G59" s="95"/>
      <c r="H59" s="96"/>
      <c r="I59" s="5">
        <v>4494.6</v>
      </c>
      <c r="J59" s="116"/>
    </row>
    <row r="60" spans="1:10" s="6" customFormat="1" ht="15" hidden="1">
      <c r="A60" s="4"/>
      <c r="B60" s="9"/>
      <c r="C60" s="1"/>
      <c r="D60" s="16"/>
      <c r="E60" s="95"/>
      <c r="F60" s="96"/>
      <c r="G60" s="95"/>
      <c r="H60" s="96"/>
      <c r="I60" s="5">
        <v>4494.6</v>
      </c>
      <c r="J60" s="116"/>
    </row>
    <row r="61" spans="1:10" s="6" customFormat="1" ht="25.5" hidden="1">
      <c r="A61" s="4"/>
      <c r="B61" s="13" t="s">
        <v>52</v>
      </c>
      <c r="C61" s="1"/>
      <c r="D61" s="16"/>
      <c r="E61" s="95"/>
      <c r="F61" s="96"/>
      <c r="G61" s="95"/>
      <c r="H61" s="96"/>
      <c r="I61" s="5">
        <v>4494.6</v>
      </c>
      <c r="J61" s="116">
        <v>0.02</v>
      </c>
    </row>
    <row r="62" spans="1:10" s="8" customFormat="1" ht="30">
      <c r="A62" s="92" t="s">
        <v>79</v>
      </c>
      <c r="B62" s="7"/>
      <c r="C62" s="14"/>
      <c r="D62" s="14">
        <f>D63+D64+D65+D66+D70+D72+D73</f>
        <v>43560.01</v>
      </c>
      <c r="E62" s="14"/>
      <c r="F62" s="93"/>
      <c r="G62" s="14">
        <f>D62/I62</f>
        <v>9.69</v>
      </c>
      <c r="H62" s="91">
        <f>G62/12</f>
        <v>0.81</v>
      </c>
      <c r="I62" s="5">
        <v>4494.6</v>
      </c>
      <c r="J62" s="116">
        <v>0.48</v>
      </c>
    </row>
    <row r="63" spans="1:10" s="6" customFormat="1" ht="15">
      <c r="A63" s="4" t="s">
        <v>80</v>
      </c>
      <c r="B63" s="9" t="s">
        <v>81</v>
      </c>
      <c r="C63" s="1"/>
      <c r="D63" s="16">
        <v>2377.23</v>
      </c>
      <c r="E63" s="95"/>
      <c r="F63" s="96"/>
      <c r="G63" s="95"/>
      <c r="H63" s="96"/>
      <c r="I63" s="5">
        <v>4494.6</v>
      </c>
      <c r="J63" s="116">
        <v>0.04</v>
      </c>
    </row>
    <row r="64" spans="1:10" s="6" customFormat="1" ht="25.5">
      <c r="A64" s="4" t="s">
        <v>82</v>
      </c>
      <c r="B64" s="9" t="s">
        <v>110</v>
      </c>
      <c r="C64" s="1"/>
      <c r="D64" s="16">
        <v>1584.82</v>
      </c>
      <c r="E64" s="95"/>
      <c r="F64" s="96"/>
      <c r="G64" s="95"/>
      <c r="H64" s="96"/>
      <c r="I64" s="5">
        <v>4494.6</v>
      </c>
      <c r="J64" s="116">
        <v>0.02</v>
      </c>
    </row>
    <row r="65" spans="1:10" s="6" customFormat="1" ht="15">
      <c r="A65" s="4" t="s">
        <v>83</v>
      </c>
      <c r="B65" s="9" t="s">
        <v>84</v>
      </c>
      <c r="C65" s="1"/>
      <c r="D65" s="16">
        <v>1663.21</v>
      </c>
      <c r="E65" s="95"/>
      <c r="F65" s="96"/>
      <c r="G65" s="95"/>
      <c r="H65" s="96"/>
      <c r="I65" s="5">
        <v>4494.6</v>
      </c>
      <c r="J65" s="116">
        <v>0.03</v>
      </c>
    </row>
    <row r="66" spans="1:10" s="6" customFormat="1" ht="25.5">
      <c r="A66" s="4" t="s">
        <v>85</v>
      </c>
      <c r="B66" s="9" t="s">
        <v>86</v>
      </c>
      <c r="C66" s="1"/>
      <c r="D66" s="16">
        <v>1584.8</v>
      </c>
      <c r="E66" s="95"/>
      <c r="F66" s="96"/>
      <c r="G66" s="95"/>
      <c r="H66" s="96"/>
      <c r="I66" s="5">
        <v>4494.6</v>
      </c>
      <c r="J66" s="116">
        <v>0.02</v>
      </c>
    </row>
    <row r="67" spans="1:10" s="6" customFormat="1" ht="15" hidden="1">
      <c r="A67" s="4" t="s">
        <v>87</v>
      </c>
      <c r="B67" s="9" t="s">
        <v>84</v>
      </c>
      <c r="C67" s="1"/>
      <c r="D67" s="16">
        <f>G67*I67</f>
        <v>0</v>
      </c>
      <c r="E67" s="95"/>
      <c r="F67" s="96"/>
      <c r="G67" s="95"/>
      <c r="H67" s="96"/>
      <c r="I67" s="5">
        <v>4494.6</v>
      </c>
      <c r="J67" s="116">
        <v>0</v>
      </c>
    </row>
    <row r="68" spans="1:10" s="6" customFormat="1" ht="15" hidden="1">
      <c r="A68" s="4" t="s">
        <v>88</v>
      </c>
      <c r="B68" s="9" t="s">
        <v>69</v>
      </c>
      <c r="C68" s="1"/>
      <c r="D68" s="16">
        <f>G68*I68</f>
        <v>0</v>
      </c>
      <c r="E68" s="95"/>
      <c r="F68" s="96"/>
      <c r="G68" s="95"/>
      <c r="H68" s="96"/>
      <c r="I68" s="5">
        <v>4494.6</v>
      </c>
      <c r="J68" s="116">
        <v>0</v>
      </c>
    </row>
    <row r="69" spans="1:10" s="6" customFormat="1" ht="25.5" hidden="1">
      <c r="A69" s="4" t="s">
        <v>125</v>
      </c>
      <c r="B69" s="9" t="s">
        <v>69</v>
      </c>
      <c r="C69" s="1"/>
      <c r="D69" s="16">
        <f>G69*I69</f>
        <v>0</v>
      </c>
      <c r="E69" s="95"/>
      <c r="F69" s="96"/>
      <c r="G69" s="95"/>
      <c r="H69" s="96"/>
      <c r="I69" s="5">
        <v>4494.6</v>
      </c>
      <c r="J69" s="116">
        <v>0</v>
      </c>
    </row>
    <row r="70" spans="1:10" s="6" customFormat="1" ht="25.5">
      <c r="A70" s="4" t="s">
        <v>175</v>
      </c>
      <c r="B70" s="13" t="s">
        <v>52</v>
      </c>
      <c r="C70" s="1"/>
      <c r="D70" s="16">
        <v>11492.02</v>
      </c>
      <c r="E70" s="95"/>
      <c r="F70" s="96"/>
      <c r="G70" s="95"/>
      <c r="H70" s="96"/>
      <c r="I70" s="5">
        <v>4494.6</v>
      </c>
      <c r="J70" s="116">
        <v>0.02</v>
      </c>
    </row>
    <row r="71" spans="1:10" s="6" customFormat="1" ht="15" hidden="1">
      <c r="A71" s="4" t="s">
        <v>126</v>
      </c>
      <c r="B71" s="9" t="s">
        <v>55</v>
      </c>
      <c r="C71" s="1"/>
      <c r="D71" s="16">
        <f>G71*I71</f>
        <v>0</v>
      </c>
      <c r="E71" s="95"/>
      <c r="F71" s="96"/>
      <c r="G71" s="95"/>
      <c r="H71" s="96"/>
      <c r="I71" s="5">
        <v>4494.6</v>
      </c>
      <c r="J71" s="116">
        <v>0</v>
      </c>
    </row>
    <row r="72" spans="1:10" s="6" customFormat="1" ht="15">
      <c r="A72" s="4" t="s">
        <v>89</v>
      </c>
      <c r="B72" s="9" t="s">
        <v>55</v>
      </c>
      <c r="C72" s="97"/>
      <c r="D72" s="16">
        <v>5636.34</v>
      </c>
      <c r="E72" s="97"/>
      <c r="F72" s="96"/>
      <c r="G72" s="95"/>
      <c r="H72" s="96"/>
      <c r="I72" s="5">
        <v>4494.6</v>
      </c>
      <c r="J72" s="116">
        <v>0.1</v>
      </c>
    </row>
    <row r="73" spans="1:10" s="6" customFormat="1" ht="15">
      <c r="A73" s="4" t="s">
        <v>176</v>
      </c>
      <c r="B73" s="13" t="s">
        <v>69</v>
      </c>
      <c r="C73" s="1"/>
      <c r="D73" s="16">
        <v>19221.59</v>
      </c>
      <c r="E73" s="95"/>
      <c r="F73" s="96"/>
      <c r="G73" s="95"/>
      <c r="H73" s="96"/>
      <c r="I73" s="5">
        <v>4494.6</v>
      </c>
      <c r="J73" s="116">
        <v>0</v>
      </c>
    </row>
    <row r="74" spans="1:10" s="6" customFormat="1" ht="30" hidden="1">
      <c r="A74" s="92" t="s">
        <v>90</v>
      </c>
      <c r="B74" s="9"/>
      <c r="C74" s="1"/>
      <c r="D74" s="14">
        <f>D75</f>
        <v>0</v>
      </c>
      <c r="E74" s="95"/>
      <c r="F74" s="96"/>
      <c r="G74" s="14">
        <f>D74/I74</f>
        <v>0</v>
      </c>
      <c r="H74" s="91">
        <f>G74/12</f>
        <v>0</v>
      </c>
      <c r="I74" s="5">
        <v>4494.6</v>
      </c>
      <c r="J74" s="116">
        <v>0.05</v>
      </c>
    </row>
    <row r="75" spans="1:10" s="6" customFormat="1" ht="25.5" hidden="1">
      <c r="A75" s="4" t="s">
        <v>127</v>
      </c>
      <c r="B75" s="13" t="s">
        <v>52</v>
      </c>
      <c r="C75" s="1"/>
      <c r="D75" s="16"/>
      <c r="E75" s="95"/>
      <c r="F75" s="96"/>
      <c r="G75" s="95"/>
      <c r="H75" s="96"/>
      <c r="I75" s="5">
        <v>4494.6</v>
      </c>
      <c r="J75" s="116">
        <v>0.03</v>
      </c>
    </row>
    <row r="76" spans="1:10" s="6" customFormat="1" ht="15" hidden="1">
      <c r="A76" s="4" t="s">
        <v>91</v>
      </c>
      <c r="B76" s="9" t="s">
        <v>55</v>
      </c>
      <c r="C76" s="1"/>
      <c r="D76" s="16">
        <f>G76*I76</f>
        <v>0</v>
      </c>
      <c r="E76" s="95"/>
      <c r="F76" s="96"/>
      <c r="G76" s="95">
        <f>H76*12</f>
        <v>0</v>
      </c>
      <c r="H76" s="96">
        <v>0</v>
      </c>
      <c r="I76" s="5">
        <v>4494.6</v>
      </c>
      <c r="J76" s="116">
        <v>0</v>
      </c>
    </row>
    <row r="77" spans="1:11" s="6" customFormat="1" ht="15">
      <c r="A77" s="92" t="s">
        <v>92</v>
      </c>
      <c r="B77" s="9"/>
      <c r="C77" s="1"/>
      <c r="D77" s="14">
        <f>D79+D80+D87+D86</f>
        <v>12608.55</v>
      </c>
      <c r="E77" s="95"/>
      <c r="F77" s="96"/>
      <c r="G77" s="14">
        <f>D77/I77</f>
        <v>2.81</v>
      </c>
      <c r="H77" s="91">
        <f>G77/12+0.01</f>
        <v>0.24</v>
      </c>
      <c r="I77" s="5">
        <v>4494.6</v>
      </c>
      <c r="J77" s="116">
        <v>0.2</v>
      </c>
      <c r="K77" s="6">
        <v>0.23</v>
      </c>
    </row>
    <row r="78" spans="1:10" s="6" customFormat="1" ht="15" hidden="1">
      <c r="A78" s="4" t="s">
        <v>118</v>
      </c>
      <c r="B78" s="9" t="s">
        <v>55</v>
      </c>
      <c r="C78" s="1"/>
      <c r="D78" s="16">
        <f aca="true" t="shared" si="2" ref="D78:D85">G78*I78</f>
        <v>0</v>
      </c>
      <c r="E78" s="95"/>
      <c r="F78" s="96"/>
      <c r="G78" s="95">
        <f aca="true" t="shared" si="3" ref="G78:G85">H78*12</f>
        <v>0</v>
      </c>
      <c r="H78" s="96">
        <v>0</v>
      </c>
      <c r="I78" s="5">
        <v>4494.6</v>
      </c>
      <c r="J78" s="116">
        <v>0</v>
      </c>
    </row>
    <row r="79" spans="1:10" s="6" customFormat="1" ht="15">
      <c r="A79" s="4" t="s">
        <v>93</v>
      </c>
      <c r="B79" s="9" t="s">
        <v>69</v>
      </c>
      <c r="C79" s="1"/>
      <c r="D79" s="16">
        <v>11780.24</v>
      </c>
      <c r="E79" s="95"/>
      <c r="F79" s="96"/>
      <c r="G79" s="95"/>
      <c r="H79" s="96"/>
      <c r="I79" s="5">
        <v>4494.6</v>
      </c>
      <c r="J79" s="116">
        <v>0.19</v>
      </c>
    </row>
    <row r="80" spans="1:10" s="6" customFormat="1" ht="15">
      <c r="A80" s="4" t="s">
        <v>94</v>
      </c>
      <c r="B80" s="9" t="s">
        <v>69</v>
      </c>
      <c r="C80" s="1"/>
      <c r="D80" s="16">
        <v>828.31</v>
      </c>
      <c r="E80" s="95"/>
      <c r="F80" s="96"/>
      <c r="G80" s="95"/>
      <c r="H80" s="96"/>
      <c r="I80" s="5">
        <v>4494.6</v>
      </c>
      <c r="J80" s="116">
        <v>0.01</v>
      </c>
    </row>
    <row r="81" spans="1:10" s="6" customFormat="1" ht="27.75" customHeight="1" hidden="1">
      <c r="A81" s="4" t="s">
        <v>113</v>
      </c>
      <c r="B81" s="9" t="s">
        <v>52</v>
      </c>
      <c r="C81" s="1"/>
      <c r="D81" s="16">
        <f t="shared" si="2"/>
        <v>0</v>
      </c>
      <c r="E81" s="95"/>
      <c r="F81" s="96"/>
      <c r="G81" s="95">
        <f t="shared" si="3"/>
        <v>0</v>
      </c>
      <c r="H81" s="96">
        <v>0</v>
      </c>
      <c r="I81" s="5">
        <v>4494.6</v>
      </c>
      <c r="J81" s="116">
        <v>0</v>
      </c>
    </row>
    <row r="82" spans="1:10" s="6" customFormat="1" ht="25.5" hidden="1">
      <c r="A82" s="4" t="s">
        <v>114</v>
      </c>
      <c r="B82" s="9" t="s">
        <v>52</v>
      </c>
      <c r="C82" s="1"/>
      <c r="D82" s="16">
        <f t="shared" si="2"/>
        <v>0</v>
      </c>
      <c r="E82" s="95"/>
      <c r="F82" s="96"/>
      <c r="G82" s="95">
        <f t="shared" si="3"/>
        <v>0</v>
      </c>
      <c r="H82" s="96">
        <v>0</v>
      </c>
      <c r="I82" s="5">
        <v>4494.6</v>
      </c>
      <c r="J82" s="116">
        <v>0</v>
      </c>
    </row>
    <row r="83" spans="1:10" s="6" customFormat="1" ht="25.5" hidden="1">
      <c r="A83" s="4" t="s">
        <v>115</v>
      </c>
      <c r="B83" s="9" t="s">
        <v>52</v>
      </c>
      <c r="C83" s="1"/>
      <c r="D83" s="16">
        <f t="shared" si="2"/>
        <v>0</v>
      </c>
      <c r="E83" s="95"/>
      <c r="F83" s="96"/>
      <c r="G83" s="95">
        <f t="shared" si="3"/>
        <v>0</v>
      </c>
      <c r="H83" s="96">
        <v>0</v>
      </c>
      <c r="I83" s="5">
        <v>4494.6</v>
      </c>
      <c r="J83" s="116">
        <v>0</v>
      </c>
    </row>
    <row r="84" spans="1:10" s="6" customFormat="1" ht="25.5" hidden="1">
      <c r="A84" s="4" t="s">
        <v>116</v>
      </c>
      <c r="B84" s="9" t="s">
        <v>52</v>
      </c>
      <c r="C84" s="1"/>
      <c r="D84" s="16">
        <f t="shared" si="2"/>
        <v>0</v>
      </c>
      <c r="E84" s="95"/>
      <c r="F84" s="96"/>
      <c r="G84" s="95">
        <f t="shared" si="3"/>
        <v>0</v>
      </c>
      <c r="H84" s="96">
        <v>0</v>
      </c>
      <c r="I84" s="5">
        <v>4494.6</v>
      </c>
      <c r="J84" s="116">
        <v>0</v>
      </c>
    </row>
    <row r="85" spans="1:10" s="6" customFormat="1" ht="25.5" hidden="1">
      <c r="A85" s="4" t="s">
        <v>117</v>
      </c>
      <c r="B85" s="9" t="s">
        <v>52</v>
      </c>
      <c r="C85" s="1"/>
      <c r="D85" s="16">
        <f t="shared" si="2"/>
        <v>0</v>
      </c>
      <c r="E85" s="95"/>
      <c r="F85" s="96"/>
      <c r="G85" s="95">
        <f t="shared" si="3"/>
        <v>0</v>
      </c>
      <c r="H85" s="96">
        <v>0</v>
      </c>
      <c r="I85" s="5">
        <v>4494.6</v>
      </c>
      <c r="J85" s="116">
        <v>0</v>
      </c>
    </row>
    <row r="86" spans="1:10" s="6" customFormat="1" ht="15" hidden="1">
      <c r="A86" s="4" t="s">
        <v>128</v>
      </c>
      <c r="B86" s="13" t="s">
        <v>129</v>
      </c>
      <c r="C86" s="1"/>
      <c r="D86" s="137"/>
      <c r="E86" s="95"/>
      <c r="F86" s="96"/>
      <c r="G86" s="97"/>
      <c r="H86" s="162"/>
      <c r="I86" s="5">
        <v>4494.6</v>
      </c>
      <c r="J86" s="116"/>
    </row>
    <row r="87" spans="1:10" s="6" customFormat="1" ht="15" hidden="1">
      <c r="A87" s="4" t="s">
        <v>130</v>
      </c>
      <c r="B87" s="13" t="s">
        <v>131</v>
      </c>
      <c r="C87" s="1"/>
      <c r="D87" s="137"/>
      <c r="E87" s="95"/>
      <c r="F87" s="96"/>
      <c r="G87" s="97"/>
      <c r="H87" s="162"/>
      <c r="I87" s="5"/>
      <c r="J87" s="116"/>
    </row>
    <row r="88" spans="1:10" s="6" customFormat="1" ht="15">
      <c r="A88" s="92" t="s">
        <v>95</v>
      </c>
      <c r="B88" s="9"/>
      <c r="C88" s="1"/>
      <c r="D88" s="14">
        <f>D90+D89</f>
        <v>993.79</v>
      </c>
      <c r="E88" s="95"/>
      <c r="F88" s="96"/>
      <c r="G88" s="14">
        <f>D88/I88</f>
        <v>0.22</v>
      </c>
      <c r="H88" s="91">
        <f>G88/12</f>
        <v>0.02</v>
      </c>
      <c r="I88" s="5">
        <v>4494.6</v>
      </c>
      <c r="J88" s="116">
        <v>0.13</v>
      </c>
    </row>
    <row r="89" spans="1:10" s="6" customFormat="1" ht="15">
      <c r="A89" s="4" t="s">
        <v>96</v>
      </c>
      <c r="B89" s="9" t="s">
        <v>69</v>
      </c>
      <c r="C89" s="1"/>
      <c r="D89" s="16">
        <v>993.79</v>
      </c>
      <c r="E89" s="95"/>
      <c r="F89" s="96"/>
      <c r="G89" s="95"/>
      <c r="H89" s="96"/>
      <c r="I89" s="5">
        <v>4494.6</v>
      </c>
      <c r="J89" s="116">
        <v>0.02</v>
      </c>
    </row>
    <row r="90" spans="1:10" s="6" customFormat="1" ht="15" hidden="1">
      <c r="A90" s="4" t="s">
        <v>97</v>
      </c>
      <c r="B90" s="9" t="s">
        <v>69</v>
      </c>
      <c r="C90" s="1"/>
      <c r="D90" s="16"/>
      <c r="E90" s="95"/>
      <c r="F90" s="96"/>
      <c r="G90" s="95"/>
      <c r="H90" s="96"/>
      <c r="I90" s="5">
        <v>4494.6</v>
      </c>
      <c r="J90" s="116">
        <v>0.01</v>
      </c>
    </row>
    <row r="91" spans="1:10" s="5" customFormat="1" ht="15">
      <c r="A91" s="92" t="s">
        <v>98</v>
      </c>
      <c r="B91" s="7"/>
      <c r="C91" s="14"/>
      <c r="D91" s="14">
        <v>0</v>
      </c>
      <c r="E91" s="14"/>
      <c r="F91" s="93"/>
      <c r="G91" s="14">
        <f>D91/I91</f>
        <v>0</v>
      </c>
      <c r="H91" s="91">
        <f>G91/12</f>
        <v>0</v>
      </c>
      <c r="I91" s="5">
        <v>4494.6</v>
      </c>
      <c r="J91" s="116">
        <v>0.35</v>
      </c>
    </row>
    <row r="92" spans="1:10" s="5" customFormat="1" ht="15">
      <c r="A92" s="92" t="s">
        <v>100</v>
      </c>
      <c r="B92" s="7"/>
      <c r="C92" s="14"/>
      <c r="D92" s="14">
        <f>D93</f>
        <v>15702.99</v>
      </c>
      <c r="E92" s="14"/>
      <c r="F92" s="93"/>
      <c r="G92" s="14">
        <f>D92/I92</f>
        <v>3.49</v>
      </c>
      <c r="H92" s="91">
        <f>G92/12</f>
        <v>0.29</v>
      </c>
      <c r="I92" s="5">
        <v>4494.6</v>
      </c>
      <c r="J92" s="116">
        <v>0.27</v>
      </c>
    </row>
    <row r="93" spans="1:10" s="6" customFormat="1" ht="15.75" thickBot="1">
      <c r="A93" s="4" t="s">
        <v>132</v>
      </c>
      <c r="B93" s="9" t="s">
        <v>81</v>
      </c>
      <c r="C93" s="1"/>
      <c r="D93" s="16">
        <v>15702.99</v>
      </c>
      <c r="E93" s="95"/>
      <c r="F93" s="96"/>
      <c r="G93" s="95"/>
      <c r="H93" s="96"/>
      <c r="I93" s="5">
        <v>4494.6</v>
      </c>
      <c r="J93" s="116">
        <v>0.2</v>
      </c>
    </row>
    <row r="94" spans="1:10" s="6" customFormat="1" ht="25.5" customHeight="1" hidden="1">
      <c r="A94" s="200" t="s">
        <v>101</v>
      </c>
      <c r="B94" s="68" t="s">
        <v>69</v>
      </c>
      <c r="C94" s="201"/>
      <c r="D94" s="202">
        <f>G94*I94</f>
        <v>0</v>
      </c>
      <c r="E94" s="203"/>
      <c r="F94" s="204"/>
      <c r="G94" s="203">
        <f>H94*12</f>
        <v>0</v>
      </c>
      <c r="H94" s="204">
        <v>0</v>
      </c>
      <c r="I94" s="5">
        <v>4494.6</v>
      </c>
      <c r="J94" s="116">
        <v>0</v>
      </c>
    </row>
    <row r="95" spans="1:10" s="5" customFormat="1" ht="30.75" thickBot="1">
      <c r="A95" s="205" t="s">
        <v>119</v>
      </c>
      <c r="B95" s="76" t="s">
        <v>52</v>
      </c>
      <c r="C95" s="101">
        <f>F95*12</f>
        <v>0</v>
      </c>
      <c r="D95" s="101">
        <v>24270.85</v>
      </c>
      <c r="E95" s="101">
        <f>H95*12</f>
        <v>5.4</v>
      </c>
      <c r="F95" s="206"/>
      <c r="G95" s="101">
        <f>H95*12</f>
        <v>5.4</v>
      </c>
      <c r="H95" s="206">
        <f>0.34+0.11</f>
        <v>0.45</v>
      </c>
      <c r="I95" s="5">
        <v>4494.6</v>
      </c>
      <c r="J95" s="116">
        <v>0.3</v>
      </c>
    </row>
    <row r="96" spans="1:10" s="5" customFormat="1" ht="19.5" hidden="1" thickBot="1">
      <c r="A96" s="207" t="s">
        <v>3</v>
      </c>
      <c r="B96" s="208"/>
      <c r="C96" s="209" t="e">
        <f>F96*12</f>
        <v>#REF!</v>
      </c>
      <c r="D96" s="210">
        <f>D97+D98+D99+D100+D101+D102+D103+D104</f>
        <v>0</v>
      </c>
      <c r="E96" s="211">
        <f>H96*12</f>
        <v>0</v>
      </c>
      <c r="F96" s="210" t="e">
        <f>#REF!+#REF!+#REF!+#REF!+#REF!+#REF!+#REF!+#REF!+#REF!+#REF!</f>
        <v>#REF!</v>
      </c>
      <c r="G96" s="211">
        <f>H96*12</f>
        <v>0</v>
      </c>
      <c r="H96" s="210">
        <f>H97+H98+H99+H100+H101+H102+H103+H104</f>
        <v>0</v>
      </c>
      <c r="I96" s="5">
        <v>4494.6</v>
      </c>
      <c r="J96" s="116"/>
    </row>
    <row r="97" spans="1:10" s="140" customFormat="1" ht="15.75" hidden="1" thickBot="1">
      <c r="A97" s="212" t="s">
        <v>133</v>
      </c>
      <c r="B97" s="138"/>
      <c r="C97" s="105"/>
      <c r="D97" s="105"/>
      <c r="E97" s="105"/>
      <c r="F97" s="105"/>
      <c r="G97" s="105"/>
      <c r="H97" s="213"/>
      <c r="I97" s="5">
        <v>4494.6</v>
      </c>
      <c r="J97" s="139"/>
    </row>
    <row r="98" spans="1:10" s="140" customFormat="1" ht="15.75" hidden="1" thickBot="1">
      <c r="A98" s="212" t="s">
        <v>134</v>
      </c>
      <c r="B98" s="138"/>
      <c r="C98" s="105"/>
      <c r="D98" s="105"/>
      <c r="E98" s="105"/>
      <c r="F98" s="105"/>
      <c r="G98" s="105"/>
      <c r="H98" s="213"/>
      <c r="I98" s="5">
        <v>4494.6</v>
      </c>
      <c r="J98" s="139"/>
    </row>
    <row r="99" spans="1:10" s="140" customFormat="1" ht="15.75" hidden="1" thickBot="1">
      <c r="A99" s="212" t="s">
        <v>135</v>
      </c>
      <c r="B99" s="138"/>
      <c r="C99" s="105"/>
      <c r="D99" s="105"/>
      <c r="E99" s="105"/>
      <c r="F99" s="105"/>
      <c r="G99" s="105"/>
      <c r="H99" s="213"/>
      <c r="I99" s="5">
        <v>4494.6</v>
      </c>
      <c r="J99" s="139"/>
    </row>
    <row r="100" spans="1:10" s="140" customFormat="1" ht="15.75" hidden="1" thickBot="1">
      <c r="A100" s="214" t="s">
        <v>136</v>
      </c>
      <c r="B100" s="138"/>
      <c r="C100" s="105"/>
      <c r="D100" s="105"/>
      <c r="E100" s="105"/>
      <c r="F100" s="105"/>
      <c r="G100" s="105"/>
      <c r="H100" s="213"/>
      <c r="I100" s="5">
        <v>4494.6</v>
      </c>
      <c r="J100" s="139"/>
    </row>
    <row r="101" spans="1:10" s="140" customFormat="1" ht="15.75" hidden="1" thickBot="1">
      <c r="A101" s="212" t="s">
        <v>137</v>
      </c>
      <c r="B101" s="138"/>
      <c r="C101" s="105"/>
      <c r="D101" s="105"/>
      <c r="E101" s="105"/>
      <c r="F101" s="105"/>
      <c r="G101" s="105"/>
      <c r="H101" s="213"/>
      <c r="I101" s="5">
        <v>4494.6</v>
      </c>
      <c r="J101" s="139"/>
    </row>
    <row r="102" spans="1:10" s="140" customFormat="1" ht="15.75" hidden="1" thickBot="1">
      <c r="A102" s="212" t="s">
        <v>138</v>
      </c>
      <c r="B102" s="138"/>
      <c r="C102" s="105"/>
      <c r="D102" s="105"/>
      <c r="E102" s="105"/>
      <c r="F102" s="105"/>
      <c r="G102" s="105"/>
      <c r="H102" s="213"/>
      <c r="I102" s="5">
        <v>4494.6</v>
      </c>
      <c r="J102" s="139"/>
    </row>
    <row r="103" spans="1:10" s="140" customFormat="1" ht="15.75" hidden="1" thickBot="1">
      <c r="A103" s="212" t="s">
        <v>139</v>
      </c>
      <c r="B103" s="138"/>
      <c r="C103" s="105"/>
      <c r="D103" s="105"/>
      <c r="E103" s="105"/>
      <c r="F103" s="105"/>
      <c r="G103" s="105"/>
      <c r="H103" s="213"/>
      <c r="I103" s="5">
        <v>4494.6</v>
      </c>
      <c r="J103" s="139"/>
    </row>
    <row r="104" spans="1:10" s="140" customFormat="1" ht="15.75" hidden="1" thickBot="1">
      <c r="A104" s="215" t="s">
        <v>140</v>
      </c>
      <c r="B104" s="141"/>
      <c r="C104" s="142"/>
      <c r="D104" s="143"/>
      <c r="E104" s="143"/>
      <c r="F104" s="143"/>
      <c r="G104" s="143"/>
      <c r="H104" s="216"/>
      <c r="I104" s="5">
        <v>4494.6</v>
      </c>
      <c r="J104" s="139"/>
    </row>
    <row r="105" spans="1:9" s="11" customFormat="1" ht="19.5" thickBot="1">
      <c r="A105" s="98" t="s">
        <v>102</v>
      </c>
      <c r="B105" s="144" t="s">
        <v>48</v>
      </c>
      <c r="C105" s="145"/>
      <c r="D105" s="146">
        <f>G105*I105</f>
        <v>92768.54</v>
      </c>
      <c r="E105" s="101"/>
      <c r="F105" s="147"/>
      <c r="G105" s="101">
        <f>12*H105</f>
        <v>20.64</v>
      </c>
      <c r="H105" s="147">
        <v>1.72</v>
      </c>
      <c r="I105" s="5">
        <v>4494.6</v>
      </c>
    </row>
    <row r="106" spans="1:10" s="5" customFormat="1" ht="20.25" thickBot="1">
      <c r="A106" s="148" t="s">
        <v>4</v>
      </c>
      <c r="B106" s="149"/>
      <c r="C106" s="150">
        <f>F106*12</f>
        <v>0</v>
      </c>
      <c r="D106" s="151">
        <f>D105+D95+D92+D91+D88+D77+D74+D62+D47+D46+D45+D44+D43+D42+D41+D40+D39+D38+D37+D22+D14</f>
        <v>670192.18</v>
      </c>
      <c r="E106" s="151">
        <f>E105+E95+E92+E91+E88+E77+E74+E62+E47+E46+E45+E44+E43+E42+E41+E40+E39+E38+E37+E22+E14</f>
        <v>105.48</v>
      </c>
      <c r="F106" s="151">
        <f>F105+F95+F92+F91+F88+F77+F74+F62+F47+F46+F45+F44+F43+F42+F41+F40+F39+F38+F37+F22+F14</f>
        <v>0</v>
      </c>
      <c r="G106" s="151">
        <f>G105+G95+G92+G91+G88+G77+G74+G62+G47+G46+G45+G44+G43+G42+G41+G40+G39+G38+G37+G22+G14</f>
        <v>149.11</v>
      </c>
      <c r="H106" s="151">
        <f>H105+H95+H92+H91+H88+H77+H74+H62+H47+H46+H45+H44+H43+H42+H41+H40+H39+H38+H37+H22+H14</f>
        <v>12.43</v>
      </c>
      <c r="I106" s="5">
        <v>4494.6</v>
      </c>
      <c r="J106" s="116"/>
    </row>
    <row r="107" spans="1:10" s="10" customFormat="1" ht="19.5" customHeight="1" hidden="1" thickBot="1">
      <c r="A107" s="152" t="s">
        <v>2</v>
      </c>
      <c r="B107" s="153" t="s">
        <v>48</v>
      </c>
      <c r="C107" s="153" t="s">
        <v>109</v>
      </c>
      <c r="D107" s="154"/>
      <c r="E107" s="155" t="s">
        <v>109</v>
      </c>
      <c r="F107" s="156"/>
      <c r="G107" s="155" t="s">
        <v>109</v>
      </c>
      <c r="H107" s="156"/>
      <c r="I107" s="5">
        <v>4494.6</v>
      </c>
      <c r="J107" s="157"/>
    </row>
    <row r="108" spans="1:10" s="2" customFormat="1" ht="15">
      <c r="A108" s="158"/>
      <c r="D108" s="102"/>
      <c r="E108" s="102"/>
      <c r="F108" s="102"/>
      <c r="G108" s="102"/>
      <c r="H108" s="102"/>
      <c r="I108" s="5"/>
      <c r="J108" s="159"/>
    </row>
    <row r="109" spans="1:10" s="2" customFormat="1" ht="15">
      <c r="A109" s="158"/>
      <c r="D109" s="102"/>
      <c r="E109" s="102"/>
      <c r="F109" s="102"/>
      <c r="G109" s="102"/>
      <c r="H109" s="102"/>
      <c r="I109" s="5"/>
      <c r="J109" s="159"/>
    </row>
    <row r="110" spans="1:10" s="2" customFormat="1" ht="15.75" thickBot="1">
      <c r="A110" s="158"/>
      <c r="D110" s="102"/>
      <c r="E110" s="102"/>
      <c r="F110" s="102"/>
      <c r="G110" s="102"/>
      <c r="H110" s="102"/>
      <c r="I110" s="5"/>
      <c r="J110" s="159"/>
    </row>
    <row r="111" spans="1:10" s="5" customFormat="1" ht="30.75" thickBot="1">
      <c r="A111" s="160" t="s">
        <v>141</v>
      </c>
      <c r="B111" s="149"/>
      <c r="C111" s="150">
        <f>F111*12</f>
        <v>0</v>
      </c>
      <c r="D111" s="161">
        <f>D112+D113+D114+D115+D116+D118+D119+D120+D121+D122+D123+D124+D125+D128</f>
        <v>232328.97</v>
      </c>
      <c r="E111" s="161">
        <f>E112+E113+E114+E115+E116+E118+E119+E120+E121+E122+E123+E124+E125+E128</f>
        <v>0</v>
      </c>
      <c r="F111" s="161">
        <f>F112+F113+F114+F115+F116+F118+F119+F120+F121+F122+F123+F124+F125+F128</f>
        <v>0</v>
      </c>
      <c r="G111" s="161">
        <f>G112+G113+G114+G115+G116+G118+G119+G120+G121+G122+G123+G124+G125+G128</f>
        <v>51.7</v>
      </c>
      <c r="H111" s="161">
        <f>H112+H113+H114+H115+H116+H118+H119+H120+H121+H122+H123+H124+H125+H128</f>
        <v>4.31</v>
      </c>
      <c r="I111" s="5">
        <v>4494.6</v>
      </c>
      <c r="J111" s="116"/>
    </row>
    <row r="112" spans="1:10" s="6" customFormat="1" ht="15">
      <c r="A112" s="4" t="s">
        <v>142</v>
      </c>
      <c r="B112" s="9"/>
      <c r="C112" s="1"/>
      <c r="D112" s="16">
        <v>81935.03</v>
      </c>
      <c r="E112" s="95"/>
      <c r="F112" s="96"/>
      <c r="G112" s="95">
        <f>D112/I112</f>
        <v>18.23</v>
      </c>
      <c r="H112" s="96">
        <f>G112/12</f>
        <v>1.52</v>
      </c>
      <c r="I112" s="5">
        <v>4494.6</v>
      </c>
      <c r="J112" s="116"/>
    </row>
    <row r="113" spans="1:10" s="6" customFormat="1" ht="15">
      <c r="A113" s="4" t="s">
        <v>143</v>
      </c>
      <c r="B113" s="9"/>
      <c r="C113" s="1"/>
      <c r="D113" s="16">
        <v>4000.54</v>
      </c>
      <c r="E113" s="95"/>
      <c r="F113" s="96"/>
      <c r="G113" s="95">
        <f>D113/I113</f>
        <v>0.89</v>
      </c>
      <c r="H113" s="96">
        <f>G113/12</f>
        <v>0.07</v>
      </c>
      <c r="I113" s="5">
        <v>4494.6</v>
      </c>
      <c r="J113" s="116"/>
    </row>
    <row r="114" spans="1:10" s="6" customFormat="1" ht="15">
      <c r="A114" s="4" t="s">
        <v>177</v>
      </c>
      <c r="B114" s="9"/>
      <c r="C114" s="1"/>
      <c r="D114" s="16">
        <v>14002.15</v>
      </c>
      <c r="E114" s="95"/>
      <c r="F114" s="96"/>
      <c r="G114" s="95">
        <f aca="true" t="shared" si="4" ref="G114:G128">D114/I114</f>
        <v>3.12</v>
      </c>
      <c r="H114" s="96">
        <f aca="true" t="shared" si="5" ref="H114:H127">G114/12</f>
        <v>0.26</v>
      </c>
      <c r="I114" s="5">
        <v>4494.6</v>
      </c>
      <c r="J114" s="116"/>
    </row>
    <row r="115" spans="1:10" s="6" customFormat="1" ht="15">
      <c r="A115" s="4" t="s">
        <v>178</v>
      </c>
      <c r="B115" s="9"/>
      <c r="C115" s="1"/>
      <c r="D115" s="16">
        <v>8243.72</v>
      </c>
      <c r="E115" s="95"/>
      <c r="F115" s="96"/>
      <c r="G115" s="95">
        <f t="shared" si="4"/>
        <v>1.83</v>
      </c>
      <c r="H115" s="96">
        <f t="shared" si="5"/>
        <v>0.15</v>
      </c>
      <c r="I115" s="5">
        <v>4494.6</v>
      </c>
      <c r="J115" s="116"/>
    </row>
    <row r="116" spans="1:10" s="6" customFormat="1" ht="15">
      <c r="A116" s="4" t="s">
        <v>179</v>
      </c>
      <c r="B116" s="9"/>
      <c r="C116" s="1"/>
      <c r="D116" s="16">
        <v>8431.74</v>
      </c>
      <c r="E116" s="95"/>
      <c r="F116" s="96"/>
      <c r="G116" s="95">
        <f t="shared" si="4"/>
        <v>1.88</v>
      </c>
      <c r="H116" s="96">
        <f t="shared" si="5"/>
        <v>0.16</v>
      </c>
      <c r="I116" s="5">
        <v>4494.6</v>
      </c>
      <c r="J116" s="116"/>
    </row>
    <row r="117" spans="1:10" s="6" customFormat="1" ht="15" hidden="1">
      <c r="A117" s="4"/>
      <c r="B117" s="9"/>
      <c r="C117" s="1"/>
      <c r="D117" s="16"/>
      <c r="E117" s="95"/>
      <c r="F117" s="96"/>
      <c r="G117" s="95">
        <f t="shared" si="4"/>
        <v>0</v>
      </c>
      <c r="H117" s="96">
        <f t="shared" si="5"/>
        <v>0</v>
      </c>
      <c r="I117" s="5">
        <v>4494.6</v>
      </c>
      <c r="J117" s="116"/>
    </row>
    <row r="118" spans="1:10" s="6" customFormat="1" ht="15">
      <c r="A118" s="4" t="s">
        <v>180</v>
      </c>
      <c r="B118" s="9"/>
      <c r="C118" s="1"/>
      <c r="D118" s="16">
        <v>11304.14</v>
      </c>
      <c r="E118" s="95"/>
      <c r="F118" s="96"/>
      <c r="G118" s="95">
        <f t="shared" si="4"/>
        <v>2.52</v>
      </c>
      <c r="H118" s="96">
        <f t="shared" si="5"/>
        <v>0.21</v>
      </c>
      <c r="I118" s="5">
        <v>4494.6</v>
      </c>
      <c r="J118" s="116"/>
    </row>
    <row r="119" spans="1:10" s="6" customFormat="1" ht="15">
      <c r="A119" s="4" t="s">
        <v>181</v>
      </c>
      <c r="B119" s="9"/>
      <c r="C119" s="1"/>
      <c r="D119" s="16">
        <v>493.09</v>
      </c>
      <c r="E119" s="95"/>
      <c r="F119" s="96"/>
      <c r="G119" s="95">
        <f t="shared" si="4"/>
        <v>0.11</v>
      </c>
      <c r="H119" s="96">
        <f t="shared" si="5"/>
        <v>0.01</v>
      </c>
      <c r="I119" s="5">
        <v>4494.6</v>
      </c>
      <c r="J119" s="116"/>
    </row>
    <row r="120" spans="1:10" s="6" customFormat="1" ht="15">
      <c r="A120" s="4" t="s">
        <v>182</v>
      </c>
      <c r="B120" s="9"/>
      <c r="C120" s="1"/>
      <c r="D120" s="16">
        <v>38395.04</v>
      </c>
      <c r="E120" s="95"/>
      <c r="F120" s="96"/>
      <c r="G120" s="95">
        <f t="shared" si="4"/>
        <v>8.54</v>
      </c>
      <c r="H120" s="96">
        <f t="shared" si="5"/>
        <v>0.71</v>
      </c>
      <c r="I120" s="5">
        <v>4494.6</v>
      </c>
      <c r="J120" s="116"/>
    </row>
    <row r="121" spans="1:10" s="6" customFormat="1" ht="15">
      <c r="A121" s="4" t="s">
        <v>183</v>
      </c>
      <c r="B121" s="9"/>
      <c r="C121" s="1"/>
      <c r="D121" s="16">
        <v>8526.07</v>
      </c>
      <c r="E121" s="95"/>
      <c r="F121" s="96"/>
      <c r="G121" s="95">
        <f t="shared" si="4"/>
        <v>1.9</v>
      </c>
      <c r="H121" s="96">
        <f t="shared" si="5"/>
        <v>0.16</v>
      </c>
      <c r="I121" s="5">
        <v>4494.6</v>
      </c>
      <c r="J121" s="116"/>
    </row>
    <row r="122" spans="1:10" s="6" customFormat="1" ht="15">
      <c r="A122" s="4" t="s">
        <v>184</v>
      </c>
      <c r="B122" s="9"/>
      <c r="C122" s="1"/>
      <c r="D122" s="16">
        <v>10612.02</v>
      </c>
      <c r="E122" s="95"/>
      <c r="F122" s="96"/>
      <c r="G122" s="95">
        <f t="shared" si="4"/>
        <v>2.36</v>
      </c>
      <c r="H122" s="96">
        <f t="shared" si="5"/>
        <v>0.2</v>
      </c>
      <c r="I122" s="5">
        <v>4494.6</v>
      </c>
      <c r="J122" s="116"/>
    </row>
    <row r="123" spans="1:10" s="6" customFormat="1" ht="15">
      <c r="A123" s="4" t="s">
        <v>145</v>
      </c>
      <c r="B123" s="9"/>
      <c r="C123" s="1"/>
      <c r="D123" s="16">
        <v>11151.04</v>
      </c>
      <c r="E123" s="95"/>
      <c r="F123" s="96"/>
      <c r="G123" s="95">
        <f t="shared" si="4"/>
        <v>2.48</v>
      </c>
      <c r="H123" s="96">
        <f t="shared" si="5"/>
        <v>0.21</v>
      </c>
      <c r="I123" s="5">
        <v>4494.6</v>
      </c>
      <c r="J123" s="116"/>
    </row>
    <row r="124" spans="1:10" s="6" customFormat="1" ht="15">
      <c r="A124" s="4" t="s">
        <v>185</v>
      </c>
      <c r="B124" s="9"/>
      <c r="C124" s="1"/>
      <c r="D124" s="16">
        <v>1290.18</v>
      </c>
      <c r="E124" s="95"/>
      <c r="F124" s="96"/>
      <c r="G124" s="95">
        <f t="shared" si="4"/>
        <v>0.29</v>
      </c>
      <c r="H124" s="96">
        <f t="shared" si="5"/>
        <v>0.02</v>
      </c>
      <c r="I124" s="5">
        <v>4494.6</v>
      </c>
      <c r="J124" s="116"/>
    </row>
    <row r="125" spans="1:10" s="6" customFormat="1" ht="15">
      <c r="A125" s="4" t="s">
        <v>144</v>
      </c>
      <c r="B125" s="9"/>
      <c r="C125" s="1"/>
      <c r="D125" s="16">
        <v>14114.21</v>
      </c>
      <c r="E125" s="95"/>
      <c r="F125" s="96"/>
      <c r="G125" s="95">
        <f t="shared" si="4"/>
        <v>3.14</v>
      </c>
      <c r="H125" s="96">
        <f t="shared" si="5"/>
        <v>0.26</v>
      </c>
      <c r="I125" s="5">
        <v>4494.6</v>
      </c>
      <c r="J125" s="116"/>
    </row>
    <row r="126" spans="1:10" s="6" customFormat="1" ht="15" hidden="1">
      <c r="A126" s="4"/>
      <c r="B126" s="9"/>
      <c r="C126" s="1"/>
      <c r="D126" s="16"/>
      <c r="E126" s="95"/>
      <c r="F126" s="96"/>
      <c r="G126" s="95">
        <f t="shared" si="4"/>
        <v>0</v>
      </c>
      <c r="H126" s="96">
        <f t="shared" si="5"/>
        <v>0</v>
      </c>
      <c r="I126" s="5">
        <v>4494.6</v>
      </c>
      <c r="J126" s="116"/>
    </row>
    <row r="127" spans="1:10" s="6" customFormat="1" ht="15" hidden="1">
      <c r="A127" s="4"/>
      <c r="B127" s="9"/>
      <c r="C127" s="1"/>
      <c r="D127" s="16"/>
      <c r="E127" s="95"/>
      <c r="F127" s="96"/>
      <c r="G127" s="95">
        <f t="shared" si="4"/>
        <v>0</v>
      </c>
      <c r="H127" s="96">
        <f t="shared" si="5"/>
        <v>0</v>
      </c>
      <c r="I127" s="5">
        <v>4494.6</v>
      </c>
      <c r="J127" s="116"/>
    </row>
    <row r="128" spans="1:10" s="2" customFormat="1" ht="18.75" customHeight="1">
      <c r="A128" s="4" t="s">
        <v>99</v>
      </c>
      <c r="B128" s="13"/>
      <c r="C128" s="1"/>
      <c r="D128" s="95">
        <v>19830</v>
      </c>
      <c r="E128" s="163"/>
      <c r="F128" s="163"/>
      <c r="G128" s="95">
        <f t="shared" si="4"/>
        <v>4.41</v>
      </c>
      <c r="H128" s="95">
        <f>G128/12</f>
        <v>0.37</v>
      </c>
      <c r="I128" s="5">
        <v>4494.6</v>
      </c>
      <c r="J128" s="159"/>
    </row>
    <row r="129" spans="1:10" s="2" customFormat="1" ht="12.75">
      <c r="A129" s="158"/>
      <c r="D129" s="102"/>
      <c r="E129" s="102"/>
      <c r="F129" s="102"/>
      <c r="G129" s="102"/>
      <c r="H129" s="102"/>
      <c r="J129" s="159"/>
    </row>
    <row r="130" spans="1:10" s="2" customFormat="1" ht="12.75">
      <c r="A130" s="158"/>
      <c r="D130" s="102"/>
      <c r="E130" s="102"/>
      <c r="F130" s="102"/>
      <c r="G130" s="102"/>
      <c r="H130" s="102"/>
      <c r="J130" s="159"/>
    </row>
    <row r="131" spans="1:10" s="2" customFormat="1" ht="13.5" thickBot="1">
      <c r="A131" s="158"/>
      <c r="D131" s="102"/>
      <c r="E131" s="102"/>
      <c r="F131" s="102"/>
      <c r="G131" s="102"/>
      <c r="H131" s="102"/>
      <c r="J131" s="159"/>
    </row>
    <row r="132" spans="1:10" s="2" customFormat="1" ht="29.25" customHeight="1" thickBot="1">
      <c r="A132" s="148" t="s">
        <v>3</v>
      </c>
      <c r="B132" s="149"/>
      <c r="C132" s="150">
        <f>F132*12</f>
        <v>0</v>
      </c>
      <c r="D132" s="151">
        <f>D106+D111</f>
        <v>902521.15</v>
      </c>
      <c r="E132" s="151">
        <f>E106+E111</f>
        <v>105.48</v>
      </c>
      <c r="F132" s="151">
        <f>F106+F111</f>
        <v>0</v>
      </c>
      <c r="G132" s="151">
        <f>G106+G111</f>
        <v>200.81</v>
      </c>
      <c r="H132" s="161">
        <f>H106+H111</f>
        <v>16.74</v>
      </c>
      <c r="I132" s="5">
        <v>4494.6</v>
      </c>
      <c r="J132" s="159"/>
    </row>
    <row r="133" spans="1:10" s="2" customFormat="1" ht="29.25" customHeight="1">
      <c r="A133" s="164"/>
      <c r="B133" s="100"/>
      <c r="C133" s="165"/>
      <c r="D133" s="165"/>
      <c r="E133" s="165"/>
      <c r="F133" s="165"/>
      <c r="G133" s="165"/>
      <c r="H133" s="165"/>
      <c r="J133" s="159"/>
    </row>
    <row r="134" spans="1:10" s="2" customFormat="1" ht="12.75">
      <c r="A134" s="158"/>
      <c r="J134" s="159"/>
    </row>
    <row r="135" spans="1:10" s="169" customFormat="1" ht="18.75">
      <c r="A135" s="166"/>
      <c r="B135" s="167"/>
      <c r="C135" s="168"/>
      <c r="D135" s="168"/>
      <c r="E135" s="168"/>
      <c r="F135" s="168"/>
      <c r="G135" s="168"/>
      <c r="H135" s="168"/>
      <c r="J135" s="170"/>
    </row>
    <row r="136" spans="1:10" s="10" customFormat="1" ht="19.5">
      <c r="A136" s="171"/>
      <c r="B136" s="172"/>
      <c r="C136" s="173"/>
      <c r="D136" s="173"/>
      <c r="E136" s="173"/>
      <c r="F136" s="173"/>
      <c r="G136" s="173"/>
      <c r="H136" s="173"/>
      <c r="J136" s="157"/>
    </row>
    <row r="137" spans="1:10" s="2" customFormat="1" ht="14.25">
      <c r="A137" s="278" t="s">
        <v>103</v>
      </c>
      <c r="B137" s="278"/>
      <c r="C137" s="278"/>
      <c r="D137" s="278"/>
      <c r="E137" s="278"/>
      <c r="F137" s="278"/>
      <c r="J137" s="159"/>
    </row>
    <row r="138" s="2" customFormat="1" ht="12.75">
      <c r="J138" s="159"/>
    </row>
    <row r="139" spans="1:10" s="2" customFormat="1" ht="12.75">
      <c r="A139" s="158" t="s">
        <v>104</v>
      </c>
      <c r="J139" s="159"/>
    </row>
    <row r="140" s="2" customFormat="1" ht="12.75">
      <c r="J140" s="159"/>
    </row>
    <row r="141" s="2" customFormat="1" ht="12.75">
      <c r="J141" s="159"/>
    </row>
    <row r="142" s="2" customFormat="1" ht="12.75">
      <c r="J142" s="159"/>
    </row>
    <row r="143" s="2" customFormat="1" ht="12.75">
      <c r="J143" s="159"/>
    </row>
    <row r="144" s="2" customFormat="1" ht="12.75">
      <c r="J144" s="159"/>
    </row>
    <row r="145" s="2" customFormat="1" ht="12.75">
      <c r="J145" s="159"/>
    </row>
    <row r="146" s="2" customFormat="1" ht="12.75">
      <c r="J146" s="159"/>
    </row>
    <row r="147" s="2" customFormat="1" ht="12.75">
      <c r="J147" s="159"/>
    </row>
    <row r="148" s="2" customFormat="1" ht="12.75">
      <c r="J148" s="159"/>
    </row>
    <row r="149" s="2" customFormat="1" ht="12.75">
      <c r="J149" s="159"/>
    </row>
    <row r="150" s="2" customFormat="1" ht="12.75">
      <c r="J150" s="159"/>
    </row>
    <row r="151" s="2" customFormat="1" ht="12.75">
      <c r="J151" s="159"/>
    </row>
    <row r="152" s="2" customFormat="1" ht="12.75">
      <c r="J152" s="159"/>
    </row>
    <row r="153" s="2" customFormat="1" ht="12.75">
      <c r="J153" s="159"/>
    </row>
    <row r="154" s="2" customFormat="1" ht="12.75">
      <c r="J154" s="159"/>
    </row>
    <row r="155" s="2" customFormat="1" ht="12.75">
      <c r="J155" s="159"/>
    </row>
    <row r="156" s="2" customFormat="1" ht="12.75">
      <c r="J156" s="159"/>
    </row>
    <row r="157" s="2" customFormat="1" ht="12.75">
      <c r="J157" s="159"/>
    </row>
  </sheetData>
  <sheetProtection/>
  <mergeCells count="12">
    <mergeCell ref="A7:H7"/>
    <mergeCell ref="A8:H8"/>
    <mergeCell ref="A9:H9"/>
    <mergeCell ref="A10:H10"/>
    <mergeCell ref="A13:H13"/>
    <mergeCell ref="A137:F137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tabSelected="1" zoomScale="80" zoomScaleNormal="80" zoomScalePageLayoutView="0" workbookViewId="0" topLeftCell="A1">
      <pane xSplit="1" ySplit="2" topLeftCell="F3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52" sqref="Q52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9.003906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95" t="s">
        <v>167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5" s="5" customFormat="1" ht="81.75" customHeight="1" thickBot="1">
      <c r="A2" s="177" t="s">
        <v>0</v>
      </c>
      <c r="B2" s="302" t="s">
        <v>146</v>
      </c>
      <c r="C2" s="303"/>
      <c r="D2" s="304"/>
      <c r="E2" s="303" t="s">
        <v>147</v>
      </c>
      <c r="F2" s="303"/>
      <c r="G2" s="303"/>
      <c r="H2" s="302" t="s">
        <v>148</v>
      </c>
      <c r="I2" s="303"/>
      <c r="J2" s="304"/>
      <c r="K2" s="302" t="s">
        <v>149</v>
      </c>
      <c r="L2" s="303"/>
      <c r="M2" s="304"/>
      <c r="N2" s="47" t="s">
        <v>10</v>
      </c>
      <c r="O2" s="21" t="s">
        <v>5</v>
      </c>
    </row>
    <row r="3" spans="1:15" s="6" customFormat="1" ht="12.75">
      <c r="A3" s="41"/>
      <c r="B3" s="30" t="s">
        <v>7</v>
      </c>
      <c r="C3" s="13" t="s">
        <v>8</v>
      </c>
      <c r="D3" s="37" t="s">
        <v>9</v>
      </c>
      <c r="E3" s="46" t="s">
        <v>7</v>
      </c>
      <c r="F3" s="13" t="s">
        <v>8</v>
      </c>
      <c r="G3" s="19" t="s">
        <v>9</v>
      </c>
      <c r="H3" s="30" t="s">
        <v>7</v>
      </c>
      <c r="I3" s="13" t="s">
        <v>8</v>
      </c>
      <c r="J3" s="37" t="s">
        <v>9</v>
      </c>
      <c r="K3" s="30" t="s">
        <v>7</v>
      </c>
      <c r="L3" s="13" t="s">
        <v>8</v>
      </c>
      <c r="M3" s="37" t="s">
        <v>9</v>
      </c>
      <c r="N3" s="50"/>
      <c r="O3" s="22"/>
    </row>
    <row r="4" spans="1:15" s="6" customFormat="1" ht="49.5" customHeight="1">
      <c r="A4" s="305" t="s">
        <v>1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7"/>
    </row>
    <row r="5" spans="1:15" s="5" customFormat="1" ht="14.25" customHeight="1">
      <c r="A5" s="90" t="s">
        <v>40</v>
      </c>
      <c r="B5" s="31"/>
      <c r="C5" s="7"/>
      <c r="D5" s="57">
        <f>O5/4</f>
        <v>36001.75</v>
      </c>
      <c r="E5" s="47"/>
      <c r="F5" s="7"/>
      <c r="G5" s="57">
        <f>O5/4</f>
        <v>36001.75</v>
      </c>
      <c r="H5" s="31"/>
      <c r="I5" s="7"/>
      <c r="J5" s="57">
        <f>O5/4</f>
        <v>36001.75</v>
      </c>
      <c r="K5" s="31"/>
      <c r="L5" s="7"/>
      <c r="M5" s="57">
        <f>O5/4</f>
        <v>36001.75</v>
      </c>
      <c r="N5" s="51">
        <f>M5+J5+G5+D5</f>
        <v>144007</v>
      </c>
      <c r="O5" s="15">
        <v>144006.98</v>
      </c>
    </row>
    <row r="6" spans="1:15" s="5" customFormat="1" ht="30">
      <c r="A6" s="90" t="s">
        <v>46</v>
      </c>
      <c r="B6" s="31"/>
      <c r="C6" s="7"/>
      <c r="D6" s="57">
        <f aca="true" t="shared" si="0" ref="D6:D16">O6/4</f>
        <v>33844.34</v>
      </c>
      <c r="E6" s="47"/>
      <c r="F6" s="7"/>
      <c r="G6" s="57">
        <f aca="true" t="shared" si="1" ref="G6:G16">O6/4</f>
        <v>33844.34</v>
      </c>
      <c r="H6" s="31"/>
      <c r="I6" s="7"/>
      <c r="J6" s="57">
        <f aca="true" t="shared" si="2" ref="J6:J16">O6/4</f>
        <v>33844.34</v>
      </c>
      <c r="K6" s="31"/>
      <c r="L6" s="7"/>
      <c r="M6" s="57">
        <f aca="true" t="shared" si="3" ref="M6:M15">O6/4</f>
        <v>33844.34</v>
      </c>
      <c r="N6" s="51">
        <f aca="true" t="shared" si="4" ref="N6:N64">M6+J6+G6+D6</f>
        <v>135377.36</v>
      </c>
      <c r="O6" s="15">
        <v>135377.35</v>
      </c>
    </row>
    <row r="7" spans="1:15" s="5" customFormat="1" ht="15">
      <c r="A7" s="92" t="s">
        <v>54</v>
      </c>
      <c r="B7" s="31"/>
      <c r="C7" s="7"/>
      <c r="D7" s="57">
        <f t="shared" si="0"/>
        <v>9168.99</v>
      </c>
      <c r="E7" s="47"/>
      <c r="F7" s="7"/>
      <c r="G7" s="57">
        <f t="shared" si="1"/>
        <v>9168.99</v>
      </c>
      <c r="H7" s="31"/>
      <c r="I7" s="7"/>
      <c r="J7" s="57">
        <f t="shared" si="2"/>
        <v>9168.99</v>
      </c>
      <c r="K7" s="31"/>
      <c r="L7" s="7"/>
      <c r="M7" s="57">
        <f t="shared" si="3"/>
        <v>9168.99</v>
      </c>
      <c r="N7" s="51">
        <f t="shared" si="4"/>
        <v>36675.96</v>
      </c>
      <c r="O7" s="15">
        <v>36675.94</v>
      </c>
    </row>
    <row r="8" spans="1:15" s="5" customFormat="1" ht="15">
      <c r="A8" s="92" t="s">
        <v>56</v>
      </c>
      <c r="B8" s="31"/>
      <c r="C8" s="7"/>
      <c r="D8" s="57">
        <f t="shared" si="0"/>
        <v>29934.04</v>
      </c>
      <c r="E8" s="47"/>
      <c r="F8" s="7"/>
      <c r="G8" s="57">
        <f t="shared" si="1"/>
        <v>29934.04</v>
      </c>
      <c r="H8" s="31"/>
      <c r="I8" s="7"/>
      <c r="J8" s="57">
        <f t="shared" si="2"/>
        <v>29934.04</v>
      </c>
      <c r="K8" s="31"/>
      <c r="L8" s="7"/>
      <c r="M8" s="57">
        <f t="shared" si="3"/>
        <v>29934.04</v>
      </c>
      <c r="N8" s="51">
        <f t="shared" si="4"/>
        <v>119736.16</v>
      </c>
      <c r="O8" s="15">
        <v>119736.14</v>
      </c>
    </row>
    <row r="9" spans="1:15" s="5" customFormat="1" ht="30">
      <c r="A9" s="92" t="s">
        <v>58</v>
      </c>
      <c r="B9" s="31"/>
      <c r="C9" s="7"/>
      <c r="D9" s="57">
        <f t="shared" si="0"/>
        <v>462.04</v>
      </c>
      <c r="E9" s="47"/>
      <c r="F9" s="7"/>
      <c r="G9" s="57">
        <f t="shared" si="1"/>
        <v>462.04</v>
      </c>
      <c r="H9" s="31"/>
      <c r="I9" s="7"/>
      <c r="J9" s="57">
        <f t="shared" si="2"/>
        <v>462.04</v>
      </c>
      <c r="K9" s="31"/>
      <c r="L9" s="7"/>
      <c r="M9" s="57">
        <f t="shared" si="3"/>
        <v>462.04</v>
      </c>
      <c r="N9" s="51">
        <f t="shared" si="4"/>
        <v>1848.16</v>
      </c>
      <c r="O9" s="15">
        <v>1848.15</v>
      </c>
    </row>
    <row r="10" spans="1:15" s="5" customFormat="1" ht="30">
      <c r="A10" s="92" t="s">
        <v>59</v>
      </c>
      <c r="B10" s="31"/>
      <c r="C10" s="7"/>
      <c r="D10" s="57">
        <f t="shared" si="0"/>
        <v>462.04</v>
      </c>
      <c r="E10" s="47"/>
      <c r="F10" s="7"/>
      <c r="G10" s="57">
        <f t="shared" si="1"/>
        <v>462.04</v>
      </c>
      <c r="H10" s="31"/>
      <c r="I10" s="7"/>
      <c r="J10" s="57">
        <f t="shared" si="2"/>
        <v>462.04</v>
      </c>
      <c r="K10" s="31"/>
      <c r="L10" s="7"/>
      <c r="M10" s="57">
        <f t="shared" si="3"/>
        <v>462.04</v>
      </c>
      <c r="N10" s="51">
        <f t="shared" si="4"/>
        <v>1848.16</v>
      </c>
      <c r="O10" s="15">
        <v>1848.15</v>
      </c>
    </row>
    <row r="11" spans="1:15" s="5" customFormat="1" ht="15">
      <c r="A11" s="92" t="s">
        <v>60</v>
      </c>
      <c r="B11" s="31"/>
      <c r="C11" s="7"/>
      <c r="D11" s="57">
        <f t="shared" si="0"/>
        <v>2917.67</v>
      </c>
      <c r="E11" s="47"/>
      <c r="F11" s="7"/>
      <c r="G11" s="57">
        <f t="shared" si="1"/>
        <v>2917.67</v>
      </c>
      <c r="H11" s="31"/>
      <c r="I11" s="7"/>
      <c r="J11" s="57">
        <f t="shared" si="2"/>
        <v>2917.67</v>
      </c>
      <c r="K11" s="31"/>
      <c r="L11" s="7"/>
      <c r="M11" s="57">
        <f t="shared" si="3"/>
        <v>2917.67</v>
      </c>
      <c r="N11" s="51">
        <f t="shared" si="4"/>
        <v>11670.68</v>
      </c>
      <c r="O11" s="15">
        <v>11670.68</v>
      </c>
    </row>
    <row r="12" spans="1:15" s="11" customFormat="1" ht="27" customHeight="1">
      <c r="A12" s="99" t="s">
        <v>107</v>
      </c>
      <c r="B12" s="32"/>
      <c r="C12" s="28"/>
      <c r="D12" s="57">
        <f t="shared" si="0"/>
        <v>2022.57</v>
      </c>
      <c r="E12" s="48"/>
      <c r="F12" s="28"/>
      <c r="G12" s="57">
        <f t="shared" si="1"/>
        <v>2022.57</v>
      </c>
      <c r="H12" s="32"/>
      <c r="I12" s="28"/>
      <c r="J12" s="57">
        <f t="shared" si="2"/>
        <v>2022.57</v>
      </c>
      <c r="K12" s="32"/>
      <c r="L12" s="28"/>
      <c r="M12" s="57">
        <f t="shared" si="3"/>
        <v>2022.57</v>
      </c>
      <c r="N12" s="51">
        <f t="shared" si="4"/>
        <v>8090.28</v>
      </c>
      <c r="O12" s="15">
        <v>8090.28</v>
      </c>
    </row>
    <row r="13" spans="1:15" s="5" customFormat="1" ht="45">
      <c r="A13" s="259" t="s">
        <v>249</v>
      </c>
      <c r="B13" s="31"/>
      <c r="C13" s="7"/>
      <c r="D13" s="57"/>
      <c r="E13" s="47"/>
      <c r="F13" s="7"/>
      <c r="G13" s="57"/>
      <c r="H13" s="31"/>
      <c r="I13" s="7"/>
      <c r="J13" s="57"/>
      <c r="K13" s="31"/>
      <c r="L13" s="7"/>
      <c r="M13" s="57">
        <v>-2961.86</v>
      </c>
      <c r="N13" s="51">
        <f>M13+J13+G13+D13</f>
        <v>-2961.86</v>
      </c>
      <c r="O13" s="15"/>
    </row>
    <row r="14" spans="1:15" s="8" customFormat="1" ht="15">
      <c r="A14" s="92" t="s">
        <v>61</v>
      </c>
      <c r="B14" s="33"/>
      <c r="C14" s="29"/>
      <c r="D14" s="57">
        <f t="shared" si="0"/>
        <v>539.35</v>
      </c>
      <c r="E14" s="49"/>
      <c r="F14" s="29"/>
      <c r="G14" s="57">
        <f t="shared" si="1"/>
        <v>539.35</v>
      </c>
      <c r="H14" s="33"/>
      <c r="I14" s="29"/>
      <c r="J14" s="57">
        <f t="shared" si="2"/>
        <v>539.35</v>
      </c>
      <c r="K14" s="33"/>
      <c r="L14" s="29"/>
      <c r="M14" s="57">
        <f t="shared" si="3"/>
        <v>539.35</v>
      </c>
      <c r="N14" s="51">
        <f t="shared" si="4"/>
        <v>2157.4</v>
      </c>
      <c r="O14" s="15">
        <v>2157.41</v>
      </c>
    </row>
    <row r="15" spans="1:15" s="5" customFormat="1" ht="15">
      <c r="A15" s="92" t="s">
        <v>63</v>
      </c>
      <c r="B15" s="31"/>
      <c r="C15" s="7"/>
      <c r="D15" s="57">
        <f t="shared" si="0"/>
        <v>404.52</v>
      </c>
      <c r="E15" s="47"/>
      <c r="F15" s="7"/>
      <c r="G15" s="57">
        <f t="shared" si="1"/>
        <v>404.52</v>
      </c>
      <c r="H15" s="31"/>
      <c r="I15" s="7"/>
      <c r="J15" s="57">
        <f t="shared" si="2"/>
        <v>404.52</v>
      </c>
      <c r="K15" s="31"/>
      <c r="L15" s="7"/>
      <c r="M15" s="57">
        <f t="shared" si="3"/>
        <v>404.52</v>
      </c>
      <c r="N15" s="51">
        <f t="shared" si="4"/>
        <v>1618.08</v>
      </c>
      <c r="O15" s="15">
        <v>1618.06</v>
      </c>
    </row>
    <row r="16" spans="1:15" s="5" customFormat="1" ht="30">
      <c r="A16" s="92" t="s">
        <v>65</v>
      </c>
      <c r="B16" s="31"/>
      <c r="C16" s="7"/>
      <c r="D16" s="57">
        <f t="shared" si="0"/>
        <v>0</v>
      </c>
      <c r="E16" s="47"/>
      <c r="F16" s="7"/>
      <c r="G16" s="57">
        <f t="shared" si="1"/>
        <v>0</v>
      </c>
      <c r="H16" s="31"/>
      <c r="I16" s="7"/>
      <c r="J16" s="57">
        <f t="shared" si="2"/>
        <v>0</v>
      </c>
      <c r="K16" s="257" t="s">
        <v>248</v>
      </c>
      <c r="L16" s="258">
        <v>42065</v>
      </c>
      <c r="M16" s="57">
        <v>2432.4</v>
      </c>
      <c r="N16" s="51">
        <f t="shared" si="4"/>
        <v>2432.4</v>
      </c>
      <c r="O16" s="15"/>
    </row>
    <row r="17" spans="1:15" s="5" customFormat="1" ht="15">
      <c r="A17" s="92" t="s">
        <v>67</v>
      </c>
      <c r="B17" s="31"/>
      <c r="C17" s="7"/>
      <c r="D17" s="57"/>
      <c r="E17" s="47"/>
      <c r="F17" s="7"/>
      <c r="G17" s="17"/>
      <c r="H17" s="31"/>
      <c r="I17" s="7"/>
      <c r="J17" s="38"/>
      <c r="K17" s="31"/>
      <c r="L17" s="7"/>
      <c r="M17" s="38"/>
      <c r="N17" s="51">
        <f t="shared" si="4"/>
        <v>0</v>
      </c>
      <c r="O17" s="15"/>
    </row>
    <row r="18" spans="1:15" s="5" customFormat="1" ht="15">
      <c r="A18" s="4" t="s">
        <v>68</v>
      </c>
      <c r="B18" s="174"/>
      <c r="C18" s="175"/>
      <c r="D18" s="69"/>
      <c r="E18" s="174"/>
      <c r="F18" s="175"/>
      <c r="G18" s="69"/>
      <c r="H18" s="31"/>
      <c r="I18" s="7"/>
      <c r="J18" s="38"/>
      <c r="K18" s="31"/>
      <c r="L18" s="7"/>
      <c r="M18" s="38"/>
      <c r="N18" s="51">
        <f t="shared" si="4"/>
        <v>0</v>
      </c>
      <c r="O18" s="15"/>
    </row>
    <row r="19" spans="1:15" s="5" customFormat="1" ht="15">
      <c r="A19" s="195" t="s">
        <v>70</v>
      </c>
      <c r="B19" s="174" t="s">
        <v>189</v>
      </c>
      <c r="C19" s="175">
        <v>41775</v>
      </c>
      <c r="D19" s="69">
        <v>207.91</v>
      </c>
      <c r="E19" s="174" t="s">
        <v>213</v>
      </c>
      <c r="F19" s="175">
        <v>41901</v>
      </c>
      <c r="G19" s="69">
        <v>207.91</v>
      </c>
      <c r="H19" s="31"/>
      <c r="I19" s="7"/>
      <c r="J19" s="38"/>
      <c r="K19" s="31"/>
      <c r="L19" s="7"/>
      <c r="M19" s="38"/>
      <c r="N19" s="51">
        <f t="shared" si="4"/>
        <v>415.82</v>
      </c>
      <c r="O19" s="15"/>
    </row>
    <row r="20" spans="1:15" s="5" customFormat="1" ht="15">
      <c r="A20" s="195" t="s">
        <v>169</v>
      </c>
      <c r="B20" s="174" t="s">
        <v>189</v>
      </c>
      <c r="C20" s="175">
        <v>41775</v>
      </c>
      <c r="D20" s="69">
        <v>740.94</v>
      </c>
      <c r="E20" s="174"/>
      <c r="F20" s="175"/>
      <c r="G20" s="69"/>
      <c r="H20" s="31"/>
      <c r="I20" s="7"/>
      <c r="J20" s="38"/>
      <c r="K20" s="31"/>
      <c r="L20" s="7"/>
      <c r="M20" s="38"/>
      <c r="N20" s="51">
        <f t="shared" si="4"/>
        <v>740.94</v>
      </c>
      <c r="O20" s="15"/>
    </row>
    <row r="21" spans="1:15" s="5" customFormat="1" ht="15">
      <c r="A21" s="4" t="s">
        <v>72</v>
      </c>
      <c r="B21" s="174" t="s">
        <v>188</v>
      </c>
      <c r="C21" s="175">
        <v>41782</v>
      </c>
      <c r="D21" s="69">
        <v>792.41</v>
      </c>
      <c r="E21" s="47"/>
      <c r="F21" s="7"/>
      <c r="G21" s="17"/>
      <c r="H21" s="31"/>
      <c r="I21" s="7"/>
      <c r="J21" s="38"/>
      <c r="K21" s="31"/>
      <c r="L21" s="7"/>
      <c r="M21" s="38"/>
      <c r="N21" s="51">
        <f t="shared" si="4"/>
        <v>792.41</v>
      </c>
      <c r="O21" s="15"/>
    </row>
    <row r="22" spans="1:15" s="5" customFormat="1" ht="15">
      <c r="A22" s="4" t="s">
        <v>73</v>
      </c>
      <c r="B22" s="174" t="s">
        <v>197</v>
      </c>
      <c r="C22" s="175">
        <v>41831</v>
      </c>
      <c r="D22" s="69">
        <v>3532.78</v>
      </c>
      <c r="E22" s="47"/>
      <c r="F22" s="7"/>
      <c r="G22" s="17"/>
      <c r="H22" s="31"/>
      <c r="I22" s="7"/>
      <c r="J22" s="38"/>
      <c r="K22" s="31"/>
      <c r="L22" s="7"/>
      <c r="M22" s="38"/>
      <c r="N22" s="51">
        <f t="shared" si="4"/>
        <v>3532.78</v>
      </c>
      <c r="O22" s="15"/>
    </row>
    <row r="23" spans="1:15" s="5" customFormat="1" ht="15">
      <c r="A23" s="4" t="s">
        <v>74</v>
      </c>
      <c r="B23" s="174" t="s">
        <v>197</v>
      </c>
      <c r="C23" s="175">
        <v>41831</v>
      </c>
      <c r="D23" s="69">
        <v>831.63</v>
      </c>
      <c r="E23" s="47"/>
      <c r="F23" s="7"/>
      <c r="G23" s="17"/>
      <c r="H23" s="31"/>
      <c r="I23" s="7"/>
      <c r="J23" s="38"/>
      <c r="K23" s="31"/>
      <c r="L23" s="7"/>
      <c r="M23" s="38"/>
      <c r="N23" s="51">
        <f t="shared" si="4"/>
        <v>831.63</v>
      </c>
      <c r="O23" s="15"/>
    </row>
    <row r="24" spans="1:15" s="6" customFormat="1" ht="15">
      <c r="A24" s="4" t="s">
        <v>75</v>
      </c>
      <c r="B24" s="174" t="s">
        <v>188</v>
      </c>
      <c r="C24" s="175">
        <v>41782</v>
      </c>
      <c r="D24" s="69">
        <v>396.19</v>
      </c>
      <c r="E24" s="50"/>
      <c r="F24" s="9"/>
      <c r="G24" s="18"/>
      <c r="H24" s="34"/>
      <c r="I24" s="9"/>
      <c r="J24" s="39"/>
      <c r="K24" s="34"/>
      <c r="L24" s="9"/>
      <c r="M24" s="39"/>
      <c r="N24" s="51">
        <f t="shared" si="4"/>
        <v>396.19</v>
      </c>
      <c r="O24" s="15"/>
    </row>
    <row r="25" spans="1:15" s="6" customFormat="1" ht="15">
      <c r="A25" s="4" t="s">
        <v>76</v>
      </c>
      <c r="B25" s="34"/>
      <c r="C25" s="9"/>
      <c r="D25" s="57"/>
      <c r="E25" s="50"/>
      <c r="F25" s="9"/>
      <c r="G25" s="18"/>
      <c r="H25" s="34"/>
      <c r="I25" s="9"/>
      <c r="J25" s="39"/>
      <c r="K25" s="34"/>
      <c r="L25" s="9"/>
      <c r="M25" s="39"/>
      <c r="N25" s="51">
        <f t="shared" si="4"/>
        <v>0</v>
      </c>
      <c r="O25" s="15"/>
    </row>
    <row r="26" spans="1:15" s="6" customFormat="1" ht="25.5">
      <c r="A26" s="4" t="s">
        <v>77</v>
      </c>
      <c r="B26" s="174" t="s">
        <v>197</v>
      </c>
      <c r="C26" s="175">
        <v>41831</v>
      </c>
      <c r="D26" s="69">
        <v>3819.76</v>
      </c>
      <c r="E26" s="50"/>
      <c r="F26" s="9"/>
      <c r="G26" s="57"/>
      <c r="H26" s="34"/>
      <c r="I26" s="9"/>
      <c r="J26" s="57"/>
      <c r="K26" s="34"/>
      <c r="L26" s="9"/>
      <c r="M26" s="57"/>
      <c r="N26" s="51">
        <f t="shared" si="4"/>
        <v>3819.76</v>
      </c>
      <c r="O26" s="15"/>
    </row>
    <row r="27" spans="1:15" s="5" customFormat="1" ht="15">
      <c r="A27" s="4" t="s">
        <v>78</v>
      </c>
      <c r="B27" s="31"/>
      <c r="C27" s="7"/>
      <c r="D27" s="57"/>
      <c r="E27" s="174" t="s">
        <v>215</v>
      </c>
      <c r="F27" s="175">
        <v>41908</v>
      </c>
      <c r="G27" s="69">
        <v>2790.05</v>
      </c>
      <c r="H27" s="31"/>
      <c r="I27" s="7"/>
      <c r="J27" s="38"/>
      <c r="K27" s="31"/>
      <c r="L27" s="7"/>
      <c r="M27" s="38"/>
      <c r="N27" s="51">
        <f t="shared" si="4"/>
        <v>2790.05</v>
      </c>
      <c r="O27" s="15"/>
    </row>
    <row r="28" spans="1:15" s="6" customFormat="1" ht="30">
      <c r="A28" s="92" t="s">
        <v>79</v>
      </c>
      <c r="B28" s="34"/>
      <c r="C28" s="9"/>
      <c r="D28" s="57"/>
      <c r="E28" s="50"/>
      <c r="F28" s="9"/>
      <c r="G28" s="18"/>
      <c r="H28" s="34"/>
      <c r="I28" s="9"/>
      <c r="J28" s="39"/>
      <c r="K28" s="34"/>
      <c r="L28" s="9"/>
      <c r="M28" s="39"/>
      <c r="N28" s="51">
        <f t="shared" si="4"/>
        <v>0</v>
      </c>
      <c r="O28" s="15"/>
    </row>
    <row r="29" spans="1:15" s="6" customFormat="1" ht="15">
      <c r="A29" s="308" t="s">
        <v>80</v>
      </c>
      <c r="B29" s="174"/>
      <c r="C29" s="175"/>
      <c r="D29" s="69"/>
      <c r="E29" s="59">
        <v>119</v>
      </c>
      <c r="F29" s="192">
        <v>41859</v>
      </c>
      <c r="G29" s="230">
        <v>792.41</v>
      </c>
      <c r="H29" s="174"/>
      <c r="I29" s="175"/>
      <c r="J29" s="69"/>
      <c r="K29" s="174" t="s">
        <v>240</v>
      </c>
      <c r="L29" s="175">
        <v>42076</v>
      </c>
      <c r="M29" s="69">
        <v>792.41</v>
      </c>
      <c r="N29" s="51">
        <f t="shared" si="4"/>
        <v>1584.82</v>
      </c>
      <c r="O29" s="15"/>
    </row>
    <row r="30" spans="1:15" s="6" customFormat="1" ht="15">
      <c r="A30" s="309"/>
      <c r="B30" s="174"/>
      <c r="C30" s="175"/>
      <c r="D30" s="69"/>
      <c r="E30" s="59">
        <v>155</v>
      </c>
      <c r="F30" s="192">
        <v>41943</v>
      </c>
      <c r="G30" s="230">
        <v>792.41</v>
      </c>
      <c r="H30" s="174"/>
      <c r="I30" s="175"/>
      <c r="J30" s="69"/>
      <c r="K30" s="58"/>
      <c r="L30" s="68"/>
      <c r="M30" s="52"/>
      <c r="N30" s="51">
        <f t="shared" si="4"/>
        <v>792.41</v>
      </c>
      <c r="O30" s="15"/>
    </row>
    <row r="31" spans="1:15" s="6" customFormat="1" ht="25.5">
      <c r="A31" s="4" t="s">
        <v>82</v>
      </c>
      <c r="B31" s="58"/>
      <c r="C31" s="68"/>
      <c r="D31" s="69"/>
      <c r="E31" s="59"/>
      <c r="F31" s="68"/>
      <c r="G31" s="20"/>
      <c r="H31" s="58"/>
      <c r="I31" s="68"/>
      <c r="J31" s="52"/>
      <c r="K31" s="174"/>
      <c r="L31" s="175"/>
      <c r="M31" s="69"/>
      <c r="N31" s="51">
        <f t="shared" si="4"/>
        <v>0</v>
      </c>
      <c r="O31" s="15"/>
    </row>
    <row r="32" spans="1:15" s="6" customFormat="1" ht="15">
      <c r="A32" s="4" t="s">
        <v>83</v>
      </c>
      <c r="B32" s="174" t="s">
        <v>189</v>
      </c>
      <c r="C32" s="175">
        <v>41775</v>
      </c>
      <c r="D32" s="69">
        <v>1663.21</v>
      </c>
      <c r="E32" s="174"/>
      <c r="F32" s="175"/>
      <c r="G32" s="69"/>
      <c r="H32" s="58"/>
      <c r="I32" s="68"/>
      <c r="J32" s="52"/>
      <c r="K32" s="58"/>
      <c r="L32" s="68"/>
      <c r="M32" s="52"/>
      <c r="N32" s="51">
        <f t="shared" si="4"/>
        <v>1663.21</v>
      </c>
      <c r="O32" s="15"/>
    </row>
    <row r="33" spans="1:15" s="6" customFormat="1" ht="25.5">
      <c r="A33" s="4" t="s">
        <v>85</v>
      </c>
      <c r="B33" s="58"/>
      <c r="C33" s="68"/>
      <c r="D33" s="69"/>
      <c r="E33" s="174"/>
      <c r="F33" s="175"/>
      <c r="G33" s="69"/>
      <c r="H33" s="174"/>
      <c r="I33" s="175"/>
      <c r="J33" s="69"/>
      <c r="K33" s="58"/>
      <c r="L33" s="68"/>
      <c r="M33" s="52"/>
      <c r="N33" s="51">
        <f t="shared" si="4"/>
        <v>0</v>
      </c>
      <c r="O33" s="15"/>
    </row>
    <row r="34" spans="1:15" s="226" customFormat="1" ht="15">
      <c r="A34" s="217" t="s">
        <v>175</v>
      </c>
      <c r="B34" s="218" t="s">
        <v>187</v>
      </c>
      <c r="C34" s="219">
        <v>41768</v>
      </c>
      <c r="D34" s="220">
        <v>14536.95</v>
      </c>
      <c r="E34" s="221"/>
      <c r="F34" s="222"/>
      <c r="G34" s="223"/>
      <c r="H34" s="224"/>
      <c r="I34" s="222"/>
      <c r="J34" s="225"/>
      <c r="K34" s="224"/>
      <c r="L34" s="222"/>
      <c r="M34" s="225"/>
      <c r="N34" s="51">
        <f t="shared" si="4"/>
        <v>14536.95</v>
      </c>
      <c r="O34" s="15"/>
    </row>
    <row r="35" spans="1:15" s="6" customFormat="1" ht="15">
      <c r="A35" s="4" t="s">
        <v>89</v>
      </c>
      <c r="B35" s="58"/>
      <c r="C35" s="68"/>
      <c r="D35" s="57">
        <f>O35/4</f>
        <v>1409.16</v>
      </c>
      <c r="E35" s="59"/>
      <c r="F35" s="68"/>
      <c r="G35" s="57">
        <f>O35/4</f>
        <v>1409.16</v>
      </c>
      <c r="H35" s="58"/>
      <c r="I35" s="68"/>
      <c r="J35" s="57">
        <f>O35/4</f>
        <v>1409.16</v>
      </c>
      <c r="K35" s="58"/>
      <c r="L35" s="68"/>
      <c r="M35" s="57">
        <f>O35/4</f>
        <v>1409.16</v>
      </c>
      <c r="N35" s="51">
        <f t="shared" si="4"/>
        <v>5636.64</v>
      </c>
      <c r="O35" s="15">
        <v>5636.64</v>
      </c>
    </row>
    <row r="36" spans="1:15" s="6" customFormat="1" ht="15">
      <c r="A36" s="4" t="s">
        <v>176</v>
      </c>
      <c r="B36" s="58"/>
      <c r="C36" s="68"/>
      <c r="D36" s="69"/>
      <c r="E36" s="59"/>
      <c r="F36" s="68"/>
      <c r="G36" s="69"/>
      <c r="H36" s="58">
        <v>177</v>
      </c>
      <c r="I36" s="192">
        <v>41985</v>
      </c>
      <c r="J36" s="69">
        <v>19221.59</v>
      </c>
      <c r="K36" s="58"/>
      <c r="L36" s="68"/>
      <c r="M36" s="69"/>
      <c r="N36" s="51">
        <f t="shared" si="4"/>
        <v>19221.59</v>
      </c>
      <c r="O36" s="15"/>
    </row>
    <row r="37" spans="1:15" s="6" customFormat="1" ht="15">
      <c r="A37" s="92" t="s">
        <v>92</v>
      </c>
      <c r="B37" s="58"/>
      <c r="C37" s="68"/>
      <c r="D37" s="69"/>
      <c r="E37" s="59"/>
      <c r="F37" s="68"/>
      <c r="G37" s="69"/>
      <c r="H37" s="58"/>
      <c r="I37" s="68"/>
      <c r="J37" s="69"/>
      <c r="K37" s="58"/>
      <c r="L37" s="68"/>
      <c r="M37" s="69"/>
      <c r="N37" s="51">
        <f t="shared" si="4"/>
        <v>0</v>
      </c>
      <c r="O37" s="15"/>
    </row>
    <row r="38" spans="1:15" s="6" customFormat="1" ht="15">
      <c r="A38" s="4" t="s">
        <v>93</v>
      </c>
      <c r="B38" s="58"/>
      <c r="C38" s="68"/>
      <c r="D38" s="69"/>
      <c r="E38" s="59">
        <v>149</v>
      </c>
      <c r="F38" s="192">
        <v>41922</v>
      </c>
      <c r="G38" s="69">
        <v>11780.24</v>
      </c>
      <c r="H38" s="174"/>
      <c r="I38" s="175"/>
      <c r="J38" s="69"/>
      <c r="K38" s="58"/>
      <c r="L38" s="68"/>
      <c r="M38" s="69"/>
      <c r="N38" s="51">
        <f t="shared" si="4"/>
        <v>11780.24</v>
      </c>
      <c r="O38" s="15"/>
    </row>
    <row r="39" spans="1:15" s="6" customFormat="1" ht="15.75" customHeight="1">
      <c r="A39" s="42" t="s">
        <v>221</v>
      </c>
      <c r="B39" s="58"/>
      <c r="C39" s="68"/>
      <c r="D39" s="228"/>
      <c r="E39" s="193" t="s">
        <v>222</v>
      </c>
      <c r="F39" s="175">
        <v>41922</v>
      </c>
      <c r="G39" s="194">
        <v>869.29</v>
      </c>
      <c r="H39" s="174"/>
      <c r="I39" s="175"/>
      <c r="J39" s="69"/>
      <c r="K39" s="174"/>
      <c r="L39" s="175"/>
      <c r="M39" s="69"/>
      <c r="N39" s="51">
        <f t="shared" si="4"/>
        <v>869.29</v>
      </c>
      <c r="O39" s="23"/>
    </row>
    <row r="40" spans="1:15" s="6" customFormat="1" ht="15">
      <c r="A40" s="4" t="s">
        <v>94</v>
      </c>
      <c r="B40" s="58"/>
      <c r="C40" s="68"/>
      <c r="D40" s="69"/>
      <c r="E40" s="59"/>
      <c r="F40" s="68"/>
      <c r="G40" s="69"/>
      <c r="H40" s="58"/>
      <c r="I40" s="68"/>
      <c r="J40" s="69"/>
      <c r="K40" s="174" t="s">
        <v>250</v>
      </c>
      <c r="L40" s="175">
        <v>42118</v>
      </c>
      <c r="M40" s="57">
        <v>828.31</v>
      </c>
      <c r="N40" s="51">
        <f t="shared" si="4"/>
        <v>828.31</v>
      </c>
      <c r="O40" s="15"/>
    </row>
    <row r="41" spans="1:15" s="6" customFormat="1" ht="15">
      <c r="A41" s="92" t="s">
        <v>95</v>
      </c>
      <c r="B41" s="58"/>
      <c r="C41" s="68"/>
      <c r="D41" s="69"/>
      <c r="E41" s="59"/>
      <c r="F41" s="68"/>
      <c r="G41" s="69"/>
      <c r="H41" s="58"/>
      <c r="I41" s="68"/>
      <c r="J41" s="69"/>
      <c r="K41" s="58"/>
      <c r="L41" s="68"/>
      <c r="M41" s="69"/>
      <c r="N41" s="51">
        <f t="shared" si="4"/>
        <v>0</v>
      </c>
      <c r="O41" s="15"/>
    </row>
    <row r="42" spans="1:15" s="6" customFormat="1" ht="15">
      <c r="A42" s="4" t="s">
        <v>96</v>
      </c>
      <c r="B42" s="58"/>
      <c r="C42" s="68"/>
      <c r="D42" s="69"/>
      <c r="E42" s="59">
        <v>122</v>
      </c>
      <c r="F42" s="192">
        <v>41873</v>
      </c>
      <c r="G42" s="69">
        <v>993.79</v>
      </c>
      <c r="H42" s="58"/>
      <c r="I42" s="68"/>
      <c r="J42" s="69"/>
      <c r="K42" s="58"/>
      <c r="L42" s="68"/>
      <c r="M42" s="69"/>
      <c r="N42" s="51">
        <f t="shared" si="4"/>
        <v>993.79</v>
      </c>
      <c r="O42" s="15"/>
    </row>
    <row r="43" spans="1:15" s="6" customFormat="1" ht="15">
      <c r="A43" s="92" t="s">
        <v>100</v>
      </c>
      <c r="B43" s="58"/>
      <c r="C43" s="68"/>
      <c r="D43" s="69"/>
      <c r="E43" s="59"/>
      <c r="F43" s="68"/>
      <c r="G43" s="69"/>
      <c r="H43" s="58"/>
      <c r="I43" s="68"/>
      <c r="J43" s="69"/>
      <c r="K43" s="58"/>
      <c r="L43" s="68"/>
      <c r="M43" s="69"/>
      <c r="N43" s="51">
        <f t="shared" si="4"/>
        <v>0</v>
      </c>
      <c r="O43" s="15"/>
    </row>
    <row r="44" spans="1:15" s="6" customFormat="1" ht="15">
      <c r="A44" s="195" t="s">
        <v>132</v>
      </c>
      <c r="B44" s="58"/>
      <c r="C44" s="68"/>
      <c r="D44" s="69"/>
      <c r="E44" s="59">
        <v>152</v>
      </c>
      <c r="F44" s="192">
        <v>41936</v>
      </c>
      <c r="G44" s="69">
        <v>596.24</v>
      </c>
      <c r="H44" s="174" t="s">
        <v>233</v>
      </c>
      <c r="I44" s="175">
        <v>42004</v>
      </c>
      <c r="J44" s="69">
        <v>745.3</v>
      </c>
      <c r="K44" s="58">
        <v>29</v>
      </c>
      <c r="L44" s="192">
        <v>42041</v>
      </c>
      <c r="M44" s="69">
        <v>518.47</v>
      </c>
      <c r="N44" s="51">
        <f t="shared" si="4"/>
        <v>1860.01</v>
      </c>
      <c r="O44" s="15"/>
    </row>
    <row r="45" spans="1:15" s="6" customFormat="1" ht="15.75" thickBot="1">
      <c r="A45" s="233"/>
      <c r="B45" s="58"/>
      <c r="C45" s="68"/>
      <c r="D45" s="69"/>
      <c r="E45" s="59">
        <v>152</v>
      </c>
      <c r="F45" s="192">
        <v>41936</v>
      </c>
      <c r="G45" s="69">
        <v>745.3</v>
      </c>
      <c r="H45" s="174"/>
      <c r="I45" s="175"/>
      <c r="J45" s="69"/>
      <c r="K45" s="58"/>
      <c r="L45" s="68"/>
      <c r="M45" s="69"/>
      <c r="N45" s="51">
        <f t="shared" si="4"/>
        <v>745.3</v>
      </c>
      <c r="O45" s="15"/>
    </row>
    <row r="46" spans="1:15" s="6" customFormat="1" ht="19.5" thickBot="1">
      <c r="A46" s="98" t="s">
        <v>102</v>
      </c>
      <c r="B46" s="58"/>
      <c r="C46" s="68"/>
      <c r="D46" s="57">
        <f>O46/4</f>
        <v>23192.14</v>
      </c>
      <c r="E46" s="59"/>
      <c r="F46" s="68"/>
      <c r="G46" s="57">
        <f>O46/4</f>
        <v>23192.14</v>
      </c>
      <c r="H46" s="58"/>
      <c r="I46" s="68"/>
      <c r="J46" s="57">
        <f>O46/4</f>
        <v>23192.14</v>
      </c>
      <c r="K46" s="58"/>
      <c r="L46" s="68"/>
      <c r="M46" s="57">
        <f>O46/4</f>
        <v>23192.14</v>
      </c>
      <c r="N46" s="51">
        <f t="shared" si="4"/>
        <v>92768.56</v>
      </c>
      <c r="O46" s="15">
        <v>92768.54</v>
      </c>
    </row>
    <row r="47" spans="1:15" s="5" customFormat="1" ht="20.25" thickBot="1">
      <c r="A47" s="43" t="s">
        <v>4</v>
      </c>
      <c r="B47" s="75"/>
      <c r="C47" s="76"/>
      <c r="D47" s="77">
        <f>SUM(D5:D46)</f>
        <v>166880.39</v>
      </c>
      <c r="E47" s="21"/>
      <c r="F47" s="76"/>
      <c r="G47" s="77">
        <f>SUM(G5:G46)</f>
        <v>159926.25</v>
      </c>
      <c r="H47" s="78"/>
      <c r="I47" s="76"/>
      <c r="J47" s="77">
        <f>SUM(J5:J46)</f>
        <v>160325.5</v>
      </c>
      <c r="K47" s="78"/>
      <c r="L47" s="76"/>
      <c r="M47" s="79">
        <f>SUM(M5:M46)</f>
        <v>141968.34</v>
      </c>
      <c r="N47" s="51">
        <f t="shared" si="4"/>
        <v>629100.48</v>
      </c>
      <c r="O47" s="24">
        <f>SUM(O5:O46)</f>
        <v>561434.32</v>
      </c>
    </row>
    <row r="48" spans="1:15" s="10" customFormat="1" ht="20.25" hidden="1" thickBot="1">
      <c r="A48" s="44" t="s">
        <v>2</v>
      </c>
      <c r="B48" s="70"/>
      <c r="C48" s="71"/>
      <c r="D48" s="72"/>
      <c r="E48" s="73"/>
      <c r="F48" s="71"/>
      <c r="G48" s="74"/>
      <c r="H48" s="70"/>
      <c r="I48" s="71"/>
      <c r="J48" s="72"/>
      <c r="K48" s="70"/>
      <c r="L48" s="71"/>
      <c r="M48" s="72"/>
      <c r="N48" s="51">
        <f t="shared" si="4"/>
        <v>0</v>
      </c>
      <c r="O48" s="25"/>
    </row>
    <row r="49" spans="1:15" s="12" customFormat="1" ht="39.75" customHeight="1" thickBot="1">
      <c r="A49" s="299" t="s">
        <v>3</v>
      </c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1"/>
      <c r="O49" s="26"/>
    </row>
    <row r="50" spans="1:15" s="6" customFormat="1" ht="15">
      <c r="A50" s="4" t="s">
        <v>239</v>
      </c>
      <c r="B50" s="58"/>
      <c r="C50" s="68"/>
      <c r="D50" s="69"/>
      <c r="E50" s="59"/>
      <c r="F50" s="68"/>
      <c r="G50" s="69"/>
      <c r="H50" s="58"/>
      <c r="I50" s="68"/>
      <c r="J50" s="69"/>
      <c r="K50" s="58">
        <v>83</v>
      </c>
      <c r="L50" s="192">
        <v>42083</v>
      </c>
      <c r="M50" s="69">
        <v>134934.02</v>
      </c>
      <c r="N50" s="51">
        <f t="shared" si="4"/>
        <v>134934.02</v>
      </c>
      <c r="O50" s="15"/>
    </row>
    <row r="51" spans="1:15" s="6" customFormat="1" ht="15">
      <c r="A51" s="4" t="s">
        <v>143</v>
      </c>
      <c r="B51" s="58"/>
      <c r="C51" s="68"/>
      <c r="D51" s="69"/>
      <c r="E51" s="59"/>
      <c r="F51" s="68"/>
      <c r="G51" s="69"/>
      <c r="H51" s="58"/>
      <c r="I51" s="68"/>
      <c r="J51" s="69"/>
      <c r="K51" s="58">
        <v>83</v>
      </c>
      <c r="L51" s="192">
        <v>42083</v>
      </c>
      <c r="M51" s="69">
        <v>5021.02</v>
      </c>
      <c r="N51" s="51">
        <f t="shared" si="4"/>
        <v>5021.02</v>
      </c>
      <c r="O51" s="15"/>
    </row>
    <row r="52" spans="1:15" s="6" customFormat="1" ht="15">
      <c r="A52" s="4" t="s">
        <v>238</v>
      </c>
      <c r="B52" s="58"/>
      <c r="C52" s="68"/>
      <c r="D52" s="69"/>
      <c r="E52" s="174"/>
      <c r="F52" s="175"/>
      <c r="G52" s="69"/>
      <c r="H52" s="58"/>
      <c r="I52" s="68"/>
      <c r="J52" s="69"/>
      <c r="K52" s="58">
        <v>83</v>
      </c>
      <c r="L52" s="192">
        <v>42083</v>
      </c>
      <c r="M52" s="69">
        <v>54355.17</v>
      </c>
      <c r="N52" s="51">
        <f t="shared" si="4"/>
        <v>54355.17</v>
      </c>
      <c r="O52" s="15"/>
    </row>
    <row r="53" spans="1:15" s="6" customFormat="1" ht="15">
      <c r="A53" s="4" t="s">
        <v>178</v>
      </c>
      <c r="B53" s="58"/>
      <c r="C53" s="68"/>
      <c r="D53" s="69"/>
      <c r="E53" s="59"/>
      <c r="F53" s="68"/>
      <c r="G53" s="69"/>
      <c r="H53" s="58"/>
      <c r="I53" s="68"/>
      <c r="J53" s="69"/>
      <c r="K53" s="58"/>
      <c r="L53" s="68"/>
      <c r="M53" s="69"/>
      <c r="N53" s="51">
        <f t="shared" si="4"/>
        <v>0</v>
      </c>
      <c r="O53" s="15"/>
    </row>
    <row r="54" spans="1:15" s="6" customFormat="1" ht="15">
      <c r="A54" s="4" t="s">
        <v>179</v>
      </c>
      <c r="B54" s="58"/>
      <c r="C54" s="68"/>
      <c r="D54" s="69"/>
      <c r="E54" s="174"/>
      <c r="F54" s="175"/>
      <c r="G54" s="69"/>
      <c r="H54" s="58"/>
      <c r="I54" s="68"/>
      <c r="J54" s="69"/>
      <c r="K54" s="58"/>
      <c r="L54" s="68"/>
      <c r="M54" s="69"/>
      <c r="N54" s="51">
        <f t="shared" si="4"/>
        <v>0</v>
      </c>
      <c r="O54" s="15"/>
    </row>
    <row r="55" spans="1:15" s="6" customFormat="1" ht="15">
      <c r="A55" s="4" t="s">
        <v>180</v>
      </c>
      <c r="B55" s="58"/>
      <c r="C55" s="68"/>
      <c r="D55" s="69"/>
      <c r="E55" s="59"/>
      <c r="F55" s="68"/>
      <c r="G55" s="69"/>
      <c r="H55" s="58"/>
      <c r="I55" s="192"/>
      <c r="J55" s="69"/>
      <c r="K55" s="58"/>
      <c r="L55" s="68"/>
      <c r="M55" s="69"/>
      <c r="N55" s="51">
        <f t="shared" si="4"/>
        <v>0</v>
      </c>
      <c r="O55" s="15"/>
    </row>
    <row r="56" spans="1:15" s="6" customFormat="1" ht="15">
      <c r="A56" s="4" t="s">
        <v>181</v>
      </c>
      <c r="B56" s="58"/>
      <c r="C56" s="68"/>
      <c r="D56" s="69"/>
      <c r="E56" s="59"/>
      <c r="F56" s="68"/>
      <c r="G56" s="69"/>
      <c r="H56" s="58"/>
      <c r="I56" s="192"/>
      <c r="J56" s="69"/>
      <c r="K56" s="58"/>
      <c r="L56" s="68"/>
      <c r="M56" s="69"/>
      <c r="N56" s="51">
        <f t="shared" si="4"/>
        <v>0</v>
      </c>
      <c r="O56" s="15"/>
    </row>
    <row r="57" spans="1:15" s="6" customFormat="1" ht="15">
      <c r="A57" s="4" t="s">
        <v>182</v>
      </c>
      <c r="B57" s="58"/>
      <c r="C57" s="68"/>
      <c r="D57" s="69"/>
      <c r="E57" s="59"/>
      <c r="F57" s="68"/>
      <c r="G57" s="69"/>
      <c r="H57" s="58"/>
      <c r="I57" s="192"/>
      <c r="J57" s="69"/>
      <c r="K57" s="58">
        <v>83</v>
      </c>
      <c r="L57" s="192">
        <v>42083</v>
      </c>
      <c r="M57" s="69">
        <v>31505.18</v>
      </c>
      <c r="N57" s="51">
        <f t="shared" si="4"/>
        <v>31505.18</v>
      </c>
      <c r="O57" s="15"/>
    </row>
    <row r="58" spans="1:15" s="226" customFormat="1" ht="15">
      <c r="A58" s="217" t="s">
        <v>183</v>
      </c>
      <c r="B58" s="224">
        <v>53</v>
      </c>
      <c r="C58" s="227">
        <v>41768</v>
      </c>
      <c r="D58" s="220">
        <v>7391.06</v>
      </c>
      <c r="E58" s="221"/>
      <c r="F58" s="222"/>
      <c r="G58" s="220"/>
      <c r="H58" s="224"/>
      <c r="I58" s="227"/>
      <c r="J58" s="220"/>
      <c r="K58" s="224"/>
      <c r="L58" s="222"/>
      <c r="M58" s="220"/>
      <c r="N58" s="312">
        <f t="shared" si="4"/>
        <v>7391.06</v>
      </c>
      <c r="O58" s="15"/>
    </row>
    <row r="59" spans="1:15" s="6" customFormat="1" ht="15">
      <c r="A59" s="4" t="s">
        <v>184</v>
      </c>
      <c r="B59" s="58"/>
      <c r="C59" s="68"/>
      <c r="D59" s="69"/>
      <c r="E59" s="59"/>
      <c r="F59" s="68"/>
      <c r="G59" s="69"/>
      <c r="H59" s="58"/>
      <c r="I59" s="68"/>
      <c r="J59" s="69"/>
      <c r="K59" s="58">
        <v>28</v>
      </c>
      <c r="L59" s="192">
        <v>42041</v>
      </c>
      <c r="M59" s="69">
        <v>10612.02</v>
      </c>
      <c r="N59" s="51">
        <f t="shared" si="4"/>
        <v>10612.02</v>
      </c>
      <c r="O59" s="15"/>
    </row>
    <row r="60" spans="1:15" s="6" customFormat="1" ht="15.75" customHeight="1">
      <c r="A60" s="4" t="s">
        <v>145</v>
      </c>
      <c r="B60" s="58"/>
      <c r="C60" s="68"/>
      <c r="D60" s="69"/>
      <c r="E60" s="59"/>
      <c r="F60" s="68"/>
      <c r="G60" s="69"/>
      <c r="H60" s="58"/>
      <c r="I60" s="68"/>
      <c r="J60" s="69"/>
      <c r="K60" s="58"/>
      <c r="L60" s="68"/>
      <c r="M60" s="69"/>
      <c r="N60" s="51">
        <f t="shared" si="4"/>
        <v>0</v>
      </c>
      <c r="O60" s="15"/>
    </row>
    <row r="61" spans="1:15" s="226" customFormat="1" ht="15">
      <c r="A61" s="217" t="s">
        <v>185</v>
      </c>
      <c r="B61" s="224">
        <v>53</v>
      </c>
      <c r="C61" s="227">
        <v>41768</v>
      </c>
      <c r="D61" s="220">
        <v>1290.03</v>
      </c>
      <c r="E61" s="221"/>
      <c r="F61" s="222"/>
      <c r="G61" s="220"/>
      <c r="H61" s="224"/>
      <c r="I61" s="222"/>
      <c r="J61" s="220"/>
      <c r="K61" s="224"/>
      <c r="L61" s="222"/>
      <c r="M61" s="220"/>
      <c r="N61" s="51">
        <f t="shared" si="4"/>
        <v>1290.03</v>
      </c>
      <c r="O61" s="15"/>
    </row>
    <row r="62" spans="1:15" s="6" customFormat="1" ht="15">
      <c r="A62" s="4" t="s">
        <v>144</v>
      </c>
      <c r="B62" s="58"/>
      <c r="C62" s="68"/>
      <c r="D62" s="69"/>
      <c r="E62" s="59"/>
      <c r="F62" s="68"/>
      <c r="G62" s="69"/>
      <c r="H62" s="58"/>
      <c r="I62" s="68"/>
      <c r="J62" s="69"/>
      <c r="K62" s="58"/>
      <c r="L62" s="68"/>
      <c r="M62" s="69"/>
      <c r="N62" s="51">
        <f t="shared" si="4"/>
        <v>0</v>
      </c>
      <c r="O62" s="15"/>
    </row>
    <row r="63" spans="1:15" s="6" customFormat="1" ht="26.25" thickBot="1">
      <c r="A63" s="4" t="s">
        <v>230</v>
      </c>
      <c r="B63" s="58"/>
      <c r="C63" s="68"/>
      <c r="D63" s="69"/>
      <c r="E63" s="59"/>
      <c r="F63" s="68"/>
      <c r="G63" s="69"/>
      <c r="H63" s="240" t="s">
        <v>231</v>
      </c>
      <c r="I63" s="192">
        <v>41954</v>
      </c>
      <c r="J63" s="69">
        <v>10365</v>
      </c>
      <c r="K63" s="240" t="s">
        <v>245</v>
      </c>
      <c r="L63" s="192">
        <v>42040</v>
      </c>
      <c r="M63" s="69">
        <v>10365</v>
      </c>
      <c r="N63" s="51">
        <f t="shared" si="4"/>
        <v>20730</v>
      </c>
      <c r="O63" s="15"/>
    </row>
    <row r="64" spans="1:15" s="84" customFormat="1" ht="20.25" thickBot="1">
      <c r="A64" s="80" t="s">
        <v>4</v>
      </c>
      <c r="B64" s="81"/>
      <c r="C64" s="88"/>
      <c r="D64" s="88">
        <f>SUM(D50:D63)</f>
        <v>8681.09</v>
      </c>
      <c r="E64" s="88"/>
      <c r="F64" s="88"/>
      <c r="G64" s="88">
        <f>SUM(G50:G63)</f>
        <v>0</v>
      </c>
      <c r="H64" s="88"/>
      <c r="I64" s="88"/>
      <c r="J64" s="88">
        <f>SUM(J50:J63)</f>
        <v>10365</v>
      </c>
      <c r="K64" s="88"/>
      <c r="L64" s="88"/>
      <c r="M64" s="88">
        <f>SUM(M50:M63)</f>
        <v>246792.41</v>
      </c>
      <c r="N64" s="51">
        <f t="shared" si="4"/>
        <v>265838.5</v>
      </c>
      <c r="O64" s="83"/>
    </row>
    <row r="65" spans="1:15" s="6" customFormat="1" ht="42" customHeight="1">
      <c r="A65" s="299" t="s">
        <v>29</v>
      </c>
      <c r="B65" s="300"/>
      <c r="C65" s="300"/>
      <c r="D65" s="300"/>
      <c r="E65" s="300"/>
      <c r="F65" s="300"/>
      <c r="G65" s="300"/>
      <c r="H65" s="300"/>
      <c r="I65" s="300"/>
      <c r="J65" s="300"/>
      <c r="K65" s="300"/>
      <c r="L65" s="300"/>
      <c r="M65" s="300"/>
      <c r="N65" s="301"/>
      <c r="O65" s="16"/>
    </row>
    <row r="66" spans="1:15" s="6" customFormat="1" ht="25.5">
      <c r="A66" s="42" t="s">
        <v>190</v>
      </c>
      <c r="B66" s="174" t="s">
        <v>191</v>
      </c>
      <c r="C66" s="175">
        <v>41764</v>
      </c>
      <c r="D66" s="69">
        <v>34000</v>
      </c>
      <c r="E66" s="23"/>
      <c r="F66" s="1"/>
      <c r="G66" s="232"/>
      <c r="H66" s="35"/>
      <c r="I66" s="1"/>
      <c r="J66" s="40"/>
      <c r="K66" s="35"/>
      <c r="L66" s="1"/>
      <c r="M66" s="40"/>
      <c r="N66" s="51">
        <f aca="true" t="shared" si="5" ref="N66:N95">M66+J66+G66+D66</f>
        <v>34000</v>
      </c>
      <c r="O66" s="23"/>
    </row>
    <row r="67" spans="1:15" s="6" customFormat="1" ht="15">
      <c r="A67" s="42" t="s">
        <v>192</v>
      </c>
      <c r="B67" s="174" t="s">
        <v>193</v>
      </c>
      <c r="C67" s="175">
        <v>41817</v>
      </c>
      <c r="D67" s="69">
        <v>1135.33</v>
      </c>
      <c r="E67" s="50"/>
      <c r="F67" s="9"/>
      <c r="G67" s="17"/>
      <c r="H67" s="34"/>
      <c r="I67" s="9"/>
      <c r="J67" s="39"/>
      <c r="K67" s="34"/>
      <c r="L67" s="9"/>
      <c r="M67" s="39"/>
      <c r="N67" s="51">
        <f t="shared" si="5"/>
        <v>1135.33</v>
      </c>
      <c r="O67" s="23"/>
    </row>
    <row r="68" spans="1:15" s="6" customFormat="1" ht="15">
      <c r="A68" s="42" t="s">
        <v>194</v>
      </c>
      <c r="B68" s="174" t="s">
        <v>195</v>
      </c>
      <c r="C68" s="175">
        <v>41803</v>
      </c>
      <c r="D68" s="69">
        <v>1459.71</v>
      </c>
      <c r="E68" s="50"/>
      <c r="F68" s="9"/>
      <c r="G68" s="17"/>
      <c r="H68" s="34"/>
      <c r="I68" s="9"/>
      <c r="J68" s="39"/>
      <c r="K68" s="34"/>
      <c r="L68" s="9"/>
      <c r="M68" s="39"/>
      <c r="N68" s="51">
        <f t="shared" si="5"/>
        <v>1459.71</v>
      </c>
      <c r="O68" s="23"/>
    </row>
    <row r="69" spans="1:15" s="6" customFormat="1" ht="15">
      <c r="A69" s="42" t="s">
        <v>196</v>
      </c>
      <c r="B69" s="174" t="s">
        <v>195</v>
      </c>
      <c r="C69" s="175">
        <v>41803</v>
      </c>
      <c r="D69" s="69">
        <v>9203.3</v>
      </c>
      <c r="E69" s="50"/>
      <c r="F69" s="9"/>
      <c r="G69" s="17"/>
      <c r="H69" s="34"/>
      <c r="I69" s="9"/>
      <c r="J69" s="39"/>
      <c r="K69" s="34"/>
      <c r="L69" s="9"/>
      <c r="M69" s="39"/>
      <c r="N69" s="51">
        <f t="shared" si="5"/>
        <v>9203.3</v>
      </c>
      <c r="O69" s="23"/>
    </row>
    <row r="70" spans="1:15" s="6" customFormat="1" ht="15">
      <c r="A70" s="42" t="s">
        <v>198</v>
      </c>
      <c r="B70" s="34">
        <v>13</v>
      </c>
      <c r="C70" s="176">
        <v>41837</v>
      </c>
      <c r="D70" s="38">
        <v>7000</v>
      </c>
      <c r="E70" s="34"/>
      <c r="F70" s="176"/>
      <c r="G70" s="69"/>
      <c r="H70" s="34"/>
      <c r="I70" s="9"/>
      <c r="J70" s="39"/>
      <c r="K70" s="34"/>
      <c r="L70" s="9"/>
      <c r="M70" s="39"/>
      <c r="N70" s="51">
        <f t="shared" si="5"/>
        <v>7000</v>
      </c>
      <c r="O70" s="23"/>
    </row>
    <row r="71" spans="1:15" s="6" customFormat="1" ht="15">
      <c r="A71" s="42" t="s">
        <v>199</v>
      </c>
      <c r="B71" s="34"/>
      <c r="C71" s="9"/>
      <c r="D71" s="38"/>
      <c r="E71" s="174" t="s">
        <v>200</v>
      </c>
      <c r="F71" s="175">
        <v>41872</v>
      </c>
      <c r="G71" s="69">
        <v>-8950.36</v>
      </c>
      <c r="H71" s="34"/>
      <c r="I71" s="9"/>
      <c r="J71" s="39"/>
      <c r="K71" s="34"/>
      <c r="L71" s="9"/>
      <c r="M71" s="39"/>
      <c r="N71" s="51">
        <f t="shared" si="5"/>
        <v>-8950.36</v>
      </c>
      <c r="O71" s="23"/>
    </row>
    <row r="72" spans="1:15" s="6" customFormat="1" ht="15">
      <c r="A72" s="42" t="s">
        <v>202</v>
      </c>
      <c r="B72" s="174"/>
      <c r="C72" s="175"/>
      <c r="D72" s="69"/>
      <c r="E72" s="50">
        <v>122</v>
      </c>
      <c r="F72" s="176">
        <v>41873</v>
      </c>
      <c r="G72" s="17">
        <v>196.5</v>
      </c>
      <c r="H72" s="34"/>
      <c r="I72" s="9"/>
      <c r="J72" s="39"/>
      <c r="K72" s="34"/>
      <c r="L72" s="9"/>
      <c r="M72" s="39"/>
      <c r="N72" s="51">
        <f t="shared" si="5"/>
        <v>196.5</v>
      </c>
      <c r="O72" s="23"/>
    </row>
    <row r="73" spans="1:15" s="6" customFormat="1" ht="15">
      <c r="A73" s="42" t="s">
        <v>203</v>
      </c>
      <c r="B73" s="174"/>
      <c r="C73" s="175"/>
      <c r="D73" s="69"/>
      <c r="E73" s="50">
        <v>122</v>
      </c>
      <c r="F73" s="176">
        <v>41873</v>
      </c>
      <c r="G73" s="17">
        <v>196.5</v>
      </c>
      <c r="H73" s="34"/>
      <c r="I73" s="9"/>
      <c r="J73" s="39"/>
      <c r="K73" s="34"/>
      <c r="L73" s="9"/>
      <c r="M73" s="39"/>
      <c r="N73" s="51">
        <f t="shared" si="5"/>
        <v>196.5</v>
      </c>
      <c r="O73" s="23"/>
    </row>
    <row r="74" spans="1:15" s="6" customFormat="1" ht="15">
      <c r="A74" s="42" t="s">
        <v>194</v>
      </c>
      <c r="B74" s="34"/>
      <c r="C74" s="9"/>
      <c r="D74" s="38"/>
      <c r="E74" s="50">
        <v>122</v>
      </c>
      <c r="F74" s="176">
        <v>41873</v>
      </c>
      <c r="G74" s="69">
        <v>1094.78</v>
      </c>
      <c r="H74" s="34"/>
      <c r="I74" s="9"/>
      <c r="J74" s="39"/>
      <c r="K74" s="34"/>
      <c r="L74" s="9"/>
      <c r="M74" s="39"/>
      <c r="N74" s="51">
        <f t="shared" si="5"/>
        <v>1094.78</v>
      </c>
      <c r="O74" s="23"/>
    </row>
    <row r="75" spans="1:15" s="6" customFormat="1" ht="15">
      <c r="A75" s="42" t="s">
        <v>211</v>
      </c>
      <c r="B75" s="34"/>
      <c r="C75" s="9"/>
      <c r="D75" s="38"/>
      <c r="E75" s="174" t="s">
        <v>212</v>
      </c>
      <c r="F75" s="175">
        <v>41894</v>
      </c>
      <c r="G75" s="69">
        <v>3417.39</v>
      </c>
      <c r="H75" s="34"/>
      <c r="I75" s="9"/>
      <c r="J75" s="39"/>
      <c r="K75" s="34"/>
      <c r="L75" s="9"/>
      <c r="M75" s="39"/>
      <c r="N75" s="51">
        <f t="shared" si="5"/>
        <v>3417.39</v>
      </c>
      <c r="O75" s="23"/>
    </row>
    <row r="76" spans="1:15" s="6" customFormat="1" ht="15">
      <c r="A76" s="42" t="s">
        <v>214</v>
      </c>
      <c r="B76" s="34"/>
      <c r="C76" s="9"/>
      <c r="D76" s="39"/>
      <c r="E76" s="174" t="s">
        <v>215</v>
      </c>
      <c r="F76" s="175">
        <v>41908</v>
      </c>
      <c r="G76" s="69">
        <v>734.14</v>
      </c>
      <c r="H76" s="34"/>
      <c r="I76" s="9"/>
      <c r="J76" s="39"/>
      <c r="K76" s="34"/>
      <c r="L76" s="9"/>
      <c r="M76" s="39"/>
      <c r="N76" s="51">
        <f t="shared" si="5"/>
        <v>734.14</v>
      </c>
      <c r="O76" s="23"/>
    </row>
    <row r="77" spans="1:15" s="6" customFormat="1" ht="12.75" customHeight="1">
      <c r="A77" s="42" t="s">
        <v>216</v>
      </c>
      <c r="B77" s="34"/>
      <c r="C77" s="9"/>
      <c r="D77" s="38"/>
      <c r="E77" s="174" t="s">
        <v>215</v>
      </c>
      <c r="F77" s="175">
        <v>41908</v>
      </c>
      <c r="G77" s="17">
        <v>1123.54</v>
      </c>
      <c r="H77" s="34"/>
      <c r="I77" s="9"/>
      <c r="J77" s="39"/>
      <c r="K77" s="174"/>
      <c r="L77" s="175"/>
      <c r="M77" s="69"/>
      <c r="N77" s="51">
        <f t="shared" si="5"/>
        <v>1123.54</v>
      </c>
      <c r="O77" s="23"/>
    </row>
    <row r="78" spans="1:15" s="6" customFormat="1" ht="15">
      <c r="A78" s="42" t="s">
        <v>217</v>
      </c>
      <c r="B78" s="34"/>
      <c r="C78" s="9"/>
      <c r="D78" s="39"/>
      <c r="E78" s="174" t="s">
        <v>218</v>
      </c>
      <c r="F78" s="175">
        <v>41891</v>
      </c>
      <c r="G78" s="69">
        <v>30000</v>
      </c>
      <c r="H78" s="34"/>
      <c r="I78" s="9"/>
      <c r="J78" s="39"/>
      <c r="K78" s="34"/>
      <c r="L78" s="9"/>
      <c r="M78" s="39"/>
      <c r="N78" s="51">
        <f t="shared" si="5"/>
        <v>30000</v>
      </c>
      <c r="O78" s="23"/>
    </row>
    <row r="79" spans="1:15" s="6" customFormat="1" ht="15.75" customHeight="1">
      <c r="A79" s="42" t="s">
        <v>219</v>
      </c>
      <c r="B79" s="58"/>
      <c r="C79" s="68"/>
      <c r="D79" s="228"/>
      <c r="E79" s="193" t="s">
        <v>220</v>
      </c>
      <c r="F79" s="175">
        <v>41915</v>
      </c>
      <c r="G79" s="194">
        <v>903.37</v>
      </c>
      <c r="H79" s="174"/>
      <c r="I79" s="175"/>
      <c r="J79" s="69"/>
      <c r="K79" s="174"/>
      <c r="L79" s="175"/>
      <c r="M79" s="69"/>
      <c r="N79" s="51">
        <f t="shared" si="5"/>
        <v>903.37</v>
      </c>
      <c r="O79" s="23"/>
    </row>
    <row r="80" spans="1:15" s="6" customFormat="1" ht="15.75" customHeight="1">
      <c r="A80" s="42" t="s">
        <v>223</v>
      </c>
      <c r="B80" s="58"/>
      <c r="C80" s="68"/>
      <c r="D80" s="228"/>
      <c r="E80" s="193" t="s">
        <v>224</v>
      </c>
      <c r="F80" s="175">
        <v>41936</v>
      </c>
      <c r="G80" s="194">
        <v>745.51</v>
      </c>
      <c r="H80" s="174"/>
      <c r="I80" s="175"/>
      <c r="J80" s="69"/>
      <c r="K80" s="174"/>
      <c r="L80" s="175"/>
      <c r="M80" s="69"/>
      <c r="N80" s="51">
        <f t="shared" si="5"/>
        <v>745.51</v>
      </c>
      <c r="O80" s="23"/>
    </row>
    <row r="81" spans="1:15" s="6" customFormat="1" ht="15">
      <c r="A81" s="235" t="s">
        <v>226</v>
      </c>
      <c r="B81" s="58"/>
      <c r="C81" s="68"/>
      <c r="D81" s="52"/>
      <c r="E81" s="59"/>
      <c r="F81" s="68"/>
      <c r="G81" s="230"/>
      <c r="H81" s="174" t="s">
        <v>227</v>
      </c>
      <c r="I81" s="175">
        <v>41978</v>
      </c>
      <c r="J81" s="69">
        <v>645.73</v>
      </c>
      <c r="K81" s="174"/>
      <c r="L81" s="175"/>
      <c r="M81" s="69"/>
      <c r="N81" s="51">
        <f t="shared" si="5"/>
        <v>645.73</v>
      </c>
      <c r="O81" s="234"/>
    </row>
    <row r="82" spans="1:15" s="9" customFormat="1" ht="18" customHeight="1">
      <c r="A82" s="236" t="s">
        <v>228</v>
      </c>
      <c r="E82" s="237"/>
      <c r="F82" s="238"/>
      <c r="G82" s="94"/>
      <c r="H82" s="9">
        <v>179</v>
      </c>
      <c r="I82" s="176">
        <v>41985</v>
      </c>
      <c r="J82" s="7">
        <v>93476.1</v>
      </c>
      <c r="N82" s="51">
        <f t="shared" si="5"/>
        <v>93476.1</v>
      </c>
      <c r="O82" s="95"/>
    </row>
    <row r="83" spans="1:15" s="9" customFormat="1" ht="18" customHeight="1">
      <c r="A83" s="236" t="s">
        <v>229</v>
      </c>
      <c r="E83" s="237"/>
      <c r="F83" s="238"/>
      <c r="G83" s="94"/>
      <c r="H83" s="9">
        <v>185</v>
      </c>
      <c r="I83" s="176">
        <v>41992</v>
      </c>
      <c r="J83" s="7">
        <v>3672.28</v>
      </c>
      <c r="N83" s="51">
        <f t="shared" si="5"/>
        <v>3672.28</v>
      </c>
      <c r="O83" s="95"/>
    </row>
    <row r="84" spans="1:15" s="9" customFormat="1" ht="18" customHeight="1">
      <c r="A84" s="236" t="s">
        <v>232</v>
      </c>
      <c r="E84" s="237"/>
      <c r="F84" s="238"/>
      <c r="G84" s="94"/>
      <c r="H84" s="9">
        <v>191</v>
      </c>
      <c r="I84" s="176">
        <v>41991</v>
      </c>
      <c r="J84" s="7">
        <v>4193.38</v>
      </c>
      <c r="N84" s="51">
        <f t="shared" si="5"/>
        <v>4193.38</v>
      </c>
      <c r="O84" s="95"/>
    </row>
    <row r="85" spans="1:15" s="6" customFormat="1" ht="15">
      <c r="A85" s="243" t="s">
        <v>235</v>
      </c>
      <c r="B85" s="224"/>
      <c r="C85" s="222"/>
      <c r="D85" s="225"/>
      <c r="E85" s="221"/>
      <c r="F85" s="222"/>
      <c r="G85" s="244"/>
      <c r="H85" s="245" t="s">
        <v>234</v>
      </c>
      <c r="I85" s="227">
        <v>41978</v>
      </c>
      <c r="J85" s="246">
        <v>34930</v>
      </c>
      <c r="K85" s="218"/>
      <c r="L85" s="219"/>
      <c r="M85" s="220"/>
      <c r="N85" s="51">
        <f t="shared" si="5"/>
        <v>34930</v>
      </c>
      <c r="O85" s="234"/>
    </row>
    <row r="86" spans="1:15" s="6" customFormat="1" ht="15">
      <c r="A86" s="235" t="s">
        <v>226</v>
      </c>
      <c r="B86" s="241"/>
      <c r="C86" s="241"/>
      <c r="D86" s="241"/>
      <c r="E86" s="241"/>
      <c r="F86" s="241"/>
      <c r="G86" s="248"/>
      <c r="H86" s="249">
        <v>4</v>
      </c>
      <c r="I86" s="242">
        <v>42020</v>
      </c>
      <c r="J86" s="248">
        <v>322.87</v>
      </c>
      <c r="K86" s="254"/>
      <c r="L86" s="219"/>
      <c r="M86" s="94"/>
      <c r="N86" s="239">
        <f t="shared" si="5"/>
        <v>322.87</v>
      </c>
      <c r="O86" s="234"/>
    </row>
    <row r="87" spans="1:15" s="6" customFormat="1" ht="15">
      <c r="A87" s="247" t="s">
        <v>236</v>
      </c>
      <c r="B87" s="241"/>
      <c r="C87" s="241"/>
      <c r="D87" s="241"/>
      <c r="E87" s="241"/>
      <c r="F87" s="241"/>
      <c r="G87" s="248"/>
      <c r="H87" s="249"/>
      <c r="I87" s="242"/>
      <c r="J87" s="248"/>
      <c r="K87" s="254" t="s">
        <v>237</v>
      </c>
      <c r="L87" s="219">
        <v>42048</v>
      </c>
      <c r="M87" s="94">
        <v>33668.17</v>
      </c>
      <c r="N87" s="239">
        <f t="shared" si="5"/>
        <v>33668.17</v>
      </c>
      <c r="O87" s="234"/>
    </row>
    <row r="88" spans="1:15" s="6" customFormat="1" ht="15">
      <c r="A88" s="42" t="s">
        <v>219</v>
      </c>
      <c r="B88" s="241"/>
      <c r="C88" s="241"/>
      <c r="D88" s="241"/>
      <c r="E88" s="241"/>
      <c r="F88" s="241"/>
      <c r="G88" s="248"/>
      <c r="H88" s="249"/>
      <c r="I88" s="242"/>
      <c r="J88" s="248"/>
      <c r="K88" s="254" t="s">
        <v>241</v>
      </c>
      <c r="L88" s="219">
        <v>42083</v>
      </c>
      <c r="M88" s="94">
        <v>1059.85</v>
      </c>
      <c r="N88" s="239">
        <f t="shared" si="5"/>
        <v>1059.85</v>
      </c>
      <c r="O88" s="234"/>
    </row>
    <row r="89" spans="1:15" s="6" customFormat="1" ht="15">
      <c r="A89" s="256" t="s">
        <v>242</v>
      </c>
      <c r="B89" s="241"/>
      <c r="C89" s="241"/>
      <c r="D89" s="241"/>
      <c r="E89" s="241"/>
      <c r="F89" s="241"/>
      <c r="G89" s="248"/>
      <c r="H89" s="249"/>
      <c r="I89" s="242"/>
      <c r="J89" s="248"/>
      <c r="K89" s="254" t="s">
        <v>243</v>
      </c>
      <c r="L89" s="219">
        <v>42083</v>
      </c>
      <c r="M89" s="94">
        <v>11981.88</v>
      </c>
      <c r="N89" s="239">
        <f t="shared" si="5"/>
        <v>11981.88</v>
      </c>
      <c r="O89" s="234"/>
    </row>
    <row r="90" spans="1:15" s="6" customFormat="1" ht="15">
      <c r="A90" s="256" t="s">
        <v>244</v>
      </c>
      <c r="B90" s="241"/>
      <c r="C90" s="241"/>
      <c r="D90" s="241"/>
      <c r="E90" s="241"/>
      <c r="F90" s="241"/>
      <c r="G90" s="248"/>
      <c r="H90" s="249"/>
      <c r="I90" s="242"/>
      <c r="J90" s="248"/>
      <c r="K90" s="254" t="s">
        <v>243</v>
      </c>
      <c r="L90" s="219">
        <v>42083</v>
      </c>
      <c r="M90" s="94">
        <v>12186.79</v>
      </c>
      <c r="N90" s="239">
        <f t="shared" si="5"/>
        <v>12186.79</v>
      </c>
      <c r="O90" s="234"/>
    </row>
    <row r="91" spans="1:15" s="6" customFormat="1" ht="15">
      <c r="A91" s="256" t="s">
        <v>246</v>
      </c>
      <c r="B91" s="241"/>
      <c r="C91" s="241"/>
      <c r="D91" s="241"/>
      <c r="E91" s="241"/>
      <c r="F91" s="241"/>
      <c r="G91" s="248"/>
      <c r="H91" s="249"/>
      <c r="I91" s="242"/>
      <c r="J91" s="248"/>
      <c r="K91" s="254" t="s">
        <v>247</v>
      </c>
      <c r="L91" s="219">
        <v>42094</v>
      </c>
      <c r="M91" s="94">
        <v>247221.35</v>
      </c>
      <c r="N91" s="239">
        <f t="shared" si="5"/>
        <v>247221.35</v>
      </c>
      <c r="O91" s="234"/>
    </row>
    <row r="92" spans="1:15" s="6" customFormat="1" ht="18.75" customHeight="1">
      <c r="A92" s="260" t="s">
        <v>251</v>
      </c>
      <c r="B92" s="58"/>
      <c r="C92" s="68"/>
      <c r="D92" s="52"/>
      <c r="E92" s="59"/>
      <c r="F92" s="68"/>
      <c r="G92" s="230"/>
      <c r="H92" s="174"/>
      <c r="I92" s="175"/>
      <c r="J92" s="69"/>
      <c r="K92" s="174" t="s">
        <v>252</v>
      </c>
      <c r="L92" s="175">
        <v>42088</v>
      </c>
      <c r="M92" s="69">
        <v>170</v>
      </c>
      <c r="N92" s="51">
        <f t="shared" si="5"/>
        <v>170</v>
      </c>
      <c r="O92" s="23"/>
    </row>
    <row r="93" spans="1:15" s="6" customFormat="1" ht="15">
      <c r="A93" s="260" t="s">
        <v>253</v>
      </c>
      <c r="B93" s="34"/>
      <c r="C93" s="9"/>
      <c r="D93" s="39"/>
      <c r="E93" s="50"/>
      <c r="F93" s="9"/>
      <c r="G93" s="18"/>
      <c r="H93" s="34"/>
      <c r="I93" s="9"/>
      <c r="J93" s="38"/>
      <c r="K93" s="30" t="s">
        <v>254</v>
      </c>
      <c r="L93" s="176">
        <v>42093</v>
      </c>
      <c r="M93" s="38">
        <v>145.75</v>
      </c>
      <c r="N93" s="51">
        <f t="shared" si="5"/>
        <v>145.75</v>
      </c>
      <c r="O93" s="23"/>
    </row>
    <row r="94" spans="1:15" s="6" customFormat="1" ht="15">
      <c r="A94" s="247"/>
      <c r="B94" s="241"/>
      <c r="C94" s="241"/>
      <c r="D94" s="241"/>
      <c r="E94" s="241"/>
      <c r="F94" s="241"/>
      <c r="G94" s="248"/>
      <c r="H94" s="249"/>
      <c r="I94" s="242"/>
      <c r="J94" s="248"/>
      <c r="K94" s="255"/>
      <c r="L94" s="250"/>
      <c r="M94" s="94"/>
      <c r="N94" s="51">
        <f t="shared" si="5"/>
        <v>0</v>
      </c>
      <c r="O94" s="95"/>
    </row>
    <row r="95" spans="1:15" s="84" customFormat="1" ht="19.5">
      <c r="A95" s="251" t="s">
        <v>4</v>
      </c>
      <c r="B95" s="252"/>
      <c r="C95" s="252"/>
      <c r="D95" s="253">
        <f>SUM(D66:D94)</f>
        <v>52798.34</v>
      </c>
      <c r="E95" s="252"/>
      <c r="F95" s="252"/>
      <c r="G95" s="87">
        <f>SUM(G66:G94)</f>
        <v>29461.37</v>
      </c>
      <c r="H95" s="252"/>
      <c r="I95" s="252"/>
      <c r="J95" s="87">
        <f>SUM(J66:J94)</f>
        <v>137240.36</v>
      </c>
      <c r="K95" s="252"/>
      <c r="L95" s="252"/>
      <c r="M95" s="87">
        <f>SUM(M66:M94)</f>
        <v>306433.79</v>
      </c>
      <c r="N95" s="239">
        <f t="shared" si="5"/>
        <v>525933.86</v>
      </c>
      <c r="O95" s="87"/>
    </row>
    <row r="96" spans="1:15" s="6" customFormat="1" ht="40.5" customHeight="1" hidden="1" thickBot="1">
      <c r="A96" s="296" t="s">
        <v>30</v>
      </c>
      <c r="B96" s="297"/>
      <c r="C96" s="297"/>
      <c r="D96" s="297"/>
      <c r="E96" s="297"/>
      <c r="F96" s="297"/>
      <c r="G96" s="297"/>
      <c r="H96" s="297"/>
      <c r="I96" s="297"/>
      <c r="J96" s="297"/>
      <c r="K96" s="297"/>
      <c r="L96" s="297"/>
      <c r="M96" s="297"/>
      <c r="N96" s="298"/>
      <c r="O96" s="60"/>
    </row>
    <row r="97" spans="1:15" s="6" customFormat="1" ht="12.75" hidden="1">
      <c r="A97" s="42"/>
      <c r="B97" s="34"/>
      <c r="C97" s="9"/>
      <c r="D97" s="39"/>
      <c r="E97" s="50"/>
      <c r="F97" s="9"/>
      <c r="G97" s="18"/>
      <c r="H97" s="34"/>
      <c r="I97" s="9"/>
      <c r="J97" s="39"/>
      <c r="K97" s="34"/>
      <c r="L97" s="9"/>
      <c r="M97" s="39"/>
      <c r="N97" s="50"/>
      <c r="O97" s="23"/>
    </row>
    <row r="98" spans="1:15" s="6" customFormat="1" ht="12.75" hidden="1">
      <c r="A98" s="42"/>
      <c r="B98" s="34"/>
      <c r="C98" s="9"/>
      <c r="D98" s="39"/>
      <c r="E98" s="50"/>
      <c r="F98" s="9"/>
      <c r="G98" s="18"/>
      <c r="H98" s="34"/>
      <c r="I98" s="9"/>
      <c r="J98" s="39"/>
      <c r="K98" s="34"/>
      <c r="L98" s="9"/>
      <c r="M98" s="39"/>
      <c r="N98" s="50"/>
      <c r="O98" s="23"/>
    </row>
    <row r="99" spans="1:15" s="6" customFormat="1" ht="12.75" hidden="1">
      <c r="A99" s="42"/>
      <c r="B99" s="34"/>
      <c r="C99" s="9"/>
      <c r="D99" s="39"/>
      <c r="E99" s="50"/>
      <c r="F99" s="9"/>
      <c r="G99" s="18"/>
      <c r="H99" s="34"/>
      <c r="I99" s="9"/>
      <c r="J99" s="39"/>
      <c r="K99" s="34"/>
      <c r="L99" s="9"/>
      <c r="M99" s="39"/>
      <c r="N99" s="50"/>
      <c r="O99" s="23"/>
    </row>
    <row r="100" spans="1:15" s="6" customFormat="1" ht="12.75" hidden="1">
      <c r="A100" s="42"/>
      <c r="B100" s="34"/>
      <c r="C100" s="9"/>
      <c r="D100" s="39"/>
      <c r="E100" s="50"/>
      <c r="F100" s="9"/>
      <c r="G100" s="18"/>
      <c r="H100" s="34"/>
      <c r="I100" s="9"/>
      <c r="J100" s="39"/>
      <c r="K100" s="34"/>
      <c r="L100" s="9"/>
      <c r="M100" s="39"/>
      <c r="N100" s="50"/>
      <c r="O100" s="23"/>
    </row>
    <row r="101" spans="1:15" s="6" customFormat="1" ht="13.5" hidden="1" thickBot="1">
      <c r="A101" s="42"/>
      <c r="B101" s="34"/>
      <c r="C101" s="9"/>
      <c r="D101" s="39"/>
      <c r="E101" s="50"/>
      <c r="F101" s="9"/>
      <c r="G101" s="18"/>
      <c r="H101" s="34"/>
      <c r="I101" s="9"/>
      <c r="J101" s="39"/>
      <c r="K101" s="34"/>
      <c r="L101" s="9"/>
      <c r="M101" s="39"/>
      <c r="N101" s="50"/>
      <c r="O101" s="23"/>
    </row>
    <row r="102" spans="1:15" s="84" customFormat="1" ht="20.25" hidden="1" thickBot="1">
      <c r="A102" s="80" t="s">
        <v>4</v>
      </c>
      <c r="B102" s="85"/>
      <c r="C102" s="86"/>
      <c r="D102" s="88">
        <f>SUM(D97:D101)</f>
        <v>0</v>
      </c>
      <c r="E102" s="89"/>
      <c r="F102" s="88"/>
      <c r="G102" s="88">
        <f>SUM(G97:G101)</f>
        <v>0</v>
      </c>
      <c r="H102" s="88"/>
      <c r="I102" s="88"/>
      <c r="J102" s="88">
        <f>SUM(J97:J101)</f>
        <v>0</v>
      </c>
      <c r="K102" s="88"/>
      <c r="L102" s="88"/>
      <c r="M102" s="88">
        <f>SUM(M97:M101)</f>
        <v>0</v>
      </c>
      <c r="N102" s="82"/>
      <c r="O102" s="87"/>
    </row>
    <row r="103" spans="1:15" s="6" customFormat="1" ht="20.25" thickBot="1">
      <c r="A103" s="64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0"/>
    </row>
    <row r="104" spans="1:15" s="2" customFormat="1" ht="20.25" thickBot="1">
      <c r="A104" s="45" t="s">
        <v>6</v>
      </c>
      <c r="B104" s="65"/>
      <c r="C104" s="61"/>
      <c r="D104" s="66">
        <f>D102+D95+D64+D47</f>
        <v>228359.82</v>
      </c>
      <c r="E104" s="62"/>
      <c r="F104" s="61"/>
      <c r="G104" s="66">
        <f>G102+G95+G64+G47</f>
        <v>189387.62</v>
      </c>
      <c r="H104" s="62"/>
      <c r="I104" s="61"/>
      <c r="J104" s="66">
        <f>J102+J95+J64+J47</f>
        <v>307930.86</v>
      </c>
      <c r="K104" s="62"/>
      <c r="L104" s="61"/>
      <c r="M104" s="66">
        <f>M102+M95+M64+M47</f>
        <v>695194.54</v>
      </c>
      <c r="N104" s="63"/>
      <c r="O104" s="27">
        <f>M104+J104+G104+D104</f>
        <v>1420872.84</v>
      </c>
    </row>
    <row r="105" spans="1:13" s="2" customFormat="1" ht="13.5" thickBot="1">
      <c r="A105" s="55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</row>
    <row r="106" spans="1:14" s="2" customFormat="1" ht="13.5" thickBot="1">
      <c r="A106" s="53"/>
      <c r="B106" s="56" t="s">
        <v>18</v>
      </c>
      <c r="C106" s="56" t="s">
        <v>19</v>
      </c>
      <c r="D106" s="56" t="s">
        <v>20</v>
      </c>
      <c r="E106" s="56" t="s">
        <v>21</v>
      </c>
      <c r="F106" s="56" t="s">
        <v>22</v>
      </c>
      <c r="G106" s="56" t="s">
        <v>23</v>
      </c>
      <c r="H106" s="56" t="s">
        <v>24</v>
      </c>
      <c r="I106" s="56" t="s">
        <v>25</v>
      </c>
      <c r="J106" s="56" t="s">
        <v>14</v>
      </c>
      <c r="K106" s="56" t="s">
        <v>15</v>
      </c>
      <c r="L106" s="56" t="s">
        <v>16</v>
      </c>
      <c r="M106" s="56" t="s">
        <v>17</v>
      </c>
      <c r="N106" s="56" t="s">
        <v>27</v>
      </c>
    </row>
    <row r="107" spans="1:14" s="2" customFormat="1" ht="13.5" thickBot="1">
      <c r="A107" s="55" t="s">
        <v>13</v>
      </c>
      <c r="B107" s="106">
        <v>393985.43</v>
      </c>
      <c r="C107" s="53">
        <f>B113</f>
        <v>477934.5</v>
      </c>
      <c r="D107" s="53">
        <f aca="true" t="shared" si="6" ref="D107:M107">C113</f>
        <v>552468.83</v>
      </c>
      <c r="E107" s="54">
        <f>D113</f>
        <v>395027.16</v>
      </c>
      <c r="F107" s="53">
        <f t="shared" si="6"/>
        <v>469541.15</v>
      </c>
      <c r="G107" s="53">
        <f t="shared" si="6"/>
        <v>544276.88</v>
      </c>
      <c r="H107" s="54">
        <f t="shared" si="6"/>
        <v>424293.03</v>
      </c>
      <c r="I107" s="53">
        <f t="shared" si="6"/>
        <v>505082.54</v>
      </c>
      <c r="J107" s="53">
        <f t="shared" si="6"/>
        <v>590023.42</v>
      </c>
      <c r="K107" s="54">
        <f t="shared" si="6"/>
        <v>352261.45</v>
      </c>
      <c r="L107" s="53">
        <f t="shared" si="6"/>
        <v>424988.22</v>
      </c>
      <c r="M107" s="53">
        <f t="shared" si="6"/>
        <v>503810.47</v>
      </c>
      <c r="N107" s="53"/>
    </row>
    <row r="108" spans="1:14" s="180" customFormat="1" ht="13.5" thickBot="1">
      <c r="A108" s="178" t="s">
        <v>11</v>
      </c>
      <c r="B108" s="179">
        <v>75239.54</v>
      </c>
      <c r="C108" s="179">
        <v>75239.54</v>
      </c>
      <c r="D108" s="179">
        <v>75239.54</v>
      </c>
      <c r="E108" s="179">
        <v>75239.54</v>
      </c>
      <c r="F108" s="179">
        <v>75239.54</v>
      </c>
      <c r="G108" s="179">
        <v>75239.54</v>
      </c>
      <c r="H108" s="179">
        <v>75239.54</v>
      </c>
      <c r="I108" s="179">
        <v>75239.54</v>
      </c>
      <c r="J108" s="179">
        <v>75239.54</v>
      </c>
      <c r="K108" s="179">
        <v>75239.54</v>
      </c>
      <c r="L108" s="179">
        <v>75239.54</v>
      </c>
      <c r="M108" s="179">
        <v>75239.54</v>
      </c>
      <c r="N108" s="179">
        <f>SUM(B108:M108)</f>
        <v>902874.48</v>
      </c>
    </row>
    <row r="109" spans="1:14" s="180" customFormat="1" ht="13.5" thickBot="1">
      <c r="A109" s="178" t="s">
        <v>12</v>
      </c>
      <c r="B109" s="179">
        <v>84769.07</v>
      </c>
      <c r="C109" s="179">
        <v>74124.33</v>
      </c>
      <c r="D109" s="179">
        <v>70508.15</v>
      </c>
      <c r="E109" s="179">
        <v>73939.99</v>
      </c>
      <c r="F109" s="179">
        <v>74161.73</v>
      </c>
      <c r="G109" s="179">
        <v>68829.77</v>
      </c>
      <c r="H109" s="179">
        <v>80153.51</v>
      </c>
      <c r="I109" s="179">
        <v>84304.88</v>
      </c>
      <c r="J109" s="179">
        <v>69676.89</v>
      </c>
      <c r="K109" s="179">
        <v>72371.77</v>
      </c>
      <c r="L109" s="179">
        <v>78467.25</v>
      </c>
      <c r="M109" s="179">
        <v>71466.41</v>
      </c>
      <c r="N109" s="179">
        <f>SUM(B109:M109)</f>
        <v>902773.75</v>
      </c>
    </row>
    <row r="110" spans="1:14" s="180" customFormat="1" ht="13.5" thickBot="1">
      <c r="A110" s="178" t="s">
        <v>150</v>
      </c>
      <c r="B110" s="181">
        <v>246</v>
      </c>
      <c r="C110" s="181">
        <v>246</v>
      </c>
      <c r="D110" s="181">
        <v>246</v>
      </c>
      <c r="E110" s="181">
        <v>246</v>
      </c>
      <c r="F110" s="181">
        <v>246</v>
      </c>
      <c r="G110" s="181">
        <v>246</v>
      </c>
      <c r="H110" s="181">
        <v>246</v>
      </c>
      <c r="I110" s="181">
        <v>246</v>
      </c>
      <c r="J110" s="181">
        <v>246</v>
      </c>
      <c r="K110" s="181">
        <v>201</v>
      </c>
      <c r="L110" s="181">
        <v>201</v>
      </c>
      <c r="M110" s="181">
        <v>200</v>
      </c>
      <c r="N110" s="181">
        <f>SUM(B110:M110)</f>
        <v>2816</v>
      </c>
    </row>
    <row r="111" spans="1:14" s="180" customFormat="1" ht="13.5" thickBot="1">
      <c r="A111" s="178" t="s">
        <v>151</v>
      </c>
      <c r="B111" s="181">
        <v>-1066</v>
      </c>
      <c r="C111" s="181">
        <v>164</v>
      </c>
      <c r="D111" s="181">
        <v>164</v>
      </c>
      <c r="E111" s="181">
        <v>328</v>
      </c>
      <c r="F111" s="181">
        <v>328</v>
      </c>
      <c r="G111" s="181">
        <v>328</v>
      </c>
      <c r="H111" s="181">
        <v>390</v>
      </c>
      <c r="I111" s="181">
        <v>390</v>
      </c>
      <c r="J111" s="181">
        <v>246</v>
      </c>
      <c r="K111" s="181">
        <v>154</v>
      </c>
      <c r="L111" s="181">
        <v>154</v>
      </c>
      <c r="M111" s="181">
        <v>154</v>
      </c>
      <c r="N111" s="181">
        <f>SUM(B111:M111)</f>
        <v>1734</v>
      </c>
    </row>
    <row r="112" spans="1:14" s="2" customFormat="1" ht="13.5" thickBot="1">
      <c r="A112" s="55" t="s">
        <v>28</v>
      </c>
      <c r="B112" s="53">
        <f aca="true" t="shared" si="7" ref="B112:M112">B109-B108</f>
        <v>9529.53000000001</v>
      </c>
      <c r="C112" s="53">
        <f t="shared" si="7"/>
        <v>-1115.20999999999</v>
      </c>
      <c r="D112" s="53">
        <f t="shared" si="7"/>
        <v>-4731.39</v>
      </c>
      <c r="E112" s="53">
        <f t="shared" si="7"/>
        <v>-1299.54999999999</v>
      </c>
      <c r="F112" s="53">
        <f t="shared" si="7"/>
        <v>-1077.81</v>
      </c>
      <c r="G112" s="53">
        <f t="shared" si="7"/>
        <v>-6409.76999999999</v>
      </c>
      <c r="H112" s="53">
        <f t="shared" si="7"/>
        <v>4913.97</v>
      </c>
      <c r="I112" s="53">
        <f t="shared" si="7"/>
        <v>9065.34000000001</v>
      </c>
      <c r="J112" s="53">
        <f t="shared" si="7"/>
        <v>-5562.64999999999</v>
      </c>
      <c r="K112" s="53">
        <f t="shared" si="7"/>
        <v>-2867.76999999999</v>
      </c>
      <c r="L112" s="53">
        <f t="shared" si="7"/>
        <v>3227.71000000001</v>
      </c>
      <c r="M112" s="53">
        <f t="shared" si="7"/>
        <v>-3773.12999999999</v>
      </c>
      <c r="N112" s="229">
        <f>SUM(B112:M112)</f>
        <v>-100.73</v>
      </c>
    </row>
    <row r="113" spans="1:15" s="2" customFormat="1" ht="13.5" thickBot="1">
      <c r="A113" s="55" t="s">
        <v>26</v>
      </c>
      <c r="B113" s="182">
        <f>B107+B109+B110+B111</f>
        <v>477934.5</v>
      </c>
      <c r="C113" s="182">
        <f>C107+C109+C110+C111</f>
        <v>552468.83</v>
      </c>
      <c r="D113" s="183">
        <f>D107+D109+D110+D111-D104</f>
        <v>395027.16</v>
      </c>
      <c r="E113" s="182">
        <f>E107+E109+E110+E111</f>
        <v>469541.15</v>
      </c>
      <c r="F113" s="182">
        <f>F107+F109+F110+F111</f>
        <v>544276.88</v>
      </c>
      <c r="G113" s="183">
        <f>G107+G109+G110+G111-G104</f>
        <v>424293.03</v>
      </c>
      <c r="H113" s="182">
        <f>H107+H109+H110+H111</f>
        <v>505082.54</v>
      </c>
      <c r="I113" s="182">
        <f>I107+I109+I110+I111</f>
        <v>590023.42</v>
      </c>
      <c r="J113" s="183">
        <f>J107+J109+J110+J111-J104</f>
        <v>352261.45</v>
      </c>
      <c r="K113" s="182">
        <f>K107+K109+K110+K111</f>
        <v>424988.22</v>
      </c>
      <c r="L113" s="182">
        <f>L107+L109+L110+L111</f>
        <v>503810.47</v>
      </c>
      <c r="M113" s="183">
        <f>M107+M109+M110+M111-M104</f>
        <v>-119563.66</v>
      </c>
      <c r="N113" s="53"/>
      <c r="O113" s="102"/>
    </row>
    <row r="114" spans="7:15" s="2" customFormat="1" ht="56.25" customHeight="1">
      <c r="G114" s="36"/>
      <c r="H114" s="293" t="s">
        <v>164</v>
      </c>
      <c r="I114" s="293"/>
      <c r="J114" s="293"/>
      <c r="K114" s="293"/>
      <c r="L114" s="286" t="s">
        <v>165</v>
      </c>
      <c r="M114" s="286"/>
      <c r="N114" s="286"/>
      <c r="O114" s="102"/>
    </row>
    <row r="115" spans="8:15" s="2" customFormat="1" ht="72" customHeight="1">
      <c r="H115" s="294" t="s">
        <v>166</v>
      </c>
      <c r="I115" s="294"/>
      <c r="J115" s="294"/>
      <c r="K115" s="294"/>
      <c r="L115" s="287" t="s">
        <v>201</v>
      </c>
      <c r="M115" s="287"/>
      <c r="N115" s="287"/>
      <c r="O115" s="102"/>
    </row>
    <row r="116" s="2" customFormat="1" ht="12.75"/>
    <row r="117" spans="8:14" s="2" customFormat="1" ht="15">
      <c r="H117" s="292" t="s">
        <v>152</v>
      </c>
      <c r="I117" s="292"/>
      <c r="J117" s="292"/>
      <c r="K117" s="184">
        <f>O104</f>
        <v>1420872.84</v>
      </c>
      <c r="L117" s="185">
        <v>1420872.84</v>
      </c>
      <c r="M117"/>
      <c r="N117" s="261">
        <f>L117+M117</f>
        <v>1420872.84</v>
      </c>
    </row>
    <row r="118" spans="8:14" s="2" customFormat="1" ht="15">
      <c r="H118" s="292" t="s">
        <v>153</v>
      </c>
      <c r="I118" s="292"/>
      <c r="J118" s="292"/>
      <c r="K118" s="184">
        <f>N108</f>
        <v>902874.48</v>
      </c>
      <c r="L118" s="185">
        <v>902874.48</v>
      </c>
      <c r="M118"/>
      <c r="N118" s="261">
        <f aca="true" t="shared" si="8" ref="N118:N123">L118+M118</f>
        <v>902874.48</v>
      </c>
    </row>
    <row r="119" spans="8:14" s="2" customFormat="1" ht="15">
      <c r="H119" s="292" t="s">
        <v>154</v>
      </c>
      <c r="I119" s="292"/>
      <c r="J119" s="292"/>
      <c r="K119" s="184">
        <f>N109</f>
        <v>902773.75</v>
      </c>
      <c r="L119" s="185">
        <v>902773.75</v>
      </c>
      <c r="M119">
        <v>4550</v>
      </c>
      <c r="N119" s="261">
        <f t="shared" si="8"/>
        <v>907323.75</v>
      </c>
    </row>
    <row r="120" spans="8:14" s="2" customFormat="1" ht="15">
      <c r="H120" s="292" t="s">
        <v>155</v>
      </c>
      <c r="I120" s="292"/>
      <c r="J120" s="292"/>
      <c r="K120" s="184">
        <f>K119-K118</f>
        <v>-100.73</v>
      </c>
      <c r="L120" s="184">
        <v>-100.73</v>
      </c>
      <c r="M120">
        <v>4550</v>
      </c>
      <c r="N120" s="261">
        <f t="shared" si="8"/>
        <v>4449.27</v>
      </c>
    </row>
    <row r="121" spans="8:14" s="2" customFormat="1" ht="15">
      <c r="H121" s="279" t="s">
        <v>156</v>
      </c>
      <c r="I121" s="279"/>
      <c r="J121" s="279"/>
      <c r="K121" s="184">
        <f>K118-K117</f>
        <v>-517998.36</v>
      </c>
      <c r="L121" s="184">
        <v>-517998.36</v>
      </c>
      <c r="M121"/>
      <c r="N121" s="261">
        <f t="shared" si="8"/>
        <v>-517998.36</v>
      </c>
    </row>
    <row r="122" spans="8:14" s="2" customFormat="1" ht="15">
      <c r="H122" s="288" t="s">
        <v>186</v>
      </c>
      <c r="I122" s="289"/>
      <c r="J122" s="290"/>
      <c r="K122" s="184">
        <f>B107</f>
        <v>393985.43</v>
      </c>
      <c r="L122" s="185">
        <v>379417.43</v>
      </c>
      <c r="M122">
        <v>14568</v>
      </c>
      <c r="N122" s="261">
        <f t="shared" si="8"/>
        <v>393985.43</v>
      </c>
    </row>
    <row r="123" spans="8:14" s="2" customFormat="1" ht="15.75">
      <c r="H123" s="291" t="s">
        <v>225</v>
      </c>
      <c r="I123" s="291"/>
      <c r="J123" s="291"/>
      <c r="K123" s="186">
        <f>K122+K121+K120+K124</f>
        <v>-119563.66</v>
      </c>
      <c r="L123" s="186">
        <f>L122+L121+L120+L124</f>
        <v>-138681.66</v>
      </c>
      <c r="M123" s="186">
        <f>M122+M121+M120+M124</f>
        <v>19118</v>
      </c>
      <c r="N123" s="261">
        <f t="shared" si="8"/>
        <v>-119563.66</v>
      </c>
    </row>
    <row r="124" spans="8:13" s="2" customFormat="1" ht="15">
      <c r="H124" s="281" t="s">
        <v>163</v>
      </c>
      <c r="I124" s="282"/>
      <c r="J124" s="283"/>
      <c r="K124" s="187">
        <f>N110+N111</f>
        <v>4550</v>
      </c>
      <c r="L124" s="185"/>
      <c r="M124"/>
    </row>
    <row r="125" spans="8:13" s="2" customFormat="1" ht="15">
      <c r="H125" s="279" t="s">
        <v>157</v>
      </c>
      <c r="I125" s="279"/>
      <c r="J125" s="279"/>
      <c r="K125" s="184">
        <f>D95+G95+J95+M95</f>
        <v>525933.86</v>
      </c>
      <c r="L125" s="284" t="s">
        <v>168</v>
      </c>
      <c r="M125" s="285"/>
    </row>
    <row r="126" spans="8:13" s="2" customFormat="1" ht="15">
      <c r="H126" s="280" t="s">
        <v>158</v>
      </c>
      <c r="I126" s="280"/>
      <c r="J126" s="280"/>
      <c r="K126" s="188">
        <v>41092.15</v>
      </c>
      <c r="L126" s="189"/>
      <c r="M126" s="3"/>
    </row>
    <row r="127" spans="8:13" s="2" customFormat="1" ht="15">
      <c r="H127" s="280" t="s">
        <v>159</v>
      </c>
      <c r="I127" s="280"/>
      <c r="J127" s="280"/>
      <c r="K127" s="188">
        <v>-33509.53</v>
      </c>
      <c r="L127" s="189"/>
      <c r="M127" s="3"/>
    </row>
    <row r="128" spans="8:12" ht="15">
      <c r="H128" s="280" t="s">
        <v>160</v>
      </c>
      <c r="I128" s="280"/>
      <c r="J128" s="280"/>
      <c r="K128" s="188">
        <f>K126+K127</f>
        <v>7582.62</v>
      </c>
      <c r="L128" s="189"/>
    </row>
    <row r="129" spans="8:12" ht="15">
      <c r="H129" s="280" t="s">
        <v>161</v>
      </c>
      <c r="I129" s="280"/>
      <c r="J129" s="280"/>
      <c r="K129" s="188">
        <f>K128-K125</f>
        <v>-518351.24</v>
      </c>
      <c r="L129" s="189"/>
    </row>
    <row r="130" spans="8:12" ht="15.75">
      <c r="H130" s="280" t="s">
        <v>162</v>
      </c>
      <c r="I130" s="280"/>
      <c r="J130" s="280"/>
      <c r="K130" s="190">
        <f>K121-K129</f>
        <v>352.88</v>
      </c>
      <c r="L130" s="191"/>
    </row>
  </sheetData>
  <sheetProtection/>
  <mergeCells count="29">
    <mergeCell ref="A1:N1"/>
    <mergeCell ref="A96:N96"/>
    <mergeCell ref="A65:N65"/>
    <mergeCell ref="B2:D2"/>
    <mergeCell ref="E2:G2"/>
    <mergeCell ref="H2:J2"/>
    <mergeCell ref="K2:M2"/>
    <mergeCell ref="A4:O4"/>
    <mergeCell ref="A49:N49"/>
    <mergeCell ref="A29:A30"/>
    <mergeCell ref="L114:N114"/>
    <mergeCell ref="L115:N115"/>
    <mergeCell ref="H122:J122"/>
    <mergeCell ref="H123:J123"/>
    <mergeCell ref="H117:J117"/>
    <mergeCell ref="H118:J118"/>
    <mergeCell ref="H119:J119"/>
    <mergeCell ref="H114:K114"/>
    <mergeCell ref="H115:K115"/>
    <mergeCell ref="H120:J120"/>
    <mergeCell ref="H121:J121"/>
    <mergeCell ref="H129:J129"/>
    <mergeCell ref="H130:J130"/>
    <mergeCell ref="H124:J124"/>
    <mergeCell ref="H125:J125"/>
    <mergeCell ref="L125:M125"/>
    <mergeCell ref="H126:J126"/>
    <mergeCell ref="H127:J127"/>
    <mergeCell ref="H128:J128"/>
  </mergeCells>
  <printOptions/>
  <pageMargins left="0.7" right="0.7" top="0.75" bottom="0.75" header="0.3" footer="0.3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8:J34"/>
  <sheetViews>
    <sheetView zoomScalePageLayoutView="0" workbookViewId="0" topLeftCell="A1">
      <selection activeCell="B8" sqref="B8:K36"/>
    </sheetView>
  </sheetViews>
  <sheetFormatPr defaultColWidth="9.00390625" defaultRowHeight="12.75"/>
  <cols>
    <col min="6" max="6" width="18.00390625" style="0" customWidth="1"/>
    <col min="8" max="8" width="18.375" style="0" customWidth="1"/>
  </cols>
  <sheetData>
    <row r="8" ht="12.75">
      <c r="D8" t="s">
        <v>256</v>
      </c>
    </row>
    <row r="10" ht="12.75">
      <c r="D10" t="s">
        <v>210</v>
      </c>
    </row>
    <row r="12" spans="6:8" ht="12.75">
      <c r="F12" s="310" t="s">
        <v>204</v>
      </c>
      <c r="H12" s="311" t="s">
        <v>205</v>
      </c>
    </row>
    <row r="13" spans="6:8" ht="12.75">
      <c r="F13" s="310"/>
      <c r="H13" s="311"/>
    </row>
    <row r="14" spans="6:8" ht="12.75">
      <c r="F14" s="310"/>
      <c r="H14" s="311"/>
    </row>
    <row r="15" ht="12.75">
      <c r="H15" s="231"/>
    </row>
    <row r="16" spans="4:8" ht="12.75">
      <c r="D16" t="s">
        <v>206</v>
      </c>
      <c r="F16">
        <v>3048</v>
      </c>
      <c r="H16">
        <v>3048</v>
      </c>
    </row>
    <row r="17" spans="4:8" ht="12.75">
      <c r="D17" t="s">
        <v>207</v>
      </c>
      <c r="F17">
        <v>2952</v>
      </c>
      <c r="H17">
        <v>2952</v>
      </c>
    </row>
    <row r="18" spans="4:8" ht="12.75">
      <c r="D18" t="s">
        <v>208</v>
      </c>
      <c r="F18">
        <v>2952</v>
      </c>
      <c r="H18">
        <v>2952</v>
      </c>
    </row>
    <row r="19" spans="4:8" ht="12.75">
      <c r="D19" t="s">
        <v>255</v>
      </c>
      <c r="F19">
        <v>2952</v>
      </c>
      <c r="H19">
        <v>2816</v>
      </c>
    </row>
    <row r="23" spans="4:8" ht="12.75">
      <c r="D23" t="s">
        <v>27</v>
      </c>
      <c r="F23">
        <v>11904</v>
      </c>
      <c r="H23">
        <v>11768</v>
      </c>
    </row>
    <row r="27" ht="12.75">
      <c r="D27" t="s">
        <v>209</v>
      </c>
    </row>
    <row r="29" spans="4:10" ht="12.75">
      <c r="D29" t="s">
        <v>207</v>
      </c>
      <c r="F29">
        <v>1722</v>
      </c>
      <c r="H29">
        <v>2952</v>
      </c>
      <c r="J29">
        <v>-1230</v>
      </c>
    </row>
    <row r="30" spans="4:8" ht="12.75">
      <c r="D30" t="s">
        <v>208</v>
      </c>
      <c r="F30">
        <v>2952</v>
      </c>
      <c r="H30">
        <v>2664</v>
      </c>
    </row>
    <row r="31" spans="4:8" ht="12.75">
      <c r="D31" t="s">
        <v>255</v>
      </c>
      <c r="F31">
        <v>2952</v>
      </c>
      <c r="H31">
        <v>1734</v>
      </c>
    </row>
    <row r="34" spans="6:8" ht="12.75">
      <c r="F34">
        <v>7626</v>
      </c>
      <c r="H34">
        <v>7350</v>
      </c>
    </row>
  </sheetData>
  <sheetProtection/>
  <mergeCells count="2">
    <mergeCell ref="F12:F14"/>
    <mergeCell ref="H12:H14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2015-07-21T10:15:15Z</cp:lastPrinted>
  <dcterms:created xsi:type="dcterms:W3CDTF">2010-04-02T14:46:04Z</dcterms:created>
  <dcterms:modified xsi:type="dcterms:W3CDTF">2015-08-19T05:46:26Z</dcterms:modified>
  <cp:category/>
  <cp:version/>
  <cp:contentType/>
  <cp:contentStatus/>
</cp:coreProperties>
</file>