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голосованию'!$A$1:$H$122</definedName>
  </definedNames>
  <calcPr fullCalcOnLoad="1" fullPrecision="0"/>
</workbook>
</file>

<file path=xl/sharedStrings.xml><?xml version="1.0" encoding="utf-8"?>
<sst xmlns="http://schemas.openxmlformats.org/spreadsheetml/2006/main" count="334" uniqueCount="215">
  <si>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</si>
  <si>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</si>
  <si>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</si>
  <si>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</si>
  <si>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</si>
  <si>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</si>
  <si>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</si>
  <si>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</si>
  <si>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</si>
  <si>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</si>
  <si>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</si>
  <si>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</si>
  <si>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</si>
  <si>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</si>
  <si>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</si>
  <si>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</si>
  <si>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</si>
  <si>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</si>
  <si>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</si>
  <si>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</si>
  <si>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</si>
  <si>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</si>
  <si>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</si>
  <si>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</si>
  <si>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</si>
  <si>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</si>
  <si>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</si>
  <si>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</si>
  <si>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</si>
  <si>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</si>
  <si>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</si>
  <si>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</si>
  <si>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</si>
  <si>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</si>
  <si>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</si>
  <si>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</si>
  <si>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</si>
  <si>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</si>
  <si>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</si>
  <si>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</si>
  <si>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</si>
  <si>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</si>
  <si>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</si>
  <si>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</si>
  <si>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</si>
  <si>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</si>
  <si>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</si>
  <si>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</si>
  <si>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</si>
  <si>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</si>
  <si>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</si>
  <si>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</si>
  <si>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</si>
  <si>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</si>
  <si>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</si>
  <si>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</si>
  <si>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</si>
  <si>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ежемесячно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</si>
  <si>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</si>
  <si>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</si>
  <si>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</si>
  <si>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</si>
  <si>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</si>
  <si>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</si>
  <si>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</si>
  <si>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</si>
  <si>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</si>
  <si>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</si>
  <si>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</si>
  <si>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</si>
  <si>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</si>
  <si>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</si>
  <si>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</si>
  <si>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</si>
  <si>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</si>
  <si>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</si>
  <si>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</si>
  <si>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3 раза в год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</si>
  <si>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</si>
  <si>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</si>
  <si>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</si>
  <si>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</si>
  <si>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</si>
  <si>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</si>
  <si>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</si>
  <si>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содержанию кровли в т.числе: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</si>
  <si>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</si>
  <si>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</si>
  <si>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</si>
  <si>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</si>
  <si>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</si>
  <si>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</si>
  <si>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погрузка мусора на автотранспорт вручную</t>
  </si>
  <si>
    <t>посыпка территории песко - соляной смесью</t>
  </si>
  <si>
    <t>Регламентные работы по системе холодного водоснабжения в т.числе: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</si>
  <si>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</si>
  <si>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</si>
  <si>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(многоквартирный дом с газовыми плитами )</t>
  </si>
  <si>
    <t>Обслуживание вводных и внутренних газопроводов жилого фонда</t>
  </si>
  <si>
    <t>очистка кровли от снега и скалывание сосулек</t>
  </si>
  <si>
    <t>по адресу: ул. Набережная, д.44(S дома=3835,45 м2; S земли=3179,40м2)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</si>
  <si>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</si>
  <si>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</si>
  <si>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очистка урн отмусора</t>
  </si>
  <si>
    <t>ревизия задвижек  ХВС (диам.50мм-2 шт.)</t>
  </si>
  <si>
    <t>восстановление общедомового уличного освещения</t>
  </si>
  <si>
    <t>Работы заявочного характера, в т.ч.</t>
  </si>
  <si>
    <t>ремонт панельных швов</t>
  </si>
  <si>
    <t>ремонт отмостки</t>
  </si>
  <si>
    <t>ремонт крыльца</t>
  </si>
  <si>
    <t>ремонт наружного водоотведения</t>
  </si>
  <si>
    <t>Погашение задолженности прошлых периодов</t>
  </si>
  <si>
    <t>по состоянию на 1.05.2012г.</t>
  </si>
  <si>
    <t>ВСЕГО :</t>
  </si>
  <si>
    <t>Предлагаемый перечень работ по текущему ремонту                                       ( на выбор собственников)</t>
  </si>
  <si>
    <t>ВСЕГО</t>
  </si>
  <si>
    <t>ОАО "Газпромтрубинвест"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</si>
  <si>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</si>
  <si>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</si>
  <si>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</si>
  <si>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</si>
  <si>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</si>
  <si>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</si>
  <si>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</si>
  <si>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</si>
  <si>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</si>
  <si>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</si>
  <si>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</si>
  <si>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</si>
  <si>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</si>
  <si>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</si>
  <si>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</si>
  <si>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</si>
  <si>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</si>
  <si>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</si>
  <si>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2014-2015гг.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</si>
  <si>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</si>
  <si>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</si>
  <si>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Итого:</t>
  </si>
  <si>
    <t>заполнение электронных паспортов</t>
  </si>
  <si>
    <t>подметание снега , скалывание льда</t>
  </si>
  <si>
    <t>Обслуживание общедомовых приборов учета холодного водоснабжения (2шт.)</t>
  </si>
  <si>
    <t>Обслуживание общедомовых приборов учета горячего водоснабжения (2шт.)</t>
  </si>
  <si>
    <t>Обслуживание общедомовых приборов учета теплоэнергии (2шт.)</t>
  </si>
  <si>
    <t>Поверка общедомовых приборов учета холодного водоснабжения (1шт.)</t>
  </si>
  <si>
    <t>Поверка общедомовых приборов учета горячего водоснабжения (2 шт.)</t>
  </si>
  <si>
    <t>Поверка общедомовых приборов учета теплоэнергии (1 шт.)</t>
  </si>
  <si>
    <t>гидравлическое испытание элеваторных узлов и  запорной арматуры</t>
  </si>
  <si>
    <t>ревизия задвижек отопления (диам.50мм-4 шт., д.80мм-2шт.)</t>
  </si>
  <si>
    <t>замена насоса ГВС (резерв) 1 шт.</t>
  </si>
  <si>
    <t>проверка регулятора температуры на бойлере (2шт.)</t>
  </si>
  <si>
    <t>электроизмерения (замеры сопротивления изоляции)</t>
  </si>
  <si>
    <t>1 раз в 3 года</t>
  </si>
  <si>
    <t>Сбор, вывоз и утилизация ТБО*, руб/м2</t>
  </si>
  <si>
    <t>ремонт панельных швов 15 м.п.</t>
  </si>
  <si>
    <t>ремонт отмостки 6 м2</t>
  </si>
  <si>
    <t>смена шаровых кранов на ГВС   д.20 мм- 2 шт., д.15мм-2 шт.</t>
  </si>
  <si>
    <t>смена шаровых кранов на отоплении  д.25мм - 7 шт.</t>
  </si>
  <si>
    <t>Лицевой счет многоквартирного дома по адресу: ул. Набережная, д. 44 на период с 1 мая 2014 по 30 апреля 2015 года</t>
  </si>
  <si>
    <t>19790,92 (по тарифу)</t>
  </si>
  <si>
    <t>гидравлическое испытание элеваторных узлов и запорной арматуры</t>
  </si>
  <si>
    <t>Остаток(+) / Долг(-) на 1.05.14г.</t>
  </si>
  <si>
    <t>53</t>
  </si>
  <si>
    <t>Ревизия ВРУ ( кв.2)</t>
  </si>
  <si>
    <t>10965,16</t>
  </si>
  <si>
    <t>72</t>
  </si>
  <si>
    <t>55</t>
  </si>
  <si>
    <t>Окраска газопровода</t>
  </si>
  <si>
    <t>92</t>
  </si>
  <si>
    <t>100</t>
  </si>
  <si>
    <t>Замена вход.вентилей ( шаровых кранов)( кв. 48)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</si>
  <si>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</si>
  <si>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</si>
  <si>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</si>
  <si>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Крепление водосточной трубы</t>
  </si>
  <si>
    <t>Демонтаж антены</t>
  </si>
  <si>
    <t>119</t>
  </si>
  <si>
    <t>121</t>
  </si>
  <si>
    <t>131</t>
  </si>
  <si>
    <t>134</t>
  </si>
  <si>
    <t>136</t>
  </si>
  <si>
    <t>электроизмерения (замеры сопротивления изоляции) ( ООО "МАВр")</t>
  </si>
  <si>
    <t>146</t>
  </si>
  <si>
    <t>155</t>
  </si>
  <si>
    <t>Ремонт  стояка ГВС (кв.2)</t>
  </si>
  <si>
    <t>Экономия(+) / Долг(-) на 1.05.2015</t>
  </si>
  <si>
    <t>168</t>
  </si>
  <si>
    <t>Ремонт канализационного лежака в подвале</t>
  </si>
  <si>
    <t>170</t>
  </si>
  <si>
    <t>Замена ламп 250 Вт уличного освещения</t>
  </si>
  <si>
    <t>проверка вентиляционных каналов и канализационных вытяжек ( ООО "Трубочист")</t>
  </si>
  <si>
    <t>акт 538</t>
  </si>
  <si>
    <t>Замена водосчетчика ХВС, демонтаж,монтаж</t>
  </si>
  <si>
    <t>Поступление от Ростелекома</t>
  </si>
  <si>
    <t>Установка фотореле на уличном освещении</t>
  </si>
  <si>
    <t>13</t>
  </si>
  <si>
    <t>Ревизия ЩЭ ( кв.2)</t>
  </si>
  <si>
    <t>Ремонт подводки на СО (кв. 25)</t>
  </si>
  <si>
    <t>Удаление накипи с пластин теплообменника ( 25 шт.)</t>
  </si>
  <si>
    <t>108</t>
  </si>
  <si>
    <t>акт 28</t>
  </si>
  <si>
    <t>00386/4</t>
  </si>
  <si>
    <t>Включение автомата  в ЩЭ</t>
  </si>
  <si>
    <t>123</t>
  </si>
  <si>
    <t>Удаление воздушных пробок из системы ГВС после работ РСП ТПК</t>
  </si>
  <si>
    <t>124</t>
  </si>
  <si>
    <t>Обслуживание вводных и внутренних газопроводов жилого фонда( Корректировка по выставленному счету фактуре № 8160 от 11.06.2014 г. на сумму 26566,04 руб.)</t>
  </si>
  <si>
    <t>Замена лампочек 60 Вт в подвале</t>
  </si>
  <si>
    <t>144</t>
  </si>
  <si>
    <t>Услуги типографии по печати доп.соглашений</t>
  </si>
  <si>
    <t>т/н 185</t>
  </si>
  <si>
    <t>Поступления от Ростелекома ( 1 точка с ноября 2014 года)</t>
  </si>
  <si>
    <t>Сумма уплаты за размещение(выставленные счета)</t>
  </si>
  <si>
    <t>Сумма списанная с л/ч(с учетом оплаты)</t>
  </si>
  <si>
    <t>2014-2015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</si>
</sst>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2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left" vertical="center" wrapText="1"/>
    </xf>
    <xf numFmtId="0" fontId="0" fillId="24" borderId="35" xfId="0" applyFill="1" applyBorder="1" applyAlignment="1">
      <alignment horizontal="center" vertical="center"/>
    </xf>
    <xf numFmtId="2" fontId="23" fillId="24" borderId="36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49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2" fontId="22" fillId="24" borderId="52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0" fontId="0" fillId="24" borderId="53" xfId="0" applyFont="1" applyFill="1" applyBorder="1" applyAlignment="1">
      <alignment horizontal="left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8" fillId="25" borderId="48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9" fillId="26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textRotation="90" wrapText="1"/>
    </xf>
    <xf numFmtId="0" fontId="18" fillId="0" borderId="40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2" fontId="18" fillId="0" borderId="3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2" fontId="0" fillId="24" borderId="37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2" fontId="0" fillId="24" borderId="61" xfId="0" applyNumberFormat="1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0" fillId="24" borderId="37" xfId="0" applyFont="1" applyFill="1" applyBorder="1" applyAlignment="1">
      <alignment horizontal="center" vertical="center" wrapText="1"/>
    </xf>
    <xf numFmtId="2" fontId="18" fillId="0" borderId="55" xfId="0" applyNumberFormat="1" applyFont="1" applyFill="1" applyBorder="1" applyAlignment="1">
      <alignment horizontal="center" vertical="center" wrapText="1"/>
    </xf>
    <xf numFmtId="2" fontId="20" fillId="24" borderId="56" xfId="0" applyNumberFormat="1" applyFont="1" applyFill="1" applyBorder="1" applyAlignment="1">
      <alignment horizontal="center"/>
    </xf>
    <xf numFmtId="2" fontId="20" fillId="24" borderId="46" xfId="0" applyNumberFormat="1" applyFont="1" applyFill="1" applyBorder="1" applyAlignment="1">
      <alignment horizontal="center"/>
    </xf>
    <xf numFmtId="0" fontId="18" fillId="24" borderId="1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center" vertical="center" wrapText="1"/>
    </xf>
    <xf numFmtId="2" fontId="18" fillId="0" borderId="50" xfId="0" applyNumberFormat="1" applyFont="1" applyFill="1" applyBorder="1" applyAlignment="1">
      <alignment horizontal="center" vertical="center" wrapText="1"/>
    </xf>
    <xf numFmtId="2" fontId="20" fillId="24" borderId="62" xfId="0" applyNumberFormat="1" applyFont="1" applyFill="1" applyBorder="1" applyAlignment="1">
      <alignment horizontal="center"/>
    </xf>
    <xf numFmtId="2" fontId="20" fillId="24" borderId="63" xfId="0" applyNumberFormat="1" applyFont="1" applyFill="1" applyBorder="1" applyAlignment="1">
      <alignment horizontal="center"/>
    </xf>
    <xf numFmtId="2" fontId="20" fillId="24" borderId="45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8" fillId="25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2" fontId="28" fillId="25" borderId="15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center" vertical="center"/>
    </xf>
    <xf numFmtId="2" fontId="22" fillId="24" borderId="4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49" fontId="0" fillId="24" borderId="21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7" xfId="0" applyNumberFormat="1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39" fillId="25" borderId="27" xfId="0" applyNumberFormat="1" applyFont="1" applyFill="1" applyBorder="1" applyAlignment="1">
      <alignment horizontal="center" vertical="center" wrapText="1"/>
    </xf>
    <xf numFmtId="2" fontId="0" fillId="24" borderId="27" xfId="0" applyNumberForma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0" fontId="18" fillId="25" borderId="28" xfId="0" applyFont="1" applyFill="1" applyBorder="1" applyAlignment="1">
      <alignment horizontal="left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left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2" fontId="18" fillId="0" borderId="40" xfId="0" applyNumberFormat="1" applyFont="1" applyFill="1" applyBorder="1" applyAlignment="1">
      <alignment horizontal="center" vertical="center" wrapText="1"/>
    </xf>
    <xf numFmtId="2" fontId="18" fillId="25" borderId="40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2" fontId="20" fillId="24" borderId="4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center" vertical="center" wrapText="1"/>
    </xf>
    <xf numFmtId="2" fontId="22" fillId="0" borderId="40" xfId="0" applyNumberFormat="1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left" vertical="center" wrapText="1"/>
    </xf>
    <xf numFmtId="2" fontId="28" fillId="26" borderId="13" xfId="0" applyNumberFormat="1" applyFont="1" applyFill="1" applyBorder="1" applyAlignment="1">
      <alignment horizontal="center" vertical="center" wrapText="1"/>
    </xf>
    <xf numFmtId="2" fontId="28" fillId="26" borderId="10" xfId="0" applyNumberFormat="1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2" fontId="25" fillId="24" borderId="5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vertical="center" wrapText="1"/>
    </xf>
    <xf numFmtId="14" fontId="0" fillId="24" borderId="10" xfId="0" applyNumberFormat="1" applyFont="1" applyFill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0" fillId="0" borderId="64" xfId="0" applyFont="1" applyFill="1" applyBorder="1" applyAlignment="1">
      <alignment vertical="center" wrapText="1"/>
    </xf>
    <xf numFmtId="0" fontId="28" fillId="25" borderId="12" xfId="0" applyFont="1" applyFill="1" applyBorder="1" applyAlignment="1">
      <alignment horizontal="left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14" fontId="0" fillId="25" borderId="10" xfId="0" applyNumberFormat="1" applyFont="1" applyFill="1" applyBorder="1" applyAlignment="1">
      <alignment horizontal="center" vertical="center" wrapText="1"/>
    </xf>
    <xf numFmtId="0" fontId="0" fillId="25" borderId="30" xfId="0" applyFont="1" applyFill="1" applyBorder="1" applyAlignment="1">
      <alignment horizontal="center" vertical="center" wrapText="1"/>
    </xf>
    <xf numFmtId="0" fontId="0" fillId="25" borderId="37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28" fillId="26" borderId="21" xfId="0" applyFont="1" applyFill="1" applyBorder="1" applyAlignment="1">
      <alignment horizontal="center" vertical="center" wrapText="1"/>
    </xf>
    <xf numFmtId="14" fontId="28" fillId="26" borderId="10" xfId="0" applyNumberFormat="1" applyFont="1" applyFill="1" applyBorder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center" vertical="center" wrapText="1"/>
    </xf>
    <xf numFmtId="0" fontId="38" fillId="26" borderId="19" xfId="0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28" fillId="26" borderId="19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 wrapText="1"/>
    </xf>
    <xf numFmtId="49" fontId="0" fillId="26" borderId="29" xfId="0" applyNumberFormat="1" applyFont="1" applyFill="1" applyBorder="1" applyAlignment="1">
      <alignment horizontal="center" vertical="center" wrapText="1"/>
    </xf>
    <xf numFmtId="14" fontId="0" fillId="26" borderId="37" xfId="0" applyNumberFormat="1" applyFont="1" applyFill="1" applyBorder="1" applyAlignment="1">
      <alignment horizontal="center" vertical="center" wrapText="1"/>
    </xf>
    <xf numFmtId="2" fontId="18" fillId="26" borderId="26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14" fontId="0" fillId="26" borderId="10" xfId="0" applyNumberFormat="1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14" fontId="0" fillId="24" borderId="37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28" fillId="25" borderId="21" xfId="0" applyFont="1" applyFill="1" applyBorder="1" applyAlignment="1">
      <alignment horizontal="center" vertical="center" wrapText="1"/>
    </xf>
    <xf numFmtId="14" fontId="28" fillId="25" borderId="10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24" borderId="10" xfId="0" applyNumberForma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24" borderId="65" xfId="0" applyNumberFormat="1" applyFont="1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6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35" fillId="24" borderId="68" xfId="0" applyFont="1" applyFill="1" applyBorder="1" applyAlignment="1">
      <alignment horizontal="left"/>
    </xf>
    <xf numFmtId="0" fontId="19" fillId="0" borderId="1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32" fillId="24" borderId="72" xfId="0" applyFont="1" applyFill="1" applyBorder="1" applyAlignment="1">
      <alignment horizontal="center" vertical="center" wrapText="1"/>
    </xf>
    <xf numFmtId="0" fontId="32" fillId="24" borderId="66" xfId="0" applyFont="1" applyFill="1" applyBorder="1" applyAlignment="1">
      <alignment horizontal="center" vertical="center" wrapText="1"/>
    </xf>
    <xf numFmtId="0" fontId="32" fillId="24" borderId="73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6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35" fillId="24" borderId="68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zoomScale="75" zoomScaleNormal="75" zoomScalePageLayoutView="0" workbookViewId="0" topLeftCell="A56">
      <selection activeCell="A62" sqref="A62"/>
    </sheetView>
  </sheetViews>
  <sheetFormatPr defaultColWidth="9.00390625" defaultRowHeight="12.75"/>
  <cols>
    <col min="1" max="1" width="72.75390625" style="96" customWidth="1"/>
    <col min="2" max="2" width="19.125" style="96" customWidth="1"/>
    <col min="3" max="3" width="13.875" style="96" hidden="1" customWidth="1"/>
    <col min="4" max="4" width="16.75390625" style="96" customWidth="1"/>
    <col min="5" max="5" width="13.875" style="96" hidden="1" customWidth="1"/>
    <col min="6" max="6" width="20.875" style="3" hidden="1" customWidth="1"/>
    <col min="7" max="7" width="13.875" style="96" customWidth="1"/>
    <col min="8" max="8" width="20.875" style="3" customWidth="1"/>
    <col min="9" max="9" width="15.375" style="96" customWidth="1"/>
    <col min="10" max="10" width="15.375" style="119" hidden="1" customWidth="1"/>
    <col min="11" max="14" width="15.375" style="96" customWidth="1"/>
    <col min="15" max="16384" width="9.125" style="96" customWidth="1"/>
  </cols>
  <sheetData>
    <row r="1" spans="1:8" ht="16.5" customHeight="1">
      <c r="A1" s="300" t="s">
        <v>30</v>
      </c>
      <c r="B1" s="301"/>
      <c r="C1" s="301"/>
      <c r="D1" s="301"/>
      <c r="E1" s="301"/>
      <c r="F1" s="301"/>
      <c r="G1" s="301"/>
      <c r="H1" s="301"/>
    </row>
    <row r="2" spans="2:8" ht="12.75" customHeight="1">
      <c r="B2" s="302" t="s">
        <v>31</v>
      </c>
      <c r="C2" s="302"/>
      <c r="D2" s="302"/>
      <c r="E2" s="302"/>
      <c r="F2" s="302"/>
      <c r="G2" s="301"/>
      <c r="H2" s="301"/>
    </row>
    <row r="3" spans="1:8" ht="19.5" customHeight="1">
      <c r="A3" s="120" t="s">
        <v>135</v>
      </c>
      <c r="B3" s="302" t="s">
        <v>32</v>
      </c>
      <c r="C3" s="302"/>
      <c r="D3" s="302"/>
      <c r="E3" s="302"/>
      <c r="F3" s="302"/>
      <c r="G3" s="301"/>
      <c r="H3" s="301"/>
    </row>
    <row r="4" spans="2:8" ht="14.25" customHeight="1">
      <c r="B4" s="302" t="s">
        <v>33</v>
      </c>
      <c r="C4" s="302"/>
      <c r="D4" s="302"/>
      <c r="E4" s="302"/>
      <c r="F4" s="302"/>
      <c r="G4" s="301"/>
      <c r="H4" s="301"/>
    </row>
    <row r="5" spans="1:10" ht="33" customHeight="1">
      <c r="A5" s="303"/>
      <c r="B5" s="304"/>
      <c r="C5" s="304"/>
      <c r="D5" s="304"/>
      <c r="E5" s="304"/>
      <c r="F5" s="304"/>
      <c r="G5" s="304"/>
      <c r="H5" s="304"/>
      <c r="J5" s="96"/>
    </row>
    <row r="6" spans="1:10" ht="33" customHeight="1">
      <c r="A6" s="303"/>
      <c r="B6" s="303"/>
      <c r="C6" s="303"/>
      <c r="D6" s="303"/>
      <c r="E6" s="303"/>
      <c r="F6" s="303"/>
      <c r="G6" s="303"/>
      <c r="H6" s="303"/>
      <c r="J6" s="96"/>
    </row>
    <row r="7" spans="1:10" ht="23.25" customHeight="1">
      <c r="A7" s="289" t="s">
        <v>136</v>
      </c>
      <c r="B7" s="289"/>
      <c r="C7" s="289"/>
      <c r="D7" s="289"/>
      <c r="E7" s="289"/>
      <c r="F7" s="289"/>
      <c r="G7" s="289"/>
      <c r="H7" s="289"/>
      <c r="J7" s="96"/>
    </row>
    <row r="8" spans="1:10" s="121" customFormat="1" ht="22.5" customHeight="1">
      <c r="A8" s="290" t="s">
        <v>34</v>
      </c>
      <c r="B8" s="290"/>
      <c r="C8" s="290"/>
      <c r="D8" s="290"/>
      <c r="E8" s="291"/>
      <c r="F8" s="291"/>
      <c r="G8" s="291"/>
      <c r="H8" s="291"/>
      <c r="J8" s="122"/>
    </row>
    <row r="9" spans="1:8" s="123" customFormat="1" ht="18.75" customHeight="1">
      <c r="A9" s="290" t="s">
        <v>100</v>
      </c>
      <c r="B9" s="290"/>
      <c r="C9" s="290"/>
      <c r="D9" s="290"/>
      <c r="E9" s="291"/>
      <c r="F9" s="291"/>
      <c r="G9" s="291"/>
      <c r="H9" s="291"/>
    </row>
    <row r="10" spans="1:8" s="124" customFormat="1" ht="17.25" customHeight="1">
      <c r="A10" s="292" t="s">
        <v>97</v>
      </c>
      <c r="B10" s="292"/>
      <c r="C10" s="292"/>
      <c r="D10" s="292"/>
      <c r="E10" s="293"/>
      <c r="F10" s="293"/>
      <c r="G10" s="293"/>
      <c r="H10" s="293"/>
    </row>
    <row r="11" spans="1:8" s="123" customFormat="1" ht="30" customHeight="1" thickBot="1">
      <c r="A11" s="294" t="s">
        <v>101</v>
      </c>
      <c r="B11" s="294"/>
      <c r="C11" s="294"/>
      <c r="D11" s="294"/>
      <c r="E11" s="295"/>
      <c r="F11" s="295"/>
      <c r="G11" s="295"/>
      <c r="H11" s="295"/>
    </row>
    <row r="12" spans="1:10" s="12" customFormat="1" ht="139.5" customHeight="1" thickBot="1">
      <c r="A12" s="125" t="s">
        <v>0</v>
      </c>
      <c r="B12" s="126" t="s">
        <v>35</v>
      </c>
      <c r="C12" s="127" t="s">
        <v>36</v>
      </c>
      <c r="D12" s="127" t="s">
        <v>5</v>
      </c>
      <c r="E12" s="127" t="s">
        <v>36</v>
      </c>
      <c r="F12" s="97" t="s">
        <v>37</v>
      </c>
      <c r="G12" s="127" t="s">
        <v>36</v>
      </c>
      <c r="H12" s="97" t="s">
        <v>37</v>
      </c>
      <c r="J12" s="128"/>
    </row>
    <row r="13" spans="1:10" s="134" customFormat="1" ht="12.75">
      <c r="A13" s="129">
        <v>1</v>
      </c>
      <c r="B13" s="130">
        <v>2</v>
      </c>
      <c r="C13" s="130">
        <v>3</v>
      </c>
      <c r="D13" s="131"/>
      <c r="E13" s="130">
        <v>3</v>
      </c>
      <c r="F13" s="98">
        <v>4</v>
      </c>
      <c r="G13" s="132">
        <v>3</v>
      </c>
      <c r="H13" s="133">
        <v>4</v>
      </c>
      <c r="J13" s="135"/>
    </row>
    <row r="14" spans="1:10" s="134" customFormat="1" ht="49.5" customHeight="1">
      <c r="A14" s="296" t="s">
        <v>1</v>
      </c>
      <c r="B14" s="297"/>
      <c r="C14" s="297"/>
      <c r="D14" s="297"/>
      <c r="E14" s="297"/>
      <c r="F14" s="297"/>
      <c r="G14" s="298"/>
      <c r="H14" s="299"/>
      <c r="J14" s="135"/>
    </row>
    <row r="15" spans="1:10" s="12" customFormat="1" ht="15">
      <c r="A15" s="63" t="s">
        <v>137</v>
      </c>
      <c r="B15" s="30"/>
      <c r="C15" s="136">
        <f>F15*12</f>
        <v>0</v>
      </c>
      <c r="D15" s="17">
        <f>G15*I15</f>
        <v>122887.82</v>
      </c>
      <c r="E15" s="16">
        <f>H15*12</f>
        <v>32.04</v>
      </c>
      <c r="F15" s="99"/>
      <c r="G15" s="16">
        <f>H15*12</f>
        <v>32.04</v>
      </c>
      <c r="H15" s="99">
        <f>H20+H22</f>
        <v>2.67</v>
      </c>
      <c r="I15" s="12">
        <v>3835.45</v>
      </c>
      <c r="J15" s="128">
        <v>2.24</v>
      </c>
    </row>
    <row r="16" spans="1:10" s="12" customFormat="1" ht="29.25" customHeight="1">
      <c r="A16" s="137" t="s">
        <v>102</v>
      </c>
      <c r="B16" s="138" t="s">
        <v>39</v>
      </c>
      <c r="C16" s="139"/>
      <c r="D16" s="140"/>
      <c r="E16" s="114"/>
      <c r="F16" s="115"/>
      <c r="G16" s="114"/>
      <c r="H16" s="115"/>
      <c r="J16" s="128"/>
    </row>
    <row r="17" spans="1:10" s="12" customFormat="1" ht="15">
      <c r="A17" s="137" t="s">
        <v>40</v>
      </c>
      <c r="B17" s="138" t="s">
        <v>39</v>
      </c>
      <c r="C17" s="139"/>
      <c r="D17" s="140"/>
      <c r="E17" s="114"/>
      <c r="F17" s="115"/>
      <c r="G17" s="114"/>
      <c r="H17" s="115"/>
      <c r="J17" s="128"/>
    </row>
    <row r="18" spans="1:10" s="12" customFormat="1" ht="15">
      <c r="A18" s="137" t="s">
        <v>41</v>
      </c>
      <c r="B18" s="138" t="s">
        <v>42</v>
      </c>
      <c r="C18" s="139"/>
      <c r="D18" s="140"/>
      <c r="E18" s="114"/>
      <c r="F18" s="115"/>
      <c r="G18" s="114"/>
      <c r="H18" s="115"/>
      <c r="J18" s="128"/>
    </row>
    <row r="19" spans="1:10" s="12" customFormat="1" ht="15">
      <c r="A19" s="137" t="s">
        <v>43</v>
      </c>
      <c r="B19" s="138" t="s">
        <v>39</v>
      </c>
      <c r="C19" s="139"/>
      <c r="D19" s="140"/>
      <c r="E19" s="114"/>
      <c r="F19" s="115"/>
      <c r="G19" s="114"/>
      <c r="H19" s="115"/>
      <c r="J19" s="128"/>
    </row>
    <row r="20" spans="1:10" s="12" customFormat="1" ht="15">
      <c r="A20" s="218" t="s">
        <v>138</v>
      </c>
      <c r="B20" s="219"/>
      <c r="C20" s="114"/>
      <c r="D20" s="140"/>
      <c r="E20" s="114"/>
      <c r="F20" s="115"/>
      <c r="G20" s="114"/>
      <c r="H20" s="99">
        <v>2.56</v>
      </c>
      <c r="J20" s="128"/>
    </row>
    <row r="21" spans="1:10" s="12" customFormat="1" ht="15">
      <c r="A21" s="220" t="s">
        <v>139</v>
      </c>
      <c r="B21" s="219" t="s">
        <v>39</v>
      </c>
      <c r="C21" s="114"/>
      <c r="D21" s="140"/>
      <c r="E21" s="114"/>
      <c r="F21" s="115"/>
      <c r="G21" s="114"/>
      <c r="H21" s="115"/>
      <c r="J21" s="128"/>
    </row>
    <row r="22" spans="1:10" s="12" customFormat="1" ht="15">
      <c r="A22" s="218" t="s">
        <v>138</v>
      </c>
      <c r="B22" s="219"/>
      <c r="C22" s="114"/>
      <c r="D22" s="140"/>
      <c r="E22" s="114"/>
      <c r="F22" s="115"/>
      <c r="G22" s="114"/>
      <c r="H22" s="99">
        <v>0.11</v>
      </c>
      <c r="J22" s="128"/>
    </row>
    <row r="23" spans="1:10" s="12" customFormat="1" ht="30">
      <c r="A23" s="63" t="s">
        <v>44</v>
      </c>
      <c r="B23" s="141"/>
      <c r="C23" s="136">
        <f>F23*12</f>
        <v>0</v>
      </c>
      <c r="D23" s="17">
        <f>G23*I23</f>
        <v>123348.07</v>
      </c>
      <c r="E23" s="16">
        <f>H23*12</f>
        <v>32.16</v>
      </c>
      <c r="F23" s="99"/>
      <c r="G23" s="16">
        <f>H23*12</f>
        <v>32.16</v>
      </c>
      <c r="H23" s="99">
        <v>2.68</v>
      </c>
      <c r="I23" s="12">
        <v>3835.45</v>
      </c>
      <c r="J23" s="128">
        <v>2.35</v>
      </c>
    </row>
    <row r="24" spans="1:10" s="12" customFormat="1" ht="15">
      <c r="A24" s="142" t="s">
        <v>45</v>
      </c>
      <c r="B24" s="143" t="s">
        <v>46</v>
      </c>
      <c r="C24" s="136"/>
      <c r="D24" s="17"/>
      <c r="E24" s="16"/>
      <c r="F24" s="99"/>
      <c r="G24" s="16"/>
      <c r="H24" s="99"/>
      <c r="J24" s="128"/>
    </row>
    <row r="25" spans="1:10" s="12" customFormat="1" ht="15">
      <c r="A25" s="142" t="s">
        <v>47</v>
      </c>
      <c r="B25" s="143" t="s">
        <v>46</v>
      </c>
      <c r="C25" s="136"/>
      <c r="D25" s="17"/>
      <c r="E25" s="16"/>
      <c r="F25" s="99"/>
      <c r="G25" s="16"/>
      <c r="H25" s="99"/>
      <c r="J25" s="128"/>
    </row>
    <row r="26" spans="1:10" s="12" customFormat="1" ht="15">
      <c r="A26" s="142" t="s">
        <v>140</v>
      </c>
      <c r="B26" s="143" t="s">
        <v>46</v>
      </c>
      <c r="C26" s="136"/>
      <c r="D26" s="17"/>
      <c r="E26" s="16"/>
      <c r="F26" s="99"/>
      <c r="G26" s="16"/>
      <c r="H26" s="99"/>
      <c r="J26" s="128"/>
    </row>
    <row r="27" spans="1:10" s="12" customFormat="1" ht="15">
      <c r="A27" s="144" t="s">
        <v>48</v>
      </c>
      <c r="B27" s="145" t="s">
        <v>49</v>
      </c>
      <c r="C27" s="136"/>
      <c r="D27" s="17"/>
      <c r="E27" s="16"/>
      <c r="F27" s="99"/>
      <c r="G27" s="16"/>
      <c r="H27" s="99"/>
      <c r="J27" s="128"/>
    </row>
    <row r="28" spans="1:10" s="12" customFormat="1" ht="25.5">
      <c r="A28" s="142" t="s">
        <v>50</v>
      </c>
      <c r="B28" s="143" t="s">
        <v>51</v>
      </c>
      <c r="C28" s="136"/>
      <c r="D28" s="17"/>
      <c r="E28" s="16"/>
      <c r="F28" s="99"/>
      <c r="G28" s="16"/>
      <c r="H28" s="99"/>
      <c r="J28" s="128"/>
    </row>
    <row r="29" spans="1:10" s="12" customFormat="1" ht="15">
      <c r="A29" s="142" t="s">
        <v>92</v>
      </c>
      <c r="B29" s="143" t="s">
        <v>46</v>
      </c>
      <c r="C29" s="136"/>
      <c r="D29" s="17"/>
      <c r="E29" s="16"/>
      <c r="F29" s="99"/>
      <c r="G29" s="16"/>
      <c r="H29" s="99"/>
      <c r="J29" s="128"/>
    </row>
    <row r="30" spans="1:10" s="12" customFormat="1" ht="15">
      <c r="A30" s="109" t="s">
        <v>103</v>
      </c>
      <c r="B30" s="76" t="s">
        <v>46</v>
      </c>
      <c r="C30" s="136"/>
      <c r="D30" s="17"/>
      <c r="E30" s="16"/>
      <c r="F30" s="99"/>
      <c r="G30" s="16"/>
      <c r="H30" s="99"/>
      <c r="J30" s="128"/>
    </row>
    <row r="31" spans="1:10" s="12" customFormat="1" ht="31.5" customHeight="1" thickBot="1">
      <c r="A31" s="146" t="s">
        <v>93</v>
      </c>
      <c r="B31" s="147" t="s">
        <v>52</v>
      </c>
      <c r="C31" s="136"/>
      <c r="D31" s="17"/>
      <c r="E31" s="16"/>
      <c r="F31" s="99"/>
      <c r="G31" s="16"/>
      <c r="H31" s="99"/>
      <c r="J31" s="128"/>
    </row>
    <row r="32" spans="1:10" s="148" customFormat="1" ht="15">
      <c r="A32" s="62" t="s">
        <v>53</v>
      </c>
      <c r="B32" s="30" t="s">
        <v>54</v>
      </c>
      <c r="C32" s="136">
        <f>F32*12</f>
        <v>0</v>
      </c>
      <c r="D32" s="17">
        <f>H32*I32*12</f>
        <v>31297.27</v>
      </c>
      <c r="E32" s="16">
        <f>H32*12</f>
        <v>8.16</v>
      </c>
      <c r="F32" s="100"/>
      <c r="G32" s="16">
        <f>H32*12</f>
        <v>8.16</v>
      </c>
      <c r="H32" s="99">
        <v>0.68</v>
      </c>
      <c r="I32" s="12">
        <v>3835.45</v>
      </c>
      <c r="J32" s="128">
        <v>0.6</v>
      </c>
    </row>
    <row r="33" spans="1:10" s="12" customFormat="1" ht="15">
      <c r="A33" s="62" t="s">
        <v>55</v>
      </c>
      <c r="B33" s="30" t="s">
        <v>56</v>
      </c>
      <c r="C33" s="136">
        <f>F33*12</f>
        <v>0</v>
      </c>
      <c r="D33" s="17">
        <f>G33*I33</f>
        <v>102176.39</v>
      </c>
      <c r="E33" s="16">
        <f>H33*12</f>
        <v>26.64</v>
      </c>
      <c r="F33" s="100"/>
      <c r="G33" s="16">
        <f>H33*12</f>
        <v>26.64</v>
      </c>
      <c r="H33" s="99">
        <v>2.22</v>
      </c>
      <c r="I33" s="12">
        <v>3835.45</v>
      </c>
      <c r="J33" s="128">
        <v>1.94</v>
      </c>
    </row>
    <row r="34" spans="1:10" s="134" customFormat="1" ht="30">
      <c r="A34" s="62" t="s">
        <v>141</v>
      </c>
      <c r="B34" s="30" t="s">
        <v>57</v>
      </c>
      <c r="C34" s="149"/>
      <c r="D34" s="17">
        <v>3696.3</v>
      </c>
      <c r="E34" s="101"/>
      <c r="F34" s="100"/>
      <c r="G34" s="16">
        <f aca="true" t="shared" si="0" ref="G34:G39">D34/I34</f>
        <v>0.96</v>
      </c>
      <c r="H34" s="99">
        <f aca="true" t="shared" si="1" ref="H34:H39">G34/12</f>
        <v>0.08</v>
      </c>
      <c r="I34" s="12">
        <v>3835.45</v>
      </c>
      <c r="J34" s="128">
        <v>0.06</v>
      </c>
    </row>
    <row r="35" spans="1:10" s="134" customFormat="1" ht="30">
      <c r="A35" s="62" t="s">
        <v>142</v>
      </c>
      <c r="B35" s="30" t="s">
        <v>57</v>
      </c>
      <c r="C35" s="149"/>
      <c r="D35" s="17">
        <v>3696.3</v>
      </c>
      <c r="E35" s="101"/>
      <c r="F35" s="100"/>
      <c r="G35" s="16">
        <f t="shared" si="0"/>
        <v>0.96</v>
      </c>
      <c r="H35" s="99">
        <f t="shared" si="1"/>
        <v>0.08</v>
      </c>
      <c r="I35" s="12">
        <v>3835.45</v>
      </c>
      <c r="J35" s="128">
        <v>0.06</v>
      </c>
    </row>
    <row r="36" spans="1:10" s="134" customFormat="1" ht="33.75" customHeight="1">
      <c r="A36" s="62" t="s">
        <v>143</v>
      </c>
      <c r="B36" s="30" t="s">
        <v>57</v>
      </c>
      <c r="C36" s="149"/>
      <c r="D36" s="17">
        <v>23341.36</v>
      </c>
      <c r="E36" s="101"/>
      <c r="F36" s="100"/>
      <c r="G36" s="16">
        <f t="shared" si="0"/>
        <v>6.09</v>
      </c>
      <c r="H36" s="99">
        <f t="shared" si="1"/>
        <v>0.51</v>
      </c>
      <c r="I36" s="12">
        <v>3835.45</v>
      </c>
      <c r="J36" s="128">
        <v>0.21</v>
      </c>
    </row>
    <row r="37" spans="1:10" s="134" customFormat="1" ht="30">
      <c r="A37" s="62" t="s">
        <v>144</v>
      </c>
      <c r="B37" s="30" t="s">
        <v>51</v>
      </c>
      <c r="C37" s="149"/>
      <c r="D37" s="17">
        <v>3305.23</v>
      </c>
      <c r="E37" s="101"/>
      <c r="F37" s="100"/>
      <c r="G37" s="16">
        <f t="shared" si="0"/>
        <v>0.86</v>
      </c>
      <c r="H37" s="99">
        <f t="shared" si="1"/>
        <v>0.07</v>
      </c>
      <c r="I37" s="12">
        <v>3835.45</v>
      </c>
      <c r="J37" s="128"/>
    </row>
    <row r="38" spans="1:10" s="134" customFormat="1" ht="30">
      <c r="A38" s="62" t="s">
        <v>145</v>
      </c>
      <c r="B38" s="30" t="s">
        <v>51</v>
      </c>
      <c r="C38" s="149"/>
      <c r="D38" s="17">
        <v>6610.46</v>
      </c>
      <c r="E38" s="101"/>
      <c r="F38" s="100"/>
      <c r="G38" s="16">
        <f t="shared" si="0"/>
        <v>1.72</v>
      </c>
      <c r="H38" s="99">
        <f t="shared" si="1"/>
        <v>0.14</v>
      </c>
      <c r="I38" s="12">
        <v>3835.45</v>
      </c>
      <c r="J38" s="128">
        <v>0</v>
      </c>
    </row>
    <row r="39" spans="1:10" s="134" customFormat="1" ht="30">
      <c r="A39" s="62" t="s">
        <v>146</v>
      </c>
      <c r="B39" s="30" t="s">
        <v>51</v>
      </c>
      <c r="C39" s="149"/>
      <c r="D39" s="17">
        <v>11670.69</v>
      </c>
      <c r="E39" s="101"/>
      <c r="F39" s="100"/>
      <c r="G39" s="16">
        <f t="shared" si="0"/>
        <v>3.04</v>
      </c>
      <c r="H39" s="99">
        <f t="shared" si="1"/>
        <v>0.25</v>
      </c>
      <c r="I39" s="12">
        <v>3835.45</v>
      </c>
      <c r="J39" s="128">
        <v>0</v>
      </c>
    </row>
    <row r="40" spans="1:10" s="134" customFormat="1" ht="30">
      <c r="A40" s="62" t="s">
        <v>98</v>
      </c>
      <c r="B40" s="30"/>
      <c r="C40" s="149">
        <f>F40*12</f>
        <v>0</v>
      </c>
      <c r="D40" s="17">
        <f>G40*I40</f>
        <v>8744.83</v>
      </c>
      <c r="E40" s="101">
        <f>H40*12</f>
        <v>2.28</v>
      </c>
      <c r="F40" s="100"/>
      <c r="G40" s="16">
        <f>H40*12</f>
        <v>2.28</v>
      </c>
      <c r="H40" s="99">
        <v>0.19</v>
      </c>
      <c r="I40" s="12">
        <v>3835.45</v>
      </c>
      <c r="J40" s="128">
        <v>0.14</v>
      </c>
    </row>
    <row r="41" spans="1:10" s="12" customFormat="1" ht="15">
      <c r="A41" s="62" t="s">
        <v>58</v>
      </c>
      <c r="B41" s="30" t="s">
        <v>59</v>
      </c>
      <c r="C41" s="149">
        <f>F41*12</f>
        <v>0</v>
      </c>
      <c r="D41" s="17">
        <f>G41*I41</f>
        <v>1841.02</v>
      </c>
      <c r="E41" s="101">
        <f>H41*12</f>
        <v>0.48</v>
      </c>
      <c r="F41" s="100"/>
      <c r="G41" s="16">
        <f>H41*12</f>
        <v>0.48</v>
      </c>
      <c r="H41" s="99">
        <v>0.04</v>
      </c>
      <c r="I41" s="12">
        <v>3835.45</v>
      </c>
      <c r="J41" s="128">
        <v>0.03</v>
      </c>
    </row>
    <row r="42" spans="1:10" s="12" customFormat="1" ht="15">
      <c r="A42" s="62" t="s">
        <v>60</v>
      </c>
      <c r="B42" s="150" t="s">
        <v>61</v>
      </c>
      <c r="C42" s="151">
        <f>F42*12</f>
        <v>0</v>
      </c>
      <c r="D42" s="17">
        <f>G42*I42</f>
        <v>1380.76</v>
      </c>
      <c r="E42" s="101">
        <f>H42*12</f>
        <v>0.36</v>
      </c>
      <c r="F42" s="100"/>
      <c r="G42" s="16">
        <f>H42*12</f>
        <v>0.36</v>
      </c>
      <c r="H42" s="99">
        <v>0.03</v>
      </c>
      <c r="I42" s="12">
        <v>3835.45</v>
      </c>
      <c r="J42" s="128">
        <v>0.02</v>
      </c>
    </row>
    <row r="43" spans="1:10" s="148" customFormat="1" ht="30">
      <c r="A43" s="62" t="s">
        <v>62</v>
      </c>
      <c r="B43" s="30" t="s">
        <v>63</v>
      </c>
      <c r="C43" s="149">
        <f>F43*12</f>
        <v>0</v>
      </c>
      <c r="D43" s="17">
        <f>G43*I43</f>
        <v>1841.02</v>
      </c>
      <c r="E43" s="101">
        <f>H43*12</f>
        <v>0.48</v>
      </c>
      <c r="F43" s="100"/>
      <c r="G43" s="16">
        <f>H43*12</f>
        <v>0.48</v>
      </c>
      <c r="H43" s="99">
        <v>0.04</v>
      </c>
      <c r="I43" s="12">
        <v>3835.45</v>
      </c>
      <c r="J43" s="128">
        <v>0.03</v>
      </c>
    </row>
    <row r="44" spans="1:10" s="148" customFormat="1" ht="15">
      <c r="A44" s="62" t="s">
        <v>64</v>
      </c>
      <c r="B44" s="30"/>
      <c r="C44" s="136"/>
      <c r="D44" s="16">
        <f>D46+D47+D48+D49+D50+D51+D52+D53+D54+D55+D56</f>
        <v>26671.77</v>
      </c>
      <c r="E44" s="16"/>
      <c r="F44" s="100"/>
      <c r="G44" s="16">
        <f>D44/I44</f>
        <v>6.95</v>
      </c>
      <c r="H44" s="99">
        <f>G44/12</f>
        <v>0.58</v>
      </c>
      <c r="I44" s="12">
        <v>3835.45</v>
      </c>
      <c r="J44" s="128">
        <v>0.71</v>
      </c>
    </row>
    <row r="45" spans="1:10" s="134" customFormat="1" ht="15" hidden="1">
      <c r="A45" s="14"/>
      <c r="B45" s="152"/>
      <c r="C45" s="1"/>
      <c r="D45" s="18"/>
      <c r="E45" s="110"/>
      <c r="F45" s="111"/>
      <c r="G45" s="110"/>
      <c r="H45" s="111"/>
      <c r="I45" s="12">
        <v>3835.45</v>
      </c>
      <c r="J45" s="128"/>
    </row>
    <row r="46" spans="1:10" s="134" customFormat="1" ht="15">
      <c r="A46" s="14" t="s">
        <v>66</v>
      </c>
      <c r="B46" s="152" t="s">
        <v>65</v>
      </c>
      <c r="C46" s="1"/>
      <c r="D46" s="18">
        <v>294.71</v>
      </c>
      <c r="E46" s="110"/>
      <c r="F46" s="111"/>
      <c r="G46" s="110"/>
      <c r="H46" s="111"/>
      <c r="I46" s="12">
        <v>3835.45</v>
      </c>
      <c r="J46" s="128">
        <v>0.01</v>
      </c>
    </row>
    <row r="47" spans="1:10" s="134" customFormat="1" ht="15">
      <c r="A47" s="14" t="s">
        <v>67</v>
      </c>
      <c r="B47" s="152" t="s">
        <v>68</v>
      </c>
      <c r="C47" s="1">
        <f>F47*12</f>
        <v>0</v>
      </c>
      <c r="D47" s="18">
        <v>831.64</v>
      </c>
      <c r="E47" s="110">
        <f>H47*12</f>
        <v>0</v>
      </c>
      <c r="F47" s="111"/>
      <c r="G47" s="110"/>
      <c r="H47" s="111"/>
      <c r="I47" s="12">
        <v>3835.45</v>
      </c>
      <c r="J47" s="128">
        <v>0.01</v>
      </c>
    </row>
    <row r="48" spans="1:10" s="134" customFormat="1" ht="15">
      <c r="A48" s="14" t="s">
        <v>147</v>
      </c>
      <c r="B48" s="153" t="s">
        <v>65</v>
      </c>
      <c r="C48" s="1"/>
      <c r="D48" s="18">
        <v>1481.88</v>
      </c>
      <c r="E48" s="110"/>
      <c r="F48" s="111"/>
      <c r="G48" s="110"/>
      <c r="H48" s="111"/>
      <c r="I48" s="12"/>
      <c r="J48" s="128"/>
    </row>
    <row r="49" spans="1:10" s="134" customFormat="1" ht="15">
      <c r="A49" s="14" t="s">
        <v>148</v>
      </c>
      <c r="B49" s="152" t="s">
        <v>65</v>
      </c>
      <c r="C49" s="1">
        <f>F49*12</f>
        <v>0</v>
      </c>
      <c r="D49" s="18">
        <v>3777.74</v>
      </c>
      <c r="E49" s="110">
        <f>H49*12</f>
        <v>0</v>
      </c>
      <c r="F49" s="111"/>
      <c r="G49" s="110"/>
      <c r="H49" s="111"/>
      <c r="I49" s="12">
        <v>3835.45</v>
      </c>
      <c r="J49" s="128">
        <v>0.19</v>
      </c>
    </row>
    <row r="50" spans="1:10" s="134" customFormat="1" ht="15">
      <c r="A50" s="14" t="s">
        <v>69</v>
      </c>
      <c r="B50" s="152" t="s">
        <v>65</v>
      </c>
      <c r="C50" s="1">
        <f>F50*12</f>
        <v>0</v>
      </c>
      <c r="D50" s="18">
        <v>1584.82</v>
      </c>
      <c r="E50" s="110">
        <f>H50*12</f>
        <v>0</v>
      </c>
      <c r="F50" s="111"/>
      <c r="G50" s="110"/>
      <c r="H50" s="111"/>
      <c r="I50" s="12">
        <v>3835.45</v>
      </c>
      <c r="J50" s="128">
        <v>0.03</v>
      </c>
    </row>
    <row r="51" spans="1:10" s="134" customFormat="1" ht="15">
      <c r="A51" s="14" t="s">
        <v>70</v>
      </c>
      <c r="B51" s="152" t="s">
        <v>65</v>
      </c>
      <c r="C51" s="1">
        <f>F51*12</f>
        <v>0</v>
      </c>
      <c r="D51" s="18">
        <v>5299.18</v>
      </c>
      <c r="E51" s="110">
        <f>H51*12</f>
        <v>0</v>
      </c>
      <c r="F51" s="111"/>
      <c r="G51" s="110"/>
      <c r="H51" s="111"/>
      <c r="I51" s="12">
        <v>3835.45</v>
      </c>
      <c r="J51" s="128">
        <v>0.1</v>
      </c>
    </row>
    <row r="52" spans="1:10" s="134" customFormat="1" ht="15">
      <c r="A52" s="14" t="s">
        <v>71</v>
      </c>
      <c r="B52" s="152" t="s">
        <v>65</v>
      </c>
      <c r="C52" s="1">
        <f>F52*12</f>
        <v>0</v>
      </c>
      <c r="D52" s="18">
        <v>831.63</v>
      </c>
      <c r="E52" s="110">
        <f>H52*12</f>
        <v>0</v>
      </c>
      <c r="F52" s="111"/>
      <c r="G52" s="110"/>
      <c r="H52" s="111"/>
      <c r="I52" s="12">
        <v>3835.45</v>
      </c>
      <c r="J52" s="128">
        <v>0.01</v>
      </c>
    </row>
    <row r="53" spans="1:10" s="134" customFormat="1" ht="15">
      <c r="A53" s="14" t="s">
        <v>72</v>
      </c>
      <c r="B53" s="152" t="s">
        <v>65</v>
      </c>
      <c r="C53" s="1"/>
      <c r="D53" s="18">
        <v>792.38</v>
      </c>
      <c r="E53" s="110"/>
      <c r="F53" s="111"/>
      <c r="G53" s="110"/>
      <c r="H53" s="111"/>
      <c r="I53" s="12">
        <v>3835.45</v>
      </c>
      <c r="J53" s="128">
        <v>0.01</v>
      </c>
    </row>
    <row r="54" spans="1:10" s="134" customFormat="1" ht="15">
      <c r="A54" s="14" t="s">
        <v>73</v>
      </c>
      <c r="B54" s="152" t="s">
        <v>68</v>
      </c>
      <c r="C54" s="1"/>
      <c r="D54" s="18">
        <v>3169.64</v>
      </c>
      <c r="E54" s="110"/>
      <c r="F54" s="111"/>
      <c r="G54" s="110"/>
      <c r="H54" s="111"/>
      <c r="I54" s="12">
        <v>3835.45</v>
      </c>
      <c r="J54" s="128">
        <v>0.06</v>
      </c>
    </row>
    <row r="55" spans="1:10" s="134" customFormat="1" ht="25.5">
      <c r="A55" s="14" t="s">
        <v>74</v>
      </c>
      <c r="B55" s="152" t="s">
        <v>65</v>
      </c>
      <c r="C55" s="1">
        <f>F55*12</f>
        <v>0</v>
      </c>
      <c r="D55" s="18">
        <v>3126.18</v>
      </c>
      <c r="E55" s="110">
        <f>H55*12</f>
        <v>0</v>
      </c>
      <c r="F55" s="111"/>
      <c r="G55" s="110"/>
      <c r="H55" s="111"/>
      <c r="I55" s="12">
        <v>3835.45</v>
      </c>
      <c r="J55" s="128">
        <v>0.05</v>
      </c>
    </row>
    <row r="56" spans="1:10" s="134" customFormat="1" ht="15">
      <c r="A56" s="14" t="s">
        <v>75</v>
      </c>
      <c r="B56" s="152" t="s">
        <v>65</v>
      </c>
      <c r="C56" s="1"/>
      <c r="D56" s="18">
        <v>5481.97</v>
      </c>
      <c r="E56" s="110"/>
      <c r="F56" s="111"/>
      <c r="G56" s="110"/>
      <c r="H56" s="111"/>
      <c r="I56" s="12">
        <v>3835.45</v>
      </c>
      <c r="J56" s="128">
        <v>0.01</v>
      </c>
    </row>
    <row r="57" spans="1:10" s="134" customFormat="1" ht="15" hidden="1">
      <c r="A57" s="5"/>
      <c r="B57" s="152"/>
      <c r="C57" s="1"/>
      <c r="D57" s="18"/>
      <c r="E57" s="110"/>
      <c r="F57" s="111"/>
      <c r="G57" s="110"/>
      <c r="H57" s="111"/>
      <c r="I57" s="12">
        <v>3835.45</v>
      </c>
      <c r="J57" s="128"/>
    </row>
    <row r="58" spans="1:10" s="134" customFormat="1" ht="15" hidden="1">
      <c r="A58" s="5"/>
      <c r="B58" s="152"/>
      <c r="C58" s="1"/>
      <c r="D58" s="18"/>
      <c r="E58" s="110"/>
      <c r="F58" s="111"/>
      <c r="G58" s="110"/>
      <c r="H58" s="111"/>
      <c r="I58" s="12">
        <v>3835.45</v>
      </c>
      <c r="J58" s="128"/>
    </row>
    <row r="59" spans="1:10" s="154" customFormat="1" ht="30">
      <c r="A59" s="62" t="s">
        <v>76</v>
      </c>
      <c r="B59" s="30"/>
      <c r="C59" s="136"/>
      <c r="D59" s="16">
        <f>D60+D61+D62</f>
        <v>22317.6</v>
      </c>
      <c r="E59" s="16"/>
      <c r="F59" s="100"/>
      <c r="G59" s="16">
        <f>D59/I59</f>
        <v>5.82</v>
      </c>
      <c r="H59" s="99">
        <f>G59/12</f>
        <v>0.49</v>
      </c>
      <c r="I59" s="12">
        <v>3835.45</v>
      </c>
      <c r="J59" s="128">
        <v>0.26</v>
      </c>
    </row>
    <row r="60" spans="1:10" s="134" customFormat="1" ht="25.5">
      <c r="A60" s="14" t="s">
        <v>149</v>
      </c>
      <c r="B60" s="152" t="s">
        <v>51</v>
      </c>
      <c r="C60" s="1"/>
      <c r="D60" s="18">
        <v>11044.32</v>
      </c>
      <c r="E60" s="110"/>
      <c r="F60" s="111"/>
      <c r="G60" s="110"/>
      <c r="H60" s="111"/>
      <c r="I60" s="12">
        <v>3835.45</v>
      </c>
      <c r="J60" s="128">
        <v>0.2</v>
      </c>
    </row>
    <row r="61" spans="1:10" s="134" customFormat="1" ht="25.5" hidden="1">
      <c r="A61" s="5"/>
      <c r="B61" s="153" t="s">
        <v>51</v>
      </c>
      <c r="C61" s="1"/>
      <c r="D61" s="18"/>
      <c r="E61" s="110"/>
      <c r="F61" s="111"/>
      <c r="G61" s="110"/>
      <c r="H61" s="111"/>
      <c r="I61" s="12">
        <v>3835.45</v>
      </c>
      <c r="J61" s="128">
        <v>0</v>
      </c>
    </row>
    <row r="62" spans="1:10" s="134" customFormat="1" ht="15">
      <c r="A62" s="5" t="s">
        <v>150</v>
      </c>
      <c r="B62" s="153" t="s">
        <v>57</v>
      </c>
      <c r="C62" s="1"/>
      <c r="D62" s="155">
        <v>11273.28</v>
      </c>
      <c r="E62" s="110"/>
      <c r="F62" s="111"/>
      <c r="G62" s="112"/>
      <c r="H62" s="221"/>
      <c r="I62" s="12">
        <v>3835.45</v>
      </c>
      <c r="J62" s="128"/>
    </row>
    <row r="63" spans="1:10" s="134" customFormat="1" ht="30">
      <c r="A63" s="62" t="s">
        <v>94</v>
      </c>
      <c r="B63" s="152"/>
      <c r="C63" s="1"/>
      <c r="D63" s="16">
        <f>D64+D65</f>
        <v>1127.3</v>
      </c>
      <c r="E63" s="110"/>
      <c r="F63" s="111"/>
      <c r="G63" s="16">
        <f>D63/I63</f>
        <v>0.29</v>
      </c>
      <c r="H63" s="99">
        <f>G63/12</f>
        <v>0.02</v>
      </c>
      <c r="I63" s="12">
        <v>3835.45</v>
      </c>
      <c r="J63" s="128">
        <v>0.09</v>
      </c>
    </row>
    <row r="64" spans="1:10" s="134" customFormat="1" ht="15" hidden="1">
      <c r="A64" s="14"/>
      <c r="B64" s="153" t="s">
        <v>65</v>
      </c>
      <c r="C64" s="1"/>
      <c r="D64" s="18"/>
      <c r="E64" s="110"/>
      <c r="F64" s="111"/>
      <c r="G64" s="110"/>
      <c r="H64" s="111"/>
      <c r="I64" s="12">
        <v>3835.45</v>
      </c>
      <c r="J64" s="128"/>
    </row>
    <row r="65" spans="1:10" s="134" customFormat="1" ht="15">
      <c r="A65" s="14" t="s">
        <v>104</v>
      </c>
      <c r="B65" s="153" t="s">
        <v>65</v>
      </c>
      <c r="C65" s="1"/>
      <c r="D65" s="18">
        <v>1127.3</v>
      </c>
      <c r="E65" s="110"/>
      <c r="F65" s="111"/>
      <c r="G65" s="110"/>
      <c r="H65" s="111"/>
      <c r="I65" s="12">
        <v>3835.45</v>
      </c>
      <c r="J65" s="128">
        <v>0.06</v>
      </c>
    </row>
    <row r="66" spans="1:10" s="134" customFormat="1" ht="15" hidden="1">
      <c r="A66" s="14" t="s">
        <v>78</v>
      </c>
      <c r="B66" s="152" t="s">
        <v>57</v>
      </c>
      <c r="C66" s="1"/>
      <c r="D66" s="18">
        <f>G66*I66</f>
        <v>0</v>
      </c>
      <c r="E66" s="110"/>
      <c r="F66" s="111"/>
      <c r="G66" s="110">
        <f>H66*12</f>
        <v>0</v>
      </c>
      <c r="H66" s="111">
        <v>0</v>
      </c>
      <c r="I66" s="12">
        <v>3835.45</v>
      </c>
      <c r="J66" s="128">
        <v>0</v>
      </c>
    </row>
    <row r="67" spans="1:10" s="134" customFormat="1" ht="15">
      <c r="A67" s="62" t="s">
        <v>79</v>
      </c>
      <c r="B67" s="152"/>
      <c r="C67" s="1"/>
      <c r="D67" s="16">
        <f>D68+D69+D70+D71+D72</f>
        <v>30246.74</v>
      </c>
      <c r="E67" s="110"/>
      <c r="F67" s="111"/>
      <c r="G67" s="16">
        <f>D67/I67</f>
        <v>7.89</v>
      </c>
      <c r="H67" s="99">
        <f>G67/12</f>
        <v>0.66</v>
      </c>
      <c r="I67" s="12">
        <v>3835.45</v>
      </c>
      <c r="J67" s="128">
        <v>0.33</v>
      </c>
    </row>
    <row r="68" spans="1:10" s="134" customFormat="1" ht="15">
      <c r="A68" s="14" t="s">
        <v>80</v>
      </c>
      <c r="B68" s="153" t="s">
        <v>61</v>
      </c>
      <c r="C68" s="1"/>
      <c r="D68" s="18">
        <v>2208.96</v>
      </c>
      <c r="E68" s="110"/>
      <c r="F68" s="111"/>
      <c r="G68" s="110"/>
      <c r="H68" s="111"/>
      <c r="I68" s="12">
        <v>3835.45</v>
      </c>
      <c r="J68" s="128">
        <v>0.04</v>
      </c>
    </row>
    <row r="69" spans="1:10" s="134" customFormat="1" ht="15">
      <c r="A69" s="14" t="s">
        <v>81</v>
      </c>
      <c r="B69" s="152" t="s">
        <v>65</v>
      </c>
      <c r="C69" s="1"/>
      <c r="D69" s="18">
        <v>8282.96</v>
      </c>
      <c r="E69" s="110"/>
      <c r="F69" s="111"/>
      <c r="G69" s="110"/>
      <c r="H69" s="111"/>
      <c r="I69" s="12">
        <v>3835.45</v>
      </c>
      <c r="J69" s="128">
        <v>0.15</v>
      </c>
    </row>
    <row r="70" spans="1:10" s="134" customFormat="1" ht="15">
      <c r="A70" s="14" t="s">
        <v>82</v>
      </c>
      <c r="B70" s="152" t="s">
        <v>65</v>
      </c>
      <c r="C70" s="1"/>
      <c r="D70" s="18">
        <v>1656.62</v>
      </c>
      <c r="E70" s="110"/>
      <c r="F70" s="111"/>
      <c r="G70" s="110"/>
      <c r="H70" s="111"/>
      <c r="I70" s="12">
        <v>3835.45</v>
      </c>
      <c r="J70" s="128">
        <v>0.03</v>
      </c>
    </row>
    <row r="71" spans="1:10" s="134" customFormat="1" ht="22.5" customHeight="1">
      <c r="A71" s="5" t="s">
        <v>151</v>
      </c>
      <c r="B71" s="153" t="s">
        <v>152</v>
      </c>
      <c r="C71" s="1"/>
      <c r="D71" s="18">
        <v>12538.92</v>
      </c>
      <c r="E71" s="110"/>
      <c r="F71" s="111"/>
      <c r="G71" s="110"/>
      <c r="H71" s="111"/>
      <c r="I71" s="12">
        <v>3835.45</v>
      </c>
      <c r="J71" s="128">
        <v>0</v>
      </c>
    </row>
    <row r="72" spans="1:10" s="134" customFormat="1" ht="25.5">
      <c r="A72" s="5" t="s">
        <v>105</v>
      </c>
      <c r="B72" s="152" t="s">
        <v>51</v>
      </c>
      <c r="C72" s="1"/>
      <c r="D72" s="18">
        <v>5559.28</v>
      </c>
      <c r="E72" s="110"/>
      <c r="F72" s="111"/>
      <c r="G72" s="110"/>
      <c r="H72" s="111"/>
      <c r="I72" s="12">
        <v>3835.45</v>
      </c>
      <c r="J72" s="128">
        <v>0.11</v>
      </c>
    </row>
    <row r="73" spans="1:10" s="134" customFormat="1" ht="15">
      <c r="A73" s="62" t="s">
        <v>83</v>
      </c>
      <c r="B73" s="152"/>
      <c r="C73" s="1"/>
      <c r="D73" s="16">
        <f>D74+D75</f>
        <v>799.21</v>
      </c>
      <c r="E73" s="110"/>
      <c r="F73" s="111"/>
      <c r="G73" s="16">
        <f>D73/I73</f>
        <v>0.21</v>
      </c>
      <c r="H73" s="99">
        <f>G73/12</f>
        <v>0.02</v>
      </c>
      <c r="I73" s="12">
        <v>3835.45</v>
      </c>
      <c r="J73" s="128">
        <v>0.1</v>
      </c>
    </row>
    <row r="74" spans="1:10" s="134" customFormat="1" ht="15">
      <c r="A74" s="14" t="s">
        <v>84</v>
      </c>
      <c r="B74" s="152" t="s">
        <v>65</v>
      </c>
      <c r="C74" s="1"/>
      <c r="D74" s="18">
        <v>799.21</v>
      </c>
      <c r="E74" s="110"/>
      <c r="F74" s="111"/>
      <c r="G74" s="110"/>
      <c r="H74" s="111"/>
      <c r="I74" s="12">
        <v>3835.45</v>
      </c>
      <c r="J74" s="128">
        <v>0.02</v>
      </c>
    </row>
    <row r="75" spans="1:10" s="134" customFormat="1" ht="15" hidden="1">
      <c r="A75" s="14" t="s">
        <v>84</v>
      </c>
      <c r="B75" s="152" t="s">
        <v>65</v>
      </c>
      <c r="C75" s="1"/>
      <c r="D75" s="18"/>
      <c r="E75" s="110"/>
      <c r="F75" s="111"/>
      <c r="G75" s="110"/>
      <c r="H75" s="111"/>
      <c r="I75" s="12">
        <v>3835.45</v>
      </c>
      <c r="J75" s="128">
        <v>0.01</v>
      </c>
    </row>
    <row r="76" spans="1:10" s="12" customFormat="1" ht="15">
      <c r="A76" s="62" t="s">
        <v>95</v>
      </c>
      <c r="B76" s="30"/>
      <c r="C76" s="136"/>
      <c r="D76" s="16">
        <f>D77</f>
        <v>12294.6</v>
      </c>
      <c r="E76" s="16"/>
      <c r="F76" s="100"/>
      <c r="G76" s="16">
        <f>D76/I76</f>
        <v>3.21</v>
      </c>
      <c r="H76" s="99">
        <f>G76/12</f>
        <v>0.27</v>
      </c>
      <c r="I76" s="12">
        <v>3835.45</v>
      </c>
      <c r="J76" s="128">
        <v>0.27</v>
      </c>
    </row>
    <row r="77" spans="1:10" s="134" customFormat="1" ht="15">
      <c r="A77" s="14" t="s">
        <v>96</v>
      </c>
      <c r="B77" s="153" t="s">
        <v>68</v>
      </c>
      <c r="C77" s="1"/>
      <c r="D77" s="18">
        <v>12294.6</v>
      </c>
      <c r="E77" s="110"/>
      <c r="F77" s="111"/>
      <c r="G77" s="110"/>
      <c r="H77" s="111"/>
      <c r="I77" s="12">
        <v>3835.45</v>
      </c>
      <c r="J77" s="128">
        <v>0.03</v>
      </c>
    </row>
    <row r="78" spans="1:10" s="12" customFormat="1" ht="15">
      <c r="A78" s="62" t="s">
        <v>85</v>
      </c>
      <c r="B78" s="30"/>
      <c r="C78" s="136"/>
      <c r="D78" s="16">
        <f>D79</f>
        <v>15702.99</v>
      </c>
      <c r="E78" s="16"/>
      <c r="F78" s="100"/>
      <c r="G78" s="16">
        <f>D78/I78</f>
        <v>4.09</v>
      </c>
      <c r="H78" s="99">
        <f>G78/12</f>
        <v>0.34</v>
      </c>
      <c r="I78" s="12">
        <v>3835.45</v>
      </c>
      <c r="J78" s="128">
        <v>0.29</v>
      </c>
    </row>
    <row r="79" spans="1:10" s="134" customFormat="1" ht="15.75" thickBot="1">
      <c r="A79" s="14" t="s">
        <v>99</v>
      </c>
      <c r="B79" s="152" t="s">
        <v>77</v>
      </c>
      <c r="C79" s="1"/>
      <c r="D79" s="18">
        <v>15702.99</v>
      </c>
      <c r="E79" s="110"/>
      <c r="F79" s="111"/>
      <c r="G79" s="110"/>
      <c r="H79" s="111"/>
      <c r="I79" s="12">
        <v>3835.45</v>
      </c>
      <c r="J79" s="128">
        <v>0.29</v>
      </c>
    </row>
    <row r="80" spans="1:10" s="12" customFormat="1" ht="30.75" thickBot="1">
      <c r="A80" s="222" t="s">
        <v>106</v>
      </c>
      <c r="B80" s="127" t="s">
        <v>51</v>
      </c>
      <c r="C80" s="223">
        <f>F80*12</f>
        <v>0</v>
      </c>
      <c r="D80" s="224">
        <f>G80*I80</f>
        <v>19790.92</v>
      </c>
      <c r="E80" s="224">
        <f>H80*12</f>
        <v>5.16</v>
      </c>
      <c r="F80" s="225"/>
      <c r="G80" s="224">
        <f>H80*12</f>
        <v>5.16</v>
      </c>
      <c r="H80" s="225">
        <f>0.32+0.11</f>
        <v>0.43</v>
      </c>
      <c r="I80" s="12">
        <v>3835.45</v>
      </c>
      <c r="J80" s="128">
        <v>0.37</v>
      </c>
    </row>
    <row r="81" spans="1:10" s="12" customFormat="1" ht="19.5" hidden="1" thickBot="1">
      <c r="A81" s="226" t="s">
        <v>3</v>
      </c>
      <c r="B81" s="141"/>
      <c r="C81" s="136" t="e">
        <f>F81*12</f>
        <v>#REF!</v>
      </c>
      <c r="D81" s="136">
        <f>G81*I81</f>
        <v>0</v>
      </c>
      <c r="E81" s="136">
        <f>H81*12</f>
        <v>0</v>
      </c>
      <c r="F81" s="16" t="e">
        <f>#REF!+#REF!+#REF!+#REF!+#REF!+#REF!+#REF!+#REF!+#REF!+#REF!</f>
        <v>#REF!</v>
      </c>
      <c r="G81" s="136">
        <f>H81*12</f>
        <v>0</v>
      </c>
      <c r="H81" s="99">
        <f>H82+H83+H84+H85</f>
        <v>0</v>
      </c>
      <c r="I81" s="12">
        <v>3835.45</v>
      </c>
      <c r="J81" s="128"/>
    </row>
    <row r="82" spans="1:10" s="134" customFormat="1" ht="15.75" hidden="1" thickBot="1">
      <c r="A82" s="14" t="s">
        <v>107</v>
      </c>
      <c r="B82" s="152"/>
      <c r="C82" s="1"/>
      <c r="D82" s="18"/>
      <c r="E82" s="1"/>
      <c r="F82" s="111"/>
      <c r="G82" s="1"/>
      <c r="H82" s="111"/>
      <c r="I82" s="12">
        <v>3835.45</v>
      </c>
      <c r="J82" s="135"/>
    </row>
    <row r="83" spans="1:10" s="134" customFormat="1" ht="15.75" hidden="1" thickBot="1">
      <c r="A83" s="14" t="s">
        <v>108</v>
      </c>
      <c r="B83" s="152"/>
      <c r="C83" s="1"/>
      <c r="D83" s="18"/>
      <c r="E83" s="1"/>
      <c r="F83" s="111"/>
      <c r="G83" s="1"/>
      <c r="H83" s="111"/>
      <c r="I83" s="12">
        <v>3835.45</v>
      </c>
      <c r="J83" s="135"/>
    </row>
    <row r="84" spans="1:10" s="134" customFormat="1" ht="15.75" hidden="1" thickBot="1">
      <c r="A84" s="14" t="s">
        <v>109</v>
      </c>
      <c r="B84" s="152"/>
      <c r="C84" s="1"/>
      <c r="D84" s="18"/>
      <c r="E84" s="1"/>
      <c r="F84" s="111"/>
      <c r="G84" s="1"/>
      <c r="H84" s="111"/>
      <c r="I84" s="12">
        <v>3835.45</v>
      </c>
      <c r="J84" s="135"/>
    </row>
    <row r="85" spans="1:10" s="134" customFormat="1" ht="15.75" hidden="1" thickBot="1">
      <c r="A85" s="156" t="s">
        <v>110</v>
      </c>
      <c r="B85" s="157"/>
      <c r="C85" s="158"/>
      <c r="D85" s="159"/>
      <c r="E85" s="158"/>
      <c r="F85" s="160"/>
      <c r="G85" s="158"/>
      <c r="H85" s="160"/>
      <c r="I85" s="12">
        <v>3835.45</v>
      </c>
      <c r="J85" s="135"/>
    </row>
    <row r="86" spans="1:9" s="12" customFormat="1" ht="26.25" hidden="1" thickBot="1">
      <c r="A86" s="161" t="s">
        <v>111</v>
      </c>
      <c r="B86" s="162" t="s">
        <v>112</v>
      </c>
      <c r="C86" s="163"/>
      <c r="D86" s="164"/>
      <c r="E86" s="163"/>
      <c r="F86" s="165"/>
      <c r="G86" s="163"/>
      <c r="H86" s="165"/>
      <c r="I86" s="12">
        <v>3835.45</v>
      </c>
    </row>
    <row r="87" spans="1:9" s="12" customFormat="1" ht="19.5" thickBot="1">
      <c r="A87" s="166" t="s">
        <v>153</v>
      </c>
      <c r="B87" s="167" t="s">
        <v>46</v>
      </c>
      <c r="C87" s="223"/>
      <c r="D87" s="227">
        <f>G87*I87</f>
        <v>75241.47</v>
      </c>
      <c r="E87" s="223"/>
      <c r="F87" s="227"/>
      <c r="G87" s="223">
        <f>H87*12</f>
        <v>20.64</v>
      </c>
      <c r="H87" s="175">
        <v>1.72</v>
      </c>
      <c r="I87" s="12">
        <v>3645.42</v>
      </c>
    </row>
    <row r="88" spans="1:10" s="169" customFormat="1" ht="20.25" thickBot="1">
      <c r="A88" s="228" t="s">
        <v>4</v>
      </c>
      <c r="B88" s="229"/>
      <c r="C88" s="230">
        <f>F88*12</f>
        <v>0</v>
      </c>
      <c r="D88" s="231">
        <f>D15+D23+D32+D33+D34+D35+D36+D37+D38+D39+D40+D41+D42+D43+D44+D59+D63+D67+D73+D76+D78+D80+D87</f>
        <v>650030.12</v>
      </c>
      <c r="E88" s="231">
        <f>E15+E23+E32+E33+E34+E35+E36+E37+E38+E39+E40+E41+E42+E43+E44+E59+E63+E67+E73+E76+E78+E80+E87</f>
        <v>107.76</v>
      </c>
      <c r="F88" s="231">
        <f>F15+F23+F32+F33+F34+F35+F36+F37+F38+F39+F40+F41+F42+F43+F44+F59+F63+F67+F73+F76+F78+F80+F87</f>
        <v>0</v>
      </c>
      <c r="G88" s="231">
        <f>G15+G23+G32+G33+G34+G35+G36+G37+G38+G39+G40+G41+G42+G43+G44+G59+G63+G67+G73+G76+G78+G80+G87</f>
        <v>170.49</v>
      </c>
      <c r="H88" s="231">
        <f>H15+H23+H32+H33+H34+H35+H36+H37+H38+H39+H40+H41+H42+H43+H44+H59+H63+H67+H73+H76+H78+H80+H87</f>
        <v>14.21</v>
      </c>
      <c r="I88" s="12">
        <v>3835.45</v>
      </c>
      <c r="J88" s="168"/>
    </row>
    <row r="89" spans="1:10" s="12" customFormat="1" ht="19.5" hidden="1" thickBot="1">
      <c r="A89" s="170" t="s">
        <v>111</v>
      </c>
      <c r="B89" s="171"/>
      <c r="C89" s="172"/>
      <c r="D89" s="173"/>
      <c r="E89" s="172"/>
      <c r="F89" s="174"/>
      <c r="G89" s="172"/>
      <c r="H89" s="174"/>
      <c r="I89" s="12">
        <v>3835.45</v>
      </c>
      <c r="J89" s="128"/>
    </row>
    <row r="90" spans="1:10" s="12" customFormat="1" ht="19.5" hidden="1" thickBot="1">
      <c r="A90" s="170" t="s">
        <v>113</v>
      </c>
      <c r="B90" s="171"/>
      <c r="C90" s="172"/>
      <c r="D90" s="173"/>
      <c r="E90" s="172"/>
      <c r="F90" s="174"/>
      <c r="G90" s="173"/>
      <c r="H90" s="175"/>
      <c r="I90" s="12">
        <v>3835.45</v>
      </c>
      <c r="J90" s="128"/>
    </row>
    <row r="91" spans="1:10" s="178" customFormat="1" ht="20.25" hidden="1" thickBot="1">
      <c r="A91" s="4" t="s">
        <v>2</v>
      </c>
      <c r="B91" s="113" t="s">
        <v>46</v>
      </c>
      <c r="C91" s="113" t="s">
        <v>87</v>
      </c>
      <c r="D91" s="176"/>
      <c r="E91" s="113" t="s">
        <v>87</v>
      </c>
      <c r="F91" s="118"/>
      <c r="G91" s="113" t="s">
        <v>87</v>
      </c>
      <c r="H91" s="118"/>
      <c r="I91" s="12">
        <v>3835.45</v>
      </c>
      <c r="J91" s="177"/>
    </row>
    <row r="92" spans="1:10" s="180" customFormat="1" ht="21" customHeight="1">
      <c r="A92" s="179"/>
      <c r="F92" s="2"/>
      <c r="H92" s="2"/>
      <c r="I92" s="12"/>
      <c r="J92" s="181"/>
    </row>
    <row r="93" spans="1:10" s="180" customFormat="1" ht="15">
      <c r="A93" s="179"/>
      <c r="F93" s="2"/>
      <c r="H93" s="2"/>
      <c r="I93" s="12"/>
      <c r="J93" s="181"/>
    </row>
    <row r="94" spans="1:10" s="180" customFormat="1" ht="15.75" thickBot="1">
      <c r="A94" s="179"/>
      <c r="F94" s="2"/>
      <c r="H94" s="2"/>
      <c r="I94" s="12"/>
      <c r="J94" s="181"/>
    </row>
    <row r="95" spans="1:10" s="183" customFormat="1" ht="30.75" thickBot="1">
      <c r="A95" s="232" t="s">
        <v>114</v>
      </c>
      <c r="B95" s="229"/>
      <c r="C95" s="230">
        <f>F95*12</f>
        <v>0</v>
      </c>
      <c r="D95" s="230">
        <f>D96+D97+D98+D99</f>
        <v>27995.86</v>
      </c>
      <c r="E95" s="230">
        <f>E96+E97+E98+E99</f>
        <v>0</v>
      </c>
      <c r="F95" s="230">
        <f>F96+F97+F98+F99</f>
        <v>0</v>
      </c>
      <c r="G95" s="230">
        <f>G96+G97+G98+G99</f>
        <v>7.3</v>
      </c>
      <c r="H95" s="230">
        <f>H96+H97+H98+H99</f>
        <v>0.61</v>
      </c>
      <c r="I95" s="12">
        <v>3835.45</v>
      </c>
      <c r="J95" s="182"/>
    </row>
    <row r="96" spans="1:10" s="183" customFormat="1" ht="15">
      <c r="A96" s="233" t="s">
        <v>154</v>
      </c>
      <c r="B96" s="234"/>
      <c r="C96" s="235"/>
      <c r="D96" s="116">
        <v>9164.22</v>
      </c>
      <c r="E96" s="116"/>
      <c r="F96" s="116"/>
      <c r="G96" s="114">
        <f aca="true" t="shared" si="2" ref="G96:G103">D96/I96</f>
        <v>2.39</v>
      </c>
      <c r="H96" s="115">
        <f aca="true" t="shared" si="3" ref="H96:H103">G96/12</f>
        <v>0.2</v>
      </c>
      <c r="I96" s="12">
        <v>3835.45</v>
      </c>
      <c r="J96" s="182"/>
    </row>
    <row r="97" spans="1:10" s="183" customFormat="1" ht="15">
      <c r="A97" s="233" t="s">
        <v>155</v>
      </c>
      <c r="B97" s="234"/>
      <c r="C97" s="235"/>
      <c r="D97" s="116">
        <v>8588.2</v>
      </c>
      <c r="E97" s="116"/>
      <c r="F97" s="116"/>
      <c r="G97" s="114">
        <f t="shared" si="2"/>
        <v>2.24</v>
      </c>
      <c r="H97" s="115">
        <f t="shared" si="3"/>
        <v>0.19</v>
      </c>
      <c r="I97" s="12">
        <v>3835.45</v>
      </c>
      <c r="J97" s="182"/>
    </row>
    <row r="98" spans="1:10" s="180" customFormat="1" ht="15">
      <c r="A98" s="233" t="s">
        <v>156</v>
      </c>
      <c r="B98" s="236"/>
      <c r="C98" s="116"/>
      <c r="D98" s="186">
        <v>3265.6</v>
      </c>
      <c r="E98" s="116"/>
      <c r="F98" s="117"/>
      <c r="G98" s="114">
        <f t="shared" si="2"/>
        <v>0.85</v>
      </c>
      <c r="H98" s="115">
        <f t="shared" si="3"/>
        <v>0.07</v>
      </c>
      <c r="I98" s="12">
        <v>3835.45</v>
      </c>
      <c r="J98" s="181"/>
    </row>
    <row r="99" spans="1:10" s="180" customFormat="1" ht="15">
      <c r="A99" s="233" t="s">
        <v>157</v>
      </c>
      <c r="B99" s="236"/>
      <c r="C99" s="116"/>
      <c r="D99" s="186">
        <v>6977.84</v>
      </c>
      <c r="E99" s="116"/>
      <c r="F99" s="117"/>
      <c r="G99" s="114">
        <f t="shared" si="2"/>
        <v>1.82</v>
      </c>
      <c r="H99" s="115">
        <f t="shared" si="3"/>
        <v>0.15</v>
      </c>
      <c r="I99" s="12">
        <v>3835.45</v>
      </c>
      <c r="J99" s="181"/>
    </row>
    <row r="100" spans="1:10" s="180" customFormat="1" ht="15" hidden="1">
      <c r="A100" s="237"/>
      <c r="B100" s="219"/>
      <c r="C100" s="238"/>
      <c r="D100" s="114"/>
      <c r="E100" s="114"/>
      <c r="F100" s="114"/>
      <c r="G100" s="114">
        <f t="shared" si="2"/>
        <v>0</v>
      </c>
      <c r="H100" s="114">
        <f t="shared" si="3"/>
        <v>0</v>
      </c>
      <c r="I100" s="12">
        <v>3835.45</v>
      </c>
      <c r="J100" s="181"/>
    </row>
    <row r="101" spans="1:10" s="180" customFormat="1" ht="15" hidden="1">
      <c r="A101" s="184"/>
      <c r="B101" s="185"/>
      <c r="C101" s="239"/>
      <c r="D101" s="116"/>
      <c r="E101" s="116"/>
      <c r="F101" s="116"/>
      <c r="G101" s="116"/>
      <c r="H101" s="116"/>
      <c r="I101" s="12">
        <v>3835.45</v>
      </c>
      <c r="J101" s="181"/>
    </row>
    <row r="102" spans="1:10" s="180" customFormat="1" ht="15" hidden="1">
      <c r="A102" s="184"/>
      <c r="B102" s="185"/>
      <c r="C102" s="239"/>
      <c r="D102" s="116"/>
      <c r="E102" s="116"/>
      <c r="F102" s="116"/>
      <c r="G102" s="116">
        <f t="shared" si="2"/>
        <v>0</v>
      </c>
      <c r="H102" s="116">
        <f t="shared" si="3"/>
        <v>0</v>
      </c>
      <c r="I102" s="12">
        <v>3835.45</v>
      </c>
      <c r="J102" s="181"/>
    </row>
    <row r="103" spans="1:10" s="180" customFormat="1" ht="15" hidden="1">
      <c r="A103" s="184"/>
      <c r="B103" s="185"/>
      <c r="C103" s="239"/>
      <c r="D103" s="116"/>
      <c r="E103" s="116"/>
      <c r="F103" s="116"/>
      <c r="G103" s="116">
        <f t="shared" si="2"/>
        <v>0</v>
      </c>
      <c r="H103" s="116">
        <f t="shared" si="3"/>
        <v>0</v>
      </c>
      <c r="I103" s="12">
        <v>3835.45</v>
      </c>
      <c r="J103" s="181"/>
    </row>
    <row r="104" spans="1:10" s="180" customFormat="1" ht="12.75">
      <c r="A104" s="179"/>
      <c r="F104" s="2"/>
      <c r="H104" s="2"/>
      <c r="J104" s="181"/>
    </row>
    <row r="105" spans="1:10" s="180" customFormat="1" ht="13.5" thickBot="1">
      <c r="A105" s="179"/>
      <c r="F105" s="2"/>
      <c r="H105" s="2"/>
      <c r="J105" s="181"/>
    </row>
    <row r="106" spans="1:10" s="180" customFormat="1" ht="20.25" thickBot="1">
      <c r="A106" s="187" t="s">
        <v>115</v>
      </c>
      <c r="B106" s="188"/>
      <c r="C106" s="188"/>
      <c r="D106" s="189">
        <f>D88+D95</f>
        <v>678025.98</v>
      </c>
      <c r="E106" s="189">
        <f>E88+E95</f>
        <v>107.76</v>
      </c>
      <c r="F106" s="189">
        <f>F88+F95</f>
        <v>0</v>
      </c>
      <c r="G106" s="189">
        <f>G88+G95</f>
        <v>177.79</v>
      </c>
      <c r="H106" s="189">
        <f>H88+H95</f>
        <v>14.82</v>
      </c>
      <c r="J106" s="181"/>
    </row>
    <row r="107" spans="1:10" s="180" customFormat="1" ht="12.75">
      <c r="A107" s="179"/>
      <c r="F107" s="2"/>
      <c r="H107" s="2"/>
      <c r="J107" s="181"/>
    </row>
    <row r="108" spans="1:10" s="180" customFormat="1" ht="12.75">
      <c r="A108" s="179"/>
      <c r="F108" s="2"/>
      <c r="H108" s="2"/>
      <c r="J108" s="181"/>
    </row>
    <row r="109" spans="1:10" s="180" customFormat="1" ht="12.75">
      <c r="A109" s="179"/>
      <c r="F109" s="2"/>
      <c r="H109" s="2"/>
      <c r="J109" s="181"/>
    </row>
    <row r="110" spans="1:10" s="180" customFormat="1" ht="12.75">
      <c r="A110" s="179"/>
      <c r="F110" s="2"/>
      <c r="H110" s="2"/>
      <c r="J110" s="181"/>
    </row>
    <row r="111" spans="1:10" s="180" customFormat="1" ht="12.75">
      <c r="A111" s="179"/>
      <c r="F111" s="2"/>
      <c r="H111" s="2"/>
      <c r="J111" s="181"/>
    </row>
    <row r="112" spans="1:10" s="180" customFormat="1" ht="12.75">
      <c r="A112" s="179"/>
      <c r="F112" s="2"/>
      <c r="H112" s="2"/>
      <c r="J112" s="181"/>
    </row>
    <row r="113" spans="1:10" s="194" customFormat="1" ht="18.75">
      <c r="A113" s="190"/>
      <c r="B113" s="191"/>
      <c r="C113" s="192"/>
      <c r="D113" s="192"/>
      <c r="E113" s="192"/>
      <c r="F113" s="193"/>
      <c r="G113" s="192"/>
      <c r="H113" s="193"/>
      <c r="J113" s="195"/>
    </row>
    <row r="114" spans="1:10" s="178" customFormat="1" ht="19.5">
      <c r="A114" s="196"/>
      <c r="B114" s="197"/>
      <c r="C114" s="198"/>
      <c r="D114" s="198"/>
      <c r="E114" s="198"/>
      <c r="F114" s="102"/>
      <c r="G114" s="198"/>
      <c r="H114" s="102"/>
      <c r="J114" s="177"/>
    </row>
    <row r="115" spans="1:10" s="180" customFormat="1" ht="14.25">
      <c r="A115" s="288" t="s">
        <v>88</v>
      </c>
      <c r="B115" s="288"/>
      <c r="C115" s="288"/>
      <c r="D115" s="288"/>
      <c r="E115" s="288"/>
      <c r="F115" s="288"/>
      <c r="J115" s="181"/>
    </row>
    <row r="116" spans="6:10" s="180" customFormat="1" ht="12.75">
      <c r="F116" s="2"/>
      <c r="H116" s="2"/>
      <c r="J116" s="181"/>
    </row>
    <row r="117" spans="1:10" s="180" customFormat="1" ht="12.75">
      <c r="A117" s="179" t="s">
        <v>89</v>
      </c>
      <c r="F117" s="2"/>
      <c r="H117" s="2"/>
      <c r="J117" s="181"/>
    </row>
    <row r="118" spans="6:10" s="180" customFormat="1" ht="12.75">
      <c r="F118" s="2"/>
      <c r="H118" s="2"/>
      <c r="J118" s="181"/>
    </row>
    <row r="119" spans="6:10" s="180" customFormat="1" ht="12.75">
      <c r="F119" s="2"/>
      <c r="H119" s="2"/>
      <c r="J119" s="181"/>
    </row>
    <row r="120" spans="6:10" s="180" customFormat="1" ht="12.75">
      <c r="F120" s="2"/>
      <c r="H120" s="2"/>
      <c r="J120" s="181"/>
    </row>
    <row r="121" spans="6:10" s="180" customFormat="1" ht="12.75">
      <c r="F121" s="2"/>
      <c r="H121" s="2"/>
      <c r="J121" s="181"/>
    </row>
    <row r="122" spans="6:10" s="180" customFormat="1" ht="12.75">
      <c r="F122" s="2"/>
      <c r="H122" s="2"/>
      <c r="J122" s="181"/>
    </row>
    <row r="123" spans="6:10" s="180" customFormat="1" ht="12.75">
      <c r="F123" s="2"/>
      <c r="H123" s="2"/>
      <c r="J123" s="181"/>
    </row>
    <row r="124" spans="6:10" s="180" customFormat="1" ht="12.75">
      <c r="F124" s="2"/>
      <c r="H124" s="2"/>
      <c r="J124" s="181"/>
    </row>
    <row r="125" spans="6:10" s="180" customFormat="1" ht="12.75">
      <c r="F125" s="2"/>
      <c r="H125" s="2"/>
      <c r="J125" s="181"/>
    </row>
    <row r="126" spans="6:10" s="180" customFormat="1" ht="12.75">
      <c r="F126" s="2"/>
      <c r="H126" s="2"/>
      <c r="J126" s="181"/>
    </row>
    <row r="127" spans="6:10" s="180" customFormat="1" ht="12.75">
      <c r="F127" s="2"/>
      <c r="H127" s="2"/>
      <c r="J127" s="181"/>
    </row>
    <row r="128" spans="6:10" s="180" customFormat="1" ht="12.75">
      <c r="F128" s="2"/>
      <c r="H128" s="2"/>
      <c r="J128" s="181"/>
    </row>
    <row r="129" spans="6:10" s="180" customFormat="1" ht="12.75">
      <c r="F129" s="2"/>
      <c r="H129" s="2"/>
      <c r="J129" s="181"/>
    </row>
    <row r="130" spans="6:10" s="180" customFormat="1" ht="12.75">
      <c r="F130" s="2"/>
      <c r="H130" s="2"/>
      <c r="J130" s="181"/>
    </row>
    <row r="131" spans="6:10" s="180" customFormat="1" ht="12.75">
      <c r="F131" s="2"/>
      <c r="H131" s="2"/>
      <c r="J131" s="181"/>
    </row>
    <row r="132" spans="6:10" s="180" customFormat="1" ht="12.75">
      <c r="F132" s="2"/>
      <c r="H132" s="2"/>
      <c r="J132" s="181"/>
    </row>
    <row r="133" spans="6:10" s="180" customFormat="1" ht="12.75">
      <c r="F133" s="2"/>
      <c r="H133" s="2"/>
      <c r="J133" s="181"/>
    </row>
    <row r="134" spans="6:10" s="180" customFormat="1" ht="12.75">
      <c r="F134" s="2"/>
      <c r="H134" s="2"/>
      <c r="J134" s="181"/>
    </row>
    <row r="135" spans="6:10" s="180" customFormat="1" ht="12.75">
      <c r="F135" s="2"/>
      <c r="H135" s="2"/>
      <c r="J135" s="181"/>
    </row>
  </sheetData>
  <sheetProtection/>
  <mergeCells count="13">
    <mergeCell ref="A1:H1"/>
    <mergeCell ref="B2:H2"/>
    <mergeCell ref="B3:H3"/>
    <mergeCell ref="B4:H4"/>
    <mergeCell ref="A5:H5"/>
    <mergeCell ref="A6:H6"/>
    <mergeCell ref="A115:F115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80" zoomScaleNormal="80" zoomScalePageLayoutView="0" workbookViewId="0" topLeftCell="A1">
      <pane xSplit="1" ySplit="2" topLeftCell="G9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08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318" t="s">
        <v>158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5" s="6" customFormat="1" ht="82.5" customHeight="1" thickBot="1">
      <c r="A2" s="204" t="s">
        <v>0</v>
      </c>
      <c r="B2" s="325" t="s">
        <v>117</v>
      </c>
      <c r="C2" s="326"/>
      <c r="D2" s="327"/>
      <c r="E2" s="326" t="s">
        <v>118</v>
      </c>
      <c r="F2" s="326"/>
      <c r="G2" s="326"/>
      <c r="H2" s="325" t="s">
        <v>119</v>
      </c>
      <c r="I2" s="326"/>
      <c r="J2" s="327"/>
      <c r="K2" s="325" t="s">
        <v>120</v>
      </c>
      <c r="L2" s="326"/>
      <c r="M2" s="327"/>
      <c r="N2" s="50" t="s">
        <v>10</v>
      </c>
      <c r="O2" s="23" t="s">
        <v>5</v>
      </c>
    </row>
    <row r="3" spans="1:15" s="7" customFormat="1" ht="12.75">
      <c r="A3" s="43"/>
      <c r="B3" s="32" t="s">
        <v>7</v>
      </c>
      <c r="C3" s="15" t="s">
        <v>8</v>
      </c>
      <c r="D3" s="39" t="s">
        <v>9</v>
      </c>
      <c r="E3" s="49" t="s">
        <v>7</v>
      </c>
      <c r="F3" s="15" t="s">
        <v>8</v>
      </c>
      <c r="G3" s="21" t="s">
        <v>9</v>
      </c>
      <c r="H3" s="32" t="s">
        <v>7</v>
      </c>
      <c r="I3" s="15" t="s">
        <v>8</v>
      </c>
      <c r="J3" s="39" t="s">
        <v>9</v>
      </c>
      <c r="K3" s="32" t="s">
        <v>7</v>
      </c>
      <c r="L3" s="15" t="s">
        <v>8</v>
      </c>
      <c r="M3" s="39" t="s">
        <v>9</v>
      </c>
      <c r="N3" s="53"/>
      <c r="O3" s="24"/>
    </row>
    <row r="4" spans="1:15" s="7" customFormat="1" ht="49.5" customHeight="1">
      <c r="A4" s="328" t="s">
        <v>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30"/>
    </row>
    <row r="5" spans="1:15" s="6" customFormat="1" ht="14.25" customHeight="1">
      <c r="A5" s="63" t="s">
        <v>38</v>
      </c>
      <c r="B5" s="33"/>
      <c r="C5" s="8"/>
      <c r="D5" s="64">
        <f>O5/4</f>
        <v>30721.96</v>
      </c>
      <c r="E5" s="50"/>
      <c r="F5" s="8"/>
      <c r="G5" s="64">
        <f>O5/4</f>
        <v>30721.96</v>
      </c>
      <c r="H5" s="33"/>
      <c r="I5" s="8"/>
      <c r="J5" s="64">
        <f>O5/4</f>
        <v>30721.96</v>
      </c>
      <c r="K5" s="33"/>
      <c r="L5" s="8"/>
      <c r="M5" s="64">
        <f>O5/4</f>
        <v>30721.96</v>
      </c>
      <c r="N5" s="55">
        <f>M5+J5+G5+D5</f>
        <v>122887.84</v>
      </c>
      <c r="O5" s="17">
        <v>122887.82</v>
      </c>
    </row>
    <row r="6" spans="1:15" s="6" customFormat="1" ht="30">
      <c r="A6" s="63" t="s">
        <v>44</v>
      </c>
      <c r="B6" s="33"/>
      <c r="C6" s="8"/>
      <c r="D6" s="64">
        <f aca="true" t="shared" si="0" ref="D6:D19">O6/4</f>
        <v>30837.02</v>
      </c>
      <c r="E6" s="50"/>
      <c r="F6" s="8"/>
      <c r="G6" s="64">
        <f aca="true" t="shared" si="1" ref="G6:G19">O6/4</f>
        <v>30837.02</v>
      </c>
      <c r="H6" s="33"/>
      <c r="I6" s="8"/>
      <c r="J6" s="64">
        <f aca="true" t="shared" si="2" ref="J6:J19">O6/4</f>
        <v>30837.02</v>
      </c>
      <c r="K6" s="33"/>
      <c r="L6" s="8"/>
      <c r="M6" s="64">
        <f aca="true" t="shared" si="3" ref="M6:M18">O6/4</f>
        <v>30837.02</v>
      </c>
      <c r="N6" s="55">
        <f aca="true" t="shared" si="4" ref="N6:N53">M6+J6+G6+D6</f>
        <v>123348.08</v>
      </c>
      <c r="O6" s="17">
        <v>123348.07</v>
      </c>
    </row>
    <row r="7" spans="1:15" s="6" customFormat="1" ht="15">
      <c r="A7" s="62" t="s">
        <v>53</v>
      </c>
      <c r="B7" s="33"/>
      <c r="C7" s="8"/>
      <c r="D7" s="64">
        <f t="shared" si="0"/>
        <v>7824.32</v>
      </c>
      <c r="E7" s="50"/>
      <c r="F7" s="8"/>
      <c r="G7" s="64">
        <f t="shared" si="1"/>
        <v>7824.32</v>
      </c>
      <c r="H7" s="33"/>
      <c r="I7" s="8"/>
      <c r="J7" s="64">
        <f t="shared" si="2"/>
        <v>7824.32</v>
      </c>
      <c r="K7" s="33"/>
      <c r="L7" s="8"/>
      <c r="M7" s="64">
        <f t="shared" si="3"/>
        <v>7824.32</v>
      </c>
      <c r="N7" s="55">
        <f t="shared" si="4"/>
        <v>31297.28</v>
      </c>
      <c r="O7" s="17">
        <v>31297.27</v>
      </c>
    </row>
    <row r="8" spans="1:15" s="6" customFormat="1" ht="15">
      <c r="A8" s="62" t="s">
        <v>55</v>
      </c>
      <c r="B8" s="33"/>
      <c r="C8" s="8"/>
      <c r="D8" s="64">
        <f t="shared" si="0"/>
        <v>25544.1</v>
      </c>
      <c r="E8" s="50"/>
      <c r="F8" s="8"/>
      <c r="G8" s="64">
        <f t="shared" si="1"/>
        <v>25544.1</v>
      </c>
      <c r="H8" s="33"/>
      <c r="I8" s="8"/>
      <c r="J8" s="64">
        <f t="shared" si="2"/>
        <v>25544.1</v>
      </c>
      <c r="K8" s="33"/>
      <c r="L8" s="8"/>
      <c r="M8" s="64">
        <f t="shared" si="3"/>
        <v>25544.1</v>
      </c>
      <c r="N8" s="55">
        <f t="shared" si="4"/>
        <v>102176.4</v>
      </c>
      <c r="O8" s="17">
        <v>102176.39</v>
      </c>
    </row>
    <row r="9" spans="1:15" s="6" customFormat="1" ht="30">
      <c r="A9" s="62" t="s">
        <v>141</v>
      </c>
      <c r="B9" s="33"/>
      <c r="C9" s="8"/>
      <c r="D9" s="64">
        <f t="shared" si="0"/>
        <v>924.08</v>
      </c>
      <c r="E9" s="50"/>
      <c r="F9" s="8"/>
      <c r="G9" s="64">
        <f t="shared" si="1"/>
        <v>924.08</v>
      </c>
      <c r="H9" s="33"/>
      <c r="I9" s="8"/>
      <c r="J9" s="64">
        <f t="shared" si="2"/>
        <v>924.08</v>
      </c>
      <c r="K9" s="33"/>
      <c r="L9" s="8"/>
      <c r="M9" s="64">
        <f t="shared" si="3"/>
        <v>924.08</v>
      </c>
      <c r="N9" s="55">
        <f t="shared" si="4"/>
        <v>3696.32</v>
      </c>
      <c r="O9" s="17">
        <v>3696.3</v>
      </c>
    </row>
    <row r="10" spans="1:15" s="6" customFormat="1" ht="30">
      <c r="A10" s="62" t="s">
        <v>142</v>
      </c>
      <c r="B10" s="33"/>
      <c r="C10" s="8"/>
      <c r="D10" s="64">
        <f t="shared" si="0"/>
        <v>924.08</v>
      </c>
      <c r="E10" s="50"/>
      <c r="F10" s="8"/>
      <c r="G10" s="64">
        <f t="shared" si="1"/>
        <v>924.08</v>
      </c>
      <c r="H10" s="33"/>
      <c r="I10" s="8"/>
      <c r="J10" s="64">
        <f t="shared" si="2"/>
        <v>924.08</v>
      </c>
      <c r="K10" s="33"/>
      <c r="L10" s="8"/>
      <c r="M10" s="64">
        <f t="shared" si="3"/>
        <v>924.08</v>
      </c>
      <c r="N10" s="55">
        <f t="shared" si="4"/>
        <v>3696.32</v>
      </c>
      <c r="O10" s="17">
        <v>3696.3</v>
      </c>
    </row>
    <row r="11" spans="1:15" s="6" customFormat="1" ht="30">
      <c r="A11" s="62" t="s">
        <v>143</v>
      </c>
      <c r="B11" s="33"/>
      <c r="C11" s="8"/>
      <c r="D11" s="64">
        <f t="shared" si="0"/>
        <v>5835.34</v>
      </c>
      <c r="E11" s="50"/>
      <c r="F11" s="8"/>
      <c r="G11" s="64">
        <f t="shared" si="1"/>
        <v>5835.34</v>
      </c>
      <c r="H11" s="33"/>
      <c r="I11" s="8"/>
      <c r="J11" s="64">
        <f t="shared" si="2"/>
        <v>5835.34</v>
      </c>
      <c r="K11" s="33"/>
      <c r="L11" s="8"/>
      <c r="M11" s="64">
        <f t="shared" si="3"/>
        <v>5835.34</v>
      </c>
      <c r="N11" s="55">
        <f t="shared" si="4"/>
        <v>23341.36</v>
      </c>
      <c r="O11" s="17">
        <v>23341.36</v>
      </c>
    </row>
    <row r="12" spans="1:15" s="265" customFormat="1" ht="30">
      <c r="A12" s="256" t="s">
        <v>144</v>
      </c>
      <c r="B12" s="262"/>
      <c r="C12" s="261"/>
      <c r="D12" s="259">
        <f t="shared" si="0"/>
        <v>0</v>
      </c>
      <c r="E12" s="260"/>
      <c r="F12" s="261"/>
      <c r="G12" s="259">
        <f t="shared" si="1"/>
        <v>0</v>
      </c>
      <c r="H12" s="257">
        <v>178</v>
      </c>
      <c r="I12" s="258">
        <v>41985</v>
      </c>
      <c r="J12" s="259">
        <v>3305.23</v>
      </c>
      <c r="K12" s="262"/>
      <c r="L12" s="261"/>
      <c r="M12" s="259">
        <f t="shared" si="3"/>
        <v>0</v>
      </c>
      <c r="N12" s="263">
        <f t="shared" si="4"/>
        <v>3305.23</v>
      </c>
      <c r="O12" s="264"/>
    </row>
    <row r="13" spans="1:15" s="265" customFormat="1" ht="30">
      <c r="A13" s="256" t="s">
        <v>145</v>
      </c>
      <c r="B13" s="257">
        <v>100</v>
      </c>
      <c r="C13" s="258">
        <v>41831</v>
      </c>
      <c r="D13" s="259">
        <v>6610.46</v>
      </c>
      <c r="E13" s="260"/>
      <c r="F13" s="261"/>
      <c r="G13" s="259">
        <f t="shared" si="1"/>
        <v>0</v>
      </c>
      <c r="H13" s="262"/>
      <c r="I13" s="261"/>
      <c r="J13" s="259">
        <f t="shared" si="2"/>
        <v>0</v>
      </c>
      <c r="K13" s="262"/>
      <c r="L13" s="261"/>
      <c r="M13" s="259">
        <f t="shared" si="3"/>
        <v>0</v>
      </c>
      <c r="N13" s="263">
        <f t="shared" si="4"/>
        <v>6610.46</v>
      </c>
      <c r="O13" s="264"/>
    </row>
    <row r="14" spans="1:15" s="265" customFormat="1" ht="15">
      <c r="A14" s="256" t="s">
        <v>146</v>
      </c>
      <c r="B14" s="262"/>
      <c r="C14" s="261"/>
      <c r="D14" s="259">
        <f t="shared" si="0"/>
        <v>0</v>
      </c>
      <c r="E14" s="266">
        <v>121</v>
      </c>
      <c r="F14" s="258">
        <v>41866</v>
      </c>
      <c r="G14" s="259">
        <v>11670.69</v>
      </c>
      <c r="H14" s="262"/>
      <c r="I14" s="261"/>
      <c r="J14" s="259">
        <f t="shared" si="2"/>
        <v>0</v>
      </c>
      <c r="K14" s="262"/>
      <c r="L14" s="261"/>
      <c r="M14" s="259">
        <f t="shared" si="3"/>
        <v>0</v>
      </c>
      <c r="N14" s="263">
        <f t="shared" si="4"/>
        <v>11670.69</v>
      </c>
      <c r="O14" s="264"/>
    </row>
    <row r="15" spans="1:15" s="6" customFormat="1" ht="30">
      <c r="A15" s="61" t="s">
        <v>98</v>
      </c>
      <c r="B15" s="33"/>
      <c r="C15" s="8"/>
      <c r="D15" s="64">
        <f t="shared" si="0"/>
        <v>2186.21</v>
      </c>
      <c r="E15" s="50"/>
      <c r="F15" s="8"/>
      <c r="G15" s="64">
        <f t="shared" si="1"/>
        <v>2186.21</v>
      </c>
      <c r="H15" s="33"/>
      <c r="I15" s="8"/>
      <c r="J15" s="64">
        <f t="shared" si="2"/>
        <v>2186.21</v>
      </c>
      <c r="K15" s="33"/>
      <c r="L15" s="8"/>
      <c r="M15" s="64">
        <f t="shared" si="3"/>
        <v>2186.21</v>
      </c>
      <c r="N15" s="55">
        <f t="shared" si="4"/>
        <v>8744.84</v>
      </c>
      <c r="O15" s="17">
        <v>8744.83</v>
      </c>
    </row>
    <row r="16" spans="1:15" s="6" customFormat="1" ht="45">
      <c r="A16" s="61" t="s">
        <v>206</v>
      </c>
      <c r="B16" s="283"/>
      <c r="C16" s="284"/>
      <c r="D16" s="282"/>
      <c r="E16" s="50"/>
      <c r="F16" s="284"/>
      <c r="G16" s="282"/>
      <c r="H16" s="283"/>
      <c r="I16" s="284"/>
      <c r="J16" s="282"/>
      <c r="K16" s="283"/>
      <c r="L16" s="284"/>
      <c r="M16" s="282">
        <v>2976.85</v>
      </c>
      <c r="N16" s="55">
        <f>M16+J16+G16+D16</f>
        <v>2976.85</v>
      </c>
      <c r="O16" s="17"/>
    </row>
    <row r="17" spans="1:15" s="12" customFormat="1" ht="15">
      <c r="A17" s="62" t="s">
        <v>58</v>
      </c>
      <c r="B17" s="34"/>
      <c r="C17" s="30"/>
      <c r="D17" s="64">
        <f t="shared" si="0"/>
        <v>460.26</v>
      </c>
      <c r="E17" s="51"/>
      <c r="F17" s="30"/>
      <c r="G17" s="64">
        <f t="shared" si="1"/>
        <v>460.26</v>
      </c>
      <c r="H17" s="34"/>
      <c r="I17" s="30"/>
      <c r="J17" s="64">
        <f t="shared" si="2"/>
        <v>460.26</v>
      </c>
      <c r="K17" s="34"/>
      <c r="L17" s="30"/>
      <c r="M17" s="64">
        <f t="shared" si="3"/>
        <v>460.26</v>
      </c>
      <c r="N17" s="55">
        <f t="shared" si="4"/>
        <v>1841.04</v>
      </c>
      <c r="O17" s="17">
        <v>1841.02</v>
      </c>
    </row>
    <row r="18" spans="1:15" s="6" customFormat="1" ht="15">
      <c r="A18" s="62" t="s">
        <v>60</v>
      </c>
      <c r="B18" s="33"/>
      <c r="C18" s="8"/>
      <c r="D18" s="64">
        <f t="shared" si="0"/>
        <v>345.19</v>
      </c>
      <c r="E18" s="50"/>
      <c r="F18" s="8"/>
      <c r="G18" s="64">
        <f t="shared" si="1"/>
        <v>345.19</v>
      </c>
      <c r="H18" s="33"/>
      <c r="I18" s="8"/>
      <c r="J18" s="64">
        <f t="shared" si="2"/>
        <v>345.19</v>
      </c>
      <c r="K18" s="33"/>
      <c r="L18" s="8"/>
      <c r="M18" s="64">
        <f t="shared" si="3"/>
        <v>345.19</v>
      </c>
      <c r="N18" s="55">
        <f t="shared" si="4"/>
        <v>1380.76</v>
      </c>
      <c r="O18" s="17">
        <v>1380.76</v>
      </c>
    </row>
    <row r="19" spans="1:15" s="9" customFormat="1" ht="30">
      <c r="A19" s="61" t="s">
        <v>62</v>
      </c>
      <c r="B19" s="35"/>
      <c r="C19" s="31"/>
      <c r="D19" s="64">
        <f t="shared" si="0"/>
        <v>0</v>
      </c>
      <c r="E19" s="52"/>
      <c r="F19" s="31"/>
      <c r="G19" s="64">
        <f t="shared" si="1"/>
        <v>0</v>
      </c>
      <c r="H19" s="35"/>
      <c r="I19" s="31"/>
      <c r="J19" s="64">
        <f t="shared" si="2"/>
        <v>0</v>
      </c>
      <c r="K19" s="280" t="s">
        <v>201</v>
      </c>
      <c r="L19" s="281">
        <v>42065</v>
      </c>
      <c r="M19" s="282">
        <v>2432.4</v>
      </c>
      <c r="N19" s="55">
        <f t="shared" si="4"/>
        <v>2432.4</v>
      </c>
      <c r="O19" s="17"/>
    </row>
    <row r="20" spans="1:15" s="6" customFormat="1" ht="15">
      <c r="A20" s="62" t="s">
        <v>64</v>
      </c>
      <c r="B20" s="33"/>
      <c r="C20" s="8"/>
      <c r="D20" s="64"/>
      <c r="E20" s="50"/>
      <c r="F20" s="8"/>
      <c r="G20" s="19"/>
      <c r="H20" s="33"/>
      <c r="I20" s="8"/>
      <c r="J20" s="40"/>
      <c r="K20" s="33"/>
      <c r="L20" s="8"/>
      <c r="M20" s="40"/>
      <c r="N20" s="55">
        <f t="shared" si="4"/>
        <v>0</v>
      </c>
      <c r="O20" s="17"/>
    </row>
    <row r="21" spans="1:15" s="6" customFormat="1" ht="15">
      <c r="A21" s="14" t="s">
        <v>66</v>
      </c>
      <c r="B21" s="202"/>
      <c r="C21" s="203"/>
      <c r="D21" s="201"/>
      <c r="E21" s="202"/>
      <c r="F21" s="203"/>
      <c r="G21" s="201"/>
      <c r="H21" s="33"/>
      <c r="I21" s="8"/>
      <c r="J21" s="40"/>
      <c r="K21" s="33"/>
      <c r="L21" s="8"/>
      <c r="M21" s="40"/>
      <c r="N21" s="55">
        <f t="shared" si="4"/>
        <v>0</v>
      </c>
      <c r="O21" s="17"/>
    </row>
    <row r="22" spans="1:15" s="6" customFormat="1" ht="15">
      <c r="A22" s="245" t="s">
        <v>67</v>
      </c>
      <c r="B22" s="202" t="s">
        <v>166</v>
      </c>
      <c r="C22" s="203">
        <v>41775</v>
      </c>
      <c r="D22" s="201">
        <v>415.82</v>
      </c>
      <c r="E22" s="202" t="s">
        <v>179</v>
      </c>
      <c r="F22" s="203">
        <v>41901</v>
      </c>
      <c r="G22" s="201">
        <v>415.82</v>
      </c>
      <c r="H22" s="33"/>
      <c r="I22" s="8"/>
      <c r="J22" s="40"/>
      <c r="K22" s="33"/>
      <c r="L22" s="8"/>
      <c r="M22" s="40"/>
      <c r="N22" s="55">
        <f t="shared" si="4"/>
        <v>831.64</v>
      </c>
      <c r="O22" s="17"/>
    </row>
    <row r="23" spans="1:15" s="6" customFormat="1" ht="15">
      <c r="A23" s="245" t="s">
        <v>160</v>
      </c>
      <c r="B23" s="202" t="s">
        <v>162</v>
      </c>
      <c r="C23" s="203">
        <v>41768</v>
      </c>
      <c r="D23" s="201">
        <v>1481.88</v>
      </c>
      <c r="E23" s="50"/>
      <c r="F23" s="8"/>
      <c r="G23" s="19"/>
      <c r="H23" s="33"/>
      <c r="I23" s="8"/>
      <c r="J23" s="40"/>
      <c r="K23" s="33"/>
      <c r="L23" s="8"/>
      <c r="M23" s="40"/>
      <c r="N23" s="55">
        <f t="shared" si="4"/>
        <v>1481.88</v>
      </c>
      <c r="O23" s="17"/>
    </row>
    <row r="24" spans="1:15" s="6" customFormat="1" ht="15">
      <c r="A24" s="14" t="s">
        <v>148</v>
      </c>
      <c r="B24" s="202" t="s">
        <v>169</v>
      </c>
      <c r="C24" s="203">
        <v>41831</v>
      </c>
      <c r="D24" s="201">
        <v>3777.74</v>
      </c>
      <c r="E24" s="50"/>
      <c r="F24" s="8"/>
      <c r="G24" s="19"/>
      <c r="H24" s="33"/>
      <c r="I24" s="8"/>
      <c r="J24" s="40"/>
      <c r="K24" s="33"/>
      <c r="L24" s="8"/>
      <c r="M24" s="40"/>
      <c r="N24" s="55">
        <f t="shared" si="4"/>
        <v>3777.74</v>
      </c>
      <c r="O24" s="17"/>
    </row>
    <row r="25" spans="1:15" s="6" customFormat="1" ht="15">
      <c r="A25" s="14" t="s">
        <v>69</v>
      </c>
      <c r="B25" s="202" t="s">
        <v>169</v>
      </c>
      <c r="C25" s="203">
        <v>41831</v>
      </c>
      <c r="D25" s="201">
        <v>1584.82</v>
      </c>
      <c r="E25" s="50"/>
      <c r="F25" s="8"/>
      <c r="G25" s="19"/>
      <c r="H25" s="33"/>
      <c r="I25" s="8"/>
      <c r="J25" s="40"/>
      <c r="K25" s="33"/>
      <c r="L25" s="8"/>
      <c r="M25" s="40"/>
      <c r="N25" s="55">
        <f t="shared" si="4"/>
        <v>1584.82</v>
      </c>
      <c r="O25" s="17"/>
    </row>
    <row r="26" spans="1:15" s="6" customFormat="1" ht="15">
      <c r="A26" s="14" t="s">
        <v>70</v>
      </c>
      <c r="B26" s="202" t="s">
        <v>165</v>
      </c>
      <c r="C26" s="203">
        <v>41782</v>
      </c>
      <c r="D26" s="201">
        <v>5299.18</v>
      </c>
      <c r="E26" s="50"/>
      <c r="F26" s="8"/>
      <c r="G26" s="19"/>
      <c r="H26" s="33"/>
      <c r="I26" s="8"/>
      <c r="J26" s="40"/>
      <c r="K26" s="33"/>
      <c r="L26" s="8"/>
      <c r="M26" s="40"/>
      <c r="N26" s="55">
        <f t="shared" si="4"/>
        <v>5299.18</v>
      </c>
      <c r="O26" s="17"/>
    </row>
    <row r="27" spans="1:15" s="6" customFormat="1" ht="15">
      <c r="A27" s="14" t="s">
        <v>71</v>
      </c>
      <c r="B27" s="202" t="s">
        <v>165</v>
      </c>
      <c r="C27" s="203">
        <v>41782</v>
      </c>
      <c r="D27" s="201">
        <v>831.63</v>
      </c>
      <c r="E27" s="50"/>
      <c r="F27" s="8"/>
      <c r="G27" s="19"/>
      <c r="H27" s="33"/>
      <c r="I27" s="8"/>
      <c r="J27" s="40"/>
      <c r="K27" s="33"/>
      <c r="L27" s="8"/>
      <c r="M27" s="40"/>
      <c r="N27" s="55">
        <f t="shared" si="4"/>
        <v>831.63</v>
      </c>
      <c r="O27" s="17"/>
    </row>
    <row r="28" spans="1:15" s="6" customFormat="1" ht="15">
      <c r="A28" s="14" t="s">
        <v>72</v>
      </c>
      <c r="B28" s="202"/>
      <c r="C28" s="203"/>
      <c r="D28" s="201"/>
      <c r="E28" s="50"/>
      <c r="F28" s="8"/>
      <c r="G28" s="19"/>
      <c r="H28" s="33"/>
      <c r="I28" s="8"/>
      <c r="J28" s="40"/>
      <c r="K28" s="33"/>
      <c r="L28" s="8"/>
      <c r="M28" s="40"/>
      <c r="N28" s="55">
        <f t="shared" si="4"/>
        <v>0</v>
      </c>
      <c r="O28" s="17"/>
    </row>
    <row r="29" spans="1:15" s="6" customFormat="1" ht="15">
      <c r="A29" s="14" t="s">
        <v>73</v>
      </c>
      <c r="B29" s="33"/>
      <c r="C29" s="8"/>
      <c r="D29" s="64"/>
      <c r="E29" s="50"/>
      <c r="F29" s="8"/>
      <c r="G29" s="19"/>
      <c r="H29" s="33"/>
      <c r="I29" s="8"/>
      <c r="J29" s="40"/>
      <c r="K29" s="33"/>
      <c r="L29" s="8"/>
      <c r="M29" s="40"/>
      <c r="N29" s="55">
        <f t="shared" si="4"/>
        <v>0</v>
      </c>
      <c r="O29" s="17"/>
    </row>
    <row r="30" spans="1:15" s="7" customFormat="1" ht="25.5">
      <c r="A30" s="14" t="s">
        <v>74</v>
      </c>
      <c r="B30" s="202" t="s">
        <v>165</v>
      </c>
      <c r="C30" s="203">
        <v>41782</v>
      </c>
      <c r="D30" s="201">
        <v>3126.18</v>
      </c>
      <c r="E30" s="53"/>
      <c r="F30" s="10"/>
      <c r="G30" s="20"/>
      <c r="H30" s="36"/>
      <c r="I30" s="10"/>
      <c r="J30" s="41"/>
      <c r="K30" s="36"/>
      <c r="L30" s="10"/>
      <c r="M30" s="41"/>
      <c r="N30" s="55">
        <f t="shared" si="4"/>
        <v>3126.18</v>
      </c>
      <c r="O30" s="17"/>
    </row>
    <row r="31" spans="1:15" s="7" customFormat="1" ht="15">
      <c r="A31" s="14" t="s">
        <v>75</v>
      </c>
      <c r="B31" s="36"/>
      <c r="C31" s="10"/>
      <c r="D31" s="64"/>
      <c r="E31" s="202" t="s">
        <v>180</v>
      </c>
      <c r="F31" s="203">
        <v>41908</v>
      </c>
      <c r="G31" s="201">
        <v>5481.97</v>
      </c>
      <c r="H31" s="36"/>
      <c r="I31" s="10"/>
      <c r="J31" s="41"/>
      <c r="K31" s="36"/>
      <c r="L31" s="10"/>
      <c r="M31" s="41"/>
      <c r="N31" s="55">
        <f t="shared" si="4"/>
        <v>5481.97</v>
      </c>
      <c r="O31" s="17"/>
    </row>
    <row r="32" spans="1:15" s="7" customFormat="1" ht="30">
      <c r="A32" s="62" t="s">
        <v>76</v>
      </c>
      <c r="B32" s="36"/>
      <c r="C32" s="10"/>
      <c r="D32" s="64"/>
      <c r="E32" s="53"/>
      <c r="F32" s="10"/>
      <c r="G32" s="64"/>
      <c r="H32" s="36"/>
      <c r="I32" s="10"/>
      <c r="J32" s="64"/>
      <c r="K32" s="36"/>
      <c r="L32" s="10"/>
      <c r="M32" s="64"/>
      <c r="N32" s="55">
        <f t="shared" si="4"/>
        <v>0</v>
      </c>
      <c r="O32" s="17"/>
    </row>
    <row r="33" spans="1:15" s="6" customFormat="1" ht="15">
      <c r="A33" s="14" t="s">
        <v>149</v>
      </c>
      <c r="B33" s="33"/>
      <c r="C33" s="8"/>
      <c r="D33" s="64"/>
      <c r="E33" s="50"/>
      <c r="F33" s="8"/>
      <c r="G33" s="19"/>
      <c r="H33" s="33"/>
      <c r="I33" s="8"/>
      <c r="J33" s="40"/>
      <c r="K33" s="33"/>
      <c r="L33" s="8"/>
      <c r="M33" s="40"/>
      <c r="N33" s="55">
        <f t="shared" si="4"/>
        <v>0</v>
      </c>
      <c r="O33" s="17"/>
    </row>
    <row r="34" spans="1:15" s="6" customFormat="1" ht="15">
      <c r="A34" s="5" t="s">
        <v>150</v>
      </c>
      <c r="B34" s="33"/>
      <c r="C34" s="8"/>
      <c r="D34" s="64">
        <f>O34/4</f>
        <v>2818.32</v>
      </c>
      <c r="E34" s="50"/>
      <c r="F34" s="8"/>
      <c r="G34" s="64">
        <f>O34/4</f>
        <v>2818.32</v>
      </c>
      <c r="H34" s="33"/>
      <c r="I34" s="8"/>
      <c r="J34" s="64">
        <f>O34/4</f>
        <v>2818.32</v>
      </c>
      <c r="K34" s="33"/>
      <c r="L34" s="8"/>
      <c r="M34" s="64">
        <f>O34/4</f>
        <v>2818.32</v>
      </c>
      <c r="N34" s="55">
        <f t="shared" si="4"/>
        <v>11273.28</v>
      </c>
      <c r="O34" s="17">
        <v>11273.28</v>
      </c>
    </row>
    <row r="35" spans="1:15" s="7" customFormat="1" ht="30">
      <c r="A35" s="62" t="s">
        <v>94</v>
      </c>
      <c r="B35" s="36"/>
      <c r="C35" s="10"/>
      <c r="D35" s="64"/>
      <c r="E35" s="53"/>
      <c r="F35" s="10"/>
      <c r="G35" s="64"/>
      <c r="H35" s="36"/>
      <c r="I35" s="10"/>
      <c r="J35" s="64"/>
      <c r="K35" s="36"/>
      <c r="L35" s="10"/>
      <c r="M35" s="64"/>
      <c r="N35" s="55">
        <f t="shared" si="4"/>
        <v>0</v>
      </c>
      <c r="O35" s="17"/>
    </row>
    <row r="36" spans="1:15" s="7" customFormat="1" ht="15">
      <c r="A36" s="14" t="s">
        <v>104</v>
      </c>
      <c r="B36" s="202" t="s">
        <v>169</v>
      </c>
      <c r="C36" s="203">
        <v>41831</v>
      </c>
      <c r="D36" s="201">
        <v>1127.3</v>
      </c>
      <c r="E36" s="53"/>
      <c r="F36" s="10"/>
      <c r="G36" s="64"/>
      <c r="H36" s="36"/>
      <c r="I36" s="10"/>
      <c r="J36" s="64"/>
      <c r="K36" s="36"/>
      <c r="L36" s="10"/>
      <c r="M36" s="64"/>
      <c r="N36" s="55">
        <f t="shared" si="4"/>
        <v>1127.3</v>
      </c>
      <c r="O36" s="17"/>
    </row>
    <row r="37" spans="1:15" s="7" customFormat="1" ht="15">
      <c r="A37" s="62" t="s">
        <v>79</v>
      </c>
      <c r="B37" s="36"/>
      <c r="C37" s="10"/>
      <c r="D37" s="64"/>
      <c r="E37" s="53"/>
      <c r="F37" s="10"/>
      <c r="G37" s="64"/>
      <c r="H37" s="36"/>
      <c r="I37" s="10"/>
      <c r="J37" s="64"/>
      <c r="K37" s="36"/>
      <c r="L37" s="10"/>
      <c r="M37" s="64"/>
      <c r="N37" s="55">
        <f t="shared" si="4"/>
        <v>0</v>
      </c>
      <c r="O37" s="17"/>
    </row>
    <row r="38" spans="1:15" s="7" customFormat="1" ht="15">
      <c r="A38" s="331" t="s">
        <v>80</v>
      </c>
      <c r="B38" s="199"/>
      <c r="C38" s="200"/>
      <c r="D38" s="201"/>
      <c r="E38" s="202" t="s">
        <v>177</v>
      </c>
      <c r="F38" s="203">
        <v>41866</v>
      </c>
      <c r="G38" s="201">
        <v>184.08</v>
      </c>
      <c r="H38" s="202" t="s">
        <v>186</v>
      </c>
      <c r="I38" s="203">
        <v>41964</v>
      </c>
      <c r="J38" s="201">
        <v>184.08</v>
      </c>
      <c r="K38" s="202"/>
      <c r="L38" s="203"/>
      <c r="M38" s="201"/>
      <c r="N38" s="55">
        <f t="shared" si="4"/>
        <v>368.16</v>
      </c>
      <c r="O38" s="17"/>
    </row>
    <row r="39" spans="1:15" s="7" customFormat="1" ht="15">
      <c r="A39" s="332"/>
      <c r="B39" s="199"/>
      <c r="C39" s="200"/>
      <c r="D39" s="201"/>
      <c r="E39" s="202" t="s">
        <v>178</v>
      </c>
      <c r="F39" s="203">
        <v>41887</v>
      </c>
      <c r="G39" s="201">
        <v>184.08</v>
      </c>
      <c r="H39" s="202"/>
      <c r="I39" s="203"/>
      <c r="J39" s="201"/>
      <c r="K39" s="202"/>
      <c r="L39" s="203"/>
      <c r="M39" s="201"/>
      <c r="N39" s="55">
        <f t="shared" si="4"/>
        <v>184.08</v>
      </c>
      <c r="O39" s="17"/>
    </row>
    <row r="40" spans="1:15" s="7" customFormat="1" ht="15">
      <c r="A40" s="332"/>
      <c r="B40" s="199"/>
      <c r="C40" s="200"/>
      <c r="D40" s="201"/>
      <c r="E40" s="202" t="s">
        <v>180</v>
      </c>
      <c r="F40" s="203">
        <v>41908</v>
      </c>
      <c r="G40" s="201">
        <v>92.04</v>
      </c>
      <c r="H40" s="202"/>
      <c r="I40" s="203"/>
      <c r="J40" s="201"/>
      <c r="K40" s="202"/>
      <c r="L40" s="203"/>
      <c r="M40" s="201"/>
      <c r="N40" s="55">
        <f t="shared" si="4"/>
        <v>92.04</v>
      </c>
      <c r="O40" s="17"/>
    </row>
    <row r="41" spans="1:15" s="7" customFormat="1" ht="15">
      <c r="A41" s="333"/>
      <c r="B41" s="199"/>
      <c r="C41" s="200"/>
      <c r="D41" s="201"/>
      <c r="E41" s="202" t="s">
        <v>183</v>
      </c>
      <c r="F41" s="203">
        <v>41943</v>
      </c>
      <c r="G41" s="201">
        <v>184.08</v>
      </c>
      <c r="H41" s="202"/>
      <c r="I41" s="203"/>
      <c r="J41" s="201"/>
      <c r="K41" s="202"/>
      <c r="L41" s="203"/>
      <c r="M41" s="201"/>
      <c r="N41" s="55">
        <f t="shared" si="4"/>
        <v>184.08</v>
      </c>
      <c r="O41" s="17"/>
    </row>
    <row r="42" spans="1:15" s="7" customFormat="1" ht="15">
      <c r="A42" s="14" t="s">
        <v>81</v>
      </c>
      <c r="B42" s="36"/>
      <c r="C42" s="10"/>
      <c r="D42" s="64"/>
      <c r="E42" s="202" t="s">
        <v>182</v>
      </c>
      <c r="F42" s="203">
        <v>41922</v>
      </c>
      <c r="G42" s="201">
        <v>8282.96</v>
      </c>
      <c r="H42" s="36"/>
      <c r="I42" s="10"/>
      <c r="J42" s="64"/>
      <c r="K42" s="36"/>
      <c r="L42" s="10"/>
      <c r="M42" s="64"/>
      <c r="N42" s="55">
        <f t="shared" si="4"/>
        <v>8282.96</v>
      </c>
      <c r="O42" s="17"/>
    </row>
    <row r="43" spans="1:15" s="7" customFormat="1" ht="15">
      <c r="A43" s="14" t="s">
        <v>82</v>
      </c>
      <c r="B43" s="36"/>
      <c r="C43" s="10"/>
      <c r="D43" s="64"/>
      <c r="E43" s="53"/>
      <c r="F43" s="10"/>
      <c r="G43" s="64"/>
      <c r="H43" s="36"/>
      <c r="I43" s="10"/>
      <c r="J43" s="64"/>
      <c r="K43" s="202"/>
      <c r="L43" s="203"/>
      <c r="M43" s="64"/>
      <c r="N43" s="55">
        <f t="shared" si="4"/>
        <v>0</v>
      </c>
      <c r="O43" s="17"/>
    </row>
    <row r="44" spans="1:15" s="7" customFormat="1" ht="15">
      <c r="A44" s="5" t="s">
        <v>181</v>
      </c>
      <c r="B44" s="202"/>
      <c r="C44" s="203"/>
      <c r="D44" s="201"/>
      <c r="E44" s="53">
        <v>126</v>
      </c>
      <c r="F44" s="200">
        <v>41885</v>
      </c>
      <c r="G44" s="64">
        <v>21992.67</v>
      </c>
      <c r="H44" s="36"/>
      <c r="I44" s="10"/>
      <c r="J44" s="64"/>
      <c r="K44" s="36"/>
      <c r="L44" s="10"/>
      <c r="M44" s="64"/>
      <c r="N44" s="55">
        <f t="shared" si="4"/>
        <v>21992.67</v>
      </c>
      <c r="O44" s="17"/>
    </row>
    <row r="45" spans="1:15" s="7" customFormat="1" ht="15">
      <c r="A45" s="5" t="s">
        <v>105</v>
      </c>
      <c r="B45" s="36"/>
      <c r="C45" s="10"/>
      <c r="D45" s="64"/>
      <c r="E45" s="53"/>
      <c r="F45" s="10"/>
      <c r="G45" s="64"/>
      <c r="H45" s="36"/>
      <c r="I45" s="10"/>
      <c r="J45" s="64"/>
      <c r="K45" s="36"/>
      <c r="L45" s="10"/>
      <c r="M45" s="64"/>
      <c r="N45" s="55">
        <f t="shared" si="4"/>
        <v>0</v>
      </c>
      <c r="O45" s="17"/>
    </row>
    <row r="46" spans="1:15" s="7" customFormat="1" ht="15">
      <c r="A46" s="62" t="s">
        <v>83</v>
      </c>
      <c r="B46" s="36"/>
      <c r="C46" s="10"/>
      <c r="D46" s="64"/>
      <c r="E46" s="53"/>
      <c r="F46" s="10"/>
      <c r="G46" s="64"/>
      <c r="H46" s="36"/>
      <c r="I46" s="10"/>
      <c r="J46" s="64"/>
      <c r="K46" s="36"/>
      <c r="L46" s="10"/>
      <c r="M46" s="64"/>
      <c r="N46" s="55">
        <f t="shared" si="4"/>
        <v>0</v>
      </c>
      <c r="O46" s="17"/>
    </row>
    <row r="47" spans="1:15" s="7" customFormat="1" ht="15">
      <c r="A47" s="14" t="s">
        <v>84</v>
      </c>
      <c r="B47" s="36"/>
      <c r="C47" s="10"/>
      <c r="D47" s="64"/>
      <c r="E47" s="202"/>
      <c r="F47" s="203"/>
      <c r="G47" s="201"/>
      <c r="H47" s="36"/>
      <c r="I47" s="10"/>
      <c r="J47" s="64"/>
      <c r="K47" s="36"/>
      <c r="L47" s="10"/>
      <c r="M47" s="64"/>
      <c r="N47" s="55">
        <f t="shared" si="4"/>
        <v>0</v>
      </c>
      <c r="O47" s="17"/>
    </row>
    <row r="48" spans="1:15" s="7" customFormat="1" ht="15">
      <c r="A48" s="62" t="s">
        <v>95</v>
      </c>
      <c r="B48" s="36"/>
      <c r="C48" s="10"/>
      <c r="D48" s="64"/>
      <c r="E48" s="53"/>
      <c r="F48" s="10"/>
      <c r="G48" s="64"/>
      <c r="H48" s="36"/>
      <c r="I48" s="10"/>
      <c r="J48" s="64"/>
      <c r="K48" s="36"/>
      <c r="L48" s="10"/>
      <c r="M48" s="64"/>
      <c r="N48" s="55">
        <f t="shared" si="4"/>
        <v>0</v>
      </c>
      <c r="O48" s="17"/>
    </row>
    <row r="49" spans="1:15" s="7" customFormat="1" ht="28.5" customHeight="1">
      <c r="A49" s="14" t="s">
        <v>190</v>
      </c>
      <c r="B49" s="36"/>
      <c r="C49" s="10"/>
      <c r="D49" s="64"/>
      <c r="E49" s="53"/>
      <c r="F49" s="10"/>
      <c r="G49" s="64"/>
      <c r="H49" s="32" t="s">
        <v>191</v>
      </c>
      <c r="I49" s="200">
        <v>41969</v>
      </c>
      <c r="J49" s="64">
        <v>6597.3</v>
      </c>
      <c r="K49" s="32" t="s">
        <v>200</v>
      </c>
      <c r="L49" s="200">
        <v>42053</v>
      </c>
      <c r="M49" s="64">
        <v>6597.3</v>
      </c>
      <c r="N49" s="55">
        <f t="shared" si="4"/>
        <v>13194.6</v>
      </c>
      <c r="O49" s="17"/>
    </row>
    <row r="50" spans="1:15" s="7" customFormat="1" ht="15">
      <c r="A50" s="62" t="s">
        <v>85</v>
      </c>
      <c r="B50" s="36"/>
      <c r="C50" s="10"/>
      <c r="D50" s="64"/>
      <c r="E50" s="53"/>
      <c r="F50" s="10"/>
      <c r="G50" s="64"/>
      <c r="H50" s="36"/>
      <c r="I50" s="10"/>
      <c r="J50" s="64"/>
      <c r="K50" s="36"/>
      <c r="L50" s="10"/>
      <c r="M50" s="64"/>
      <c r="N50" s="55">
        <f t="shared" si="4"/>
        <v>0</v>
      </c>
      <c r="O50" s="17"/>
    </row>
    <row r="51" spans="1:15" s="7" customFormat="1" ht="15.75" thickBot="1">
      <c r="A51" s="5" t="s">
        <v>99</v>
      </c>
      <c r="B51" s="66"/>
      <c r="C51" s="76"/>
      <c r="D51" s="64"/>
      <c r="E51" s="67"/>
      <c r="F51" s="76"/>
      <c r="G51" s="64"/>
      <c r="H51" s="202"/>
      <c r="I51" s="203"/>
      <c r="J51" s="201"/>
      <c r="K51" s="66"/>
      <c r="L51" s="76"/>
      <c r="M51" s="64"/>
      <c r="N51" s="55">
        <f t="shared" si="4"/>
        <v>0</v>
      </c>
      <c r="O51" s="17"/>
    </row>
    <row r="52" spans="1:15" s="7" customFormat="1" ht="19.5" thickBot="1">
      <c r="A52" s="4" t="s">
        <v>86</v>
      </c>
      <c r="B52" s="10"/>
      <c r="C52" s="10"/>
      <c r="D52" s="64">
        <f>O52/4</f>
        <v>18810.37</v>
      </c>
      <c r="E52" s="10"/>
      <c r="F52" s="10"/>
      <c r="G52" s="64">
        <f>O52/4</f>
        <v>18810.37</v>
      </c>
      <c r="H52" s="10"/>
      <c r="I52" s="10"/>
      <c r="J52" s="64">
        <f>O52/4</f>
        <v>18810.37</v>
      </c>
      <c r="K52" s="10"/>
      <c r="L52" s="10"/>
      <c r="M52" s="64">
        <f>O52/4</f>
        <v>18810.37</v>
      </c>
      <c r="N52" s="55">
        <f t="shared" si="4"/>
        <v>75241.48</v>
      </c>
      <c r="O52" s="101">
        <v>75241.47</v>
      </c>
    </row>
    <row r="53" spans="1:15" s="6" customFormat="1" ht="20.25" thickBot="1">
      <c r="A53" s="46" t="s">
        <v>4</v>
      </c>
      <c r="B53" s="103"/>
      <c r="C53" s="104"/>
      <c r="D53" s="107">
        <f>SUM(D5:D52)</f>
        <v>151486.26</v>
      </c>
      <c r="E53" s="105"/>
      <c r="F53" s="104"/>
      <c r="G53" s="107">
        <f>SUM(G5:G52)</f>
        <v>175719.64</v>
      </c>
      <c r="H53" s="106"/>
      <c r="I53" s="104"/>
      <c r="J53" s="107">
        <f>SUM(J5:J52)</f>
        <v>137317.86</v>
      </c>
      <c r="K53" s="106"/>
      <c r="L53" s="104"/>
      <c r="M53" s="107">
        <f>SUM(M5:M52)</f>
        <v>139237.8</v>
      </c>
      <c r="N53" s="55">
        <f t="shared" si="4"/>
        <v>603761.56</v>
      </c>
      <c r="O53" s="26">
        <f>SUM(O5:O52)</f>
        <v>508924.87</v>
      </c>
    </row>
    <row r="54" spans="1:15" s="11" customFormat="1" ht="20.25" hidden="1" thickBot="1">
      <c r="A54" s="47" t="s">
        <v>2</v>
      </c>
      <c r="B54" s="77"/>
      <c r="C54" s="78"/>
      <c r="D54" s="79"/>
      <c r="E54" s="80"/>
      <c r="F54" s="78"/>
      <c r="G54" s="81"/>
      <c r="H54" s="77"/>
      <c r="I54" s="78"/>
      <c r="J54" s="79"/>
      <c r="K54" s="77"/>
      <c r="L54" s="78"/>
      <c r="M54" s="79"/>
      <c r="N54" s="54"/>
      <c r="O54" s="27"/>
    </row>
    <row r="55" spans="1:15" s="13" customFormat="1" ht="39.75" customHeight="1" thickBot="1">
      <c r="A55" s="322" t="s">
        <v>3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4"/>
      <c r="O55" s="28"/>
    </row>
    <row r="56" spans="1:15" s="7" customFormat="1" ht="15" customHeight="1">
      <c r="A56" s="233" t="s">
        <v>154</v>
      </c>
      <c r="B56" s="242"/>
      <c r="C56" s="243"/>
      <c r="D56" s="244"/>
      <c r="E56" s="53"/>
      <c r="F56" s="10"/>
      <c r="G56" s="20"/>
      <c r="H56" s="36"/>
      <c r="I56" s="10"/>
      <c r="J56" s="41"/>
      <c r="K56" s="36"/>
      <c r="L56" s="10"/>
      <c r="M56" s="41"/>
      <c r="N56" s="55">
        <f>M56+J56+G56+D56</f>
        <v>0</v>
      </c>
      <c r="O56" s="65"/>
    </row>
    <row r="57" spans="1:15" s="7" customFormat="1" ht="15" customHeight="1">
      <c r="A57" s="233" t="s">
        <v>155</v>
      </c>
      <c r="B57" s="242"/>
      <c r="C57" s="243"/>
      <c r="D57" s="244"/>
      <c r="E57" s="67"/>
      <c r="F57" s="76"/>
      <c r="G57" s="20"/>
      <c r="H57" s="53"/>
      <c r="I57" s="76"/>
      <c r="J57" s="41"/>
      <c r="K57" s="53"/>
      <c r="L57" s="76"/>
      <c r="M57" s="41"/>
      <c r="N57" s="55">
        <f>M57+J57+G57+D57</f>
        <v>0</v>
      </c>
      <c r="O57" s="65"/>
    </row>
    <row r="58" spans="1:15" s="254" customFormat="1" ht="15.75" customHeight="1">
      <c r="A58" s="246" t="s">
        <v>156</v>
      </c>
      <c r="B58" s="247" t="s">
        <v>162</v>
      </c>
      <c r="C58" s="248">
        <v>41768</v>
      </c>
      <c r="D58" s="101">
        <v>3179.38</v>
      </c>
      <c r="E58" s="249"/>
      <c r="F58" s="250"/>
      <c r="G58" s="251"/>
      <c r="H58" s="252"/>
      <c r="I58" s="250"/>
      <c r="J58" s="253"/>
      <c r="K58" s="252"/>
      <c r="L58" s="250"/>
      <c r="M58" s="253"/>
      <c r="N58" s="55">
        <f>M58+J58+G58+D58</f>
        <v>3179.38</v>
      </c>
      <c r="O58" s="65"/>
    </row>
    <row r="59" spans="1:15" s="254" customFormat="1" ht="14.25" customHeight="1" thickBot="1">
      <c r="A59" s="246" t="s">
        <v>157</v>
      </c>
      <c r="B59" s="247" t="s">
        <v>162</v>
      </c>
      <c r="C59" s="248">
        <v>41768</v>
      </c>
      <c r="D59" s="255" t="s">
        <v>164</v>
      </c>
      <c r="E59" s="248"/>
      <c r="F59" s="101"/>
      <c r="G59" s="251"/>
      <c r="H59" s="252"/>
      <c r="I59" s="250"/>
      <c r="J59" s="253"/>
      <c r="K59" s="252"/>
      <c r="L59" s="250"/>
      <c r="M59" s="253"/>
      <c r="N59" s="55">
        <f>M59+J59+G59+D59</f>
        <v>10965.16</v>
      </c>
      <c r="O59" s="65"/>
    </row>
    <row r="60" spans="1:15" s="87" customFormat="1" ht="20.25" thickBot="1">
      <c r="A60" s="82" t="s">
        <v>4</v>
      </c>
      <c r="B60" s="240"/>
      <c r="C60" s="241"/>
      <c r="D60" s="94">
        <f>D56+D57+D58+D59</f>
        <v>14144.54</v>
      </c>
      <c r="E60" s="94"/>
      <c r="F60" s="94"/>
      <c r="G60" s="94">
        <f>SUM(G56:G59)</f>
        <v>0</v>
      </c>
      <c r="H60" s="94"/>
      <c r="I60" s="94"/>
      <c r="J60" s="94">
        <f>SUM(J56:J59)</f>
        <v>0</v>
      </c>
      <c r="K60" s="94"/>
      <c r="L60" s="94"/>
      <c r="M60" s="94">
        <f>SUM(M56:M59)</f>
        <v>0</v>
      </c>
      <c r="N60" s="55">
        <f>M60+J60+G60+D60</f>
        <v>14144.54</v>
      </c>
      <c r="O60" s="86"/>
    </row>
    <row r="61" spans="1:15" s="7" customFormat="1" ht="42" customHeight="1">
      <c r="A61" s="322" t="s">
        <v>28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4"/>
      <c r="O61" s="18"/>
    </row>
    <row r="62" spans="1:15" s="7" customFormat="1" ht="15">
      <c r="A62" s="44" t="s">
        <v>163</v>
      </c>
      <c r="B62" s="202" t="s">
        <v>162</v>
      </c>
      <c r="C62" s="203">
        <v>41768</v>
      </c>
      <c r="D62" s="201">
        <v>1656.62</v>
      </c>
      <c r="E62" s="25"/>
      <c r="F62" s="1"/>
      <c r="G62" s="18"/>
      <c r="H62" s="37"/>
      <c r="I62" s="1"/>
      <c r="J62" s="42"/>
      <c r="K62" s="37"/>
      <c r="L62" s="1"/>
      <c r="M62" s="42"/>
      <c r="N62" s="55">
        <f aca="true" t="shared" si="5" ref="N62:N84">M62+J62+G62+D62</f>
        <v>1656.62</v>
      </c>
      <c r="O62" s="25"/>
    </row>
    <row r="63" spans="1:15" s="7" customFormat="1" ht="15">
      <c r="A63" s="44" t="s">
        <v>167</v>
      </c>
      <c r="B63" s="202" t="s">
        <v>168</v>
      </c>
      <c r="C63" s="203">
        <v>41820</v>
      </c>
      <c r="D63" s="201">
        <v>16560.12</v>
      </c>
      <c r="E63" s="53"/>
      <c r="F63" s="10"/>
      <c r="G63" s="20"/>
      <c r="H63" s="36"/>
      <c r="I63" s="10"/>
      <c r="J63" s="41"/>
      <c r="K63" s="36"/>
      <c r="L63" s="10"/>
      <c r="M63" s="41"/>
      <c r="N63" s="55">
        <f t="shared" si="5"/>
        <v>16560.12</v>
      </c>
      <c r="O63" s="25"/>
    </row>
    <row r="64" spans="1:15" s="7" customFormat="1" ht="15">
      <c r="A64" s="44" t="s">
        <v>170</v>
      </c>
      <c r="B64" s="202" t="s">
        <v>169</v>
      </c>
      <c r="C64" s="203">
        <v>41831</v>
      </c>
      <c r="D64" s="201">
        <v>2319.69</v>
      </c>
      <c r="E64" s="53"/>
      <c r="F64" s="10"/>
      <c r="G64" s="20"/>
      <c r="H64" s="36"/>
      <c r="I64" s="10"/>
      <c r="J64" s="41"/>
      <c r="K64" s="36"/>
      <c r="L64" s="10"/>
      <c r="M64" s="41"/>
      <c r="N64" s="55">
        <f t="shared" si="5"/>
        <v>2319.69</v>
      </c>
      <c r="O64" s="25"/>
    </row>
    <row r="65" spans="1:15" s="7" customFormat="1" ht="15">
      <c r="A65" s="44" t="s">
        <v>172</v>
      </c>
      <c r="B65" s="202"/>
      <c r="C65" s="203"/>
      <c r="D65" s="201"/>
      <c r="E65" s="53">
        <v>122</v>
      </c>
      <c r="F65" s="200">
        <v>41873</v>
      </c>
      <c r="G65" s="19">
        <v>294.87</v>
      </c>
      <c r="H65" s="36"/>
      <c r="I65" s="10"/>
      <c r="J65" s="41"/>
      <c r="K65" s="36"/>
      <c r="L65" s="10"/>
      <c r="M65" s="41"/>
      <c r="N65" s="55">
        <f>M65+J65+G65+D65</f>
        <v>294.87</v>
      </c>
      <c r="O65" s="25"/>
    </row>
    <row r="66" spans="1:15" s="7" customFormat="1" ht="15">
      <c r="A66" s="44" t="s">
        <v>173</v>
      </c>
      <c r="B66" s="202"/>
      <c r="C66" s="203"/>
      <c r="D66" s="201"/>
      <c r="E66" s="53">
        <v>122</v>
      </c>
      <c r="F66" s="200">
        <v>41873</v>
      </c>
      <c r="G66" s="19">
        <v>294.87</v>
      </c>
      <c r="H66" s="36"/>
      <c r="I66" s="10"/>
      <c r="J66" s="41"/>
      <c r="K66" s="36"/>
      <c r="L66" s="10"/>
      <c r="M66" s="41"/>
      <c r="N66" s="55">
        <f>M66+J66+G66+D66</f>
        <v>294.87</v>
      </c>
      <c r="O66" s="25"/>
    </row>
    <row r="67" spans="1:15" s="7" customFormat="1" ht="15">
      <c r="A67" s="44" t="s">
        <v>174</v>
      </c>
      <c r="B67" s="202"/>
      <c r="C67" s="203"/>
      <c r="D67" s="201"/>
      <c r="E67" s="53">
        <v>119</v>
      </c>
      <c r="F67" s="200">
        <v>41859</v>
      </c>
      <c r="G67" s="19">
        <v>2894.26</v>
      </c>
      <c r="H67" s="36"/>
      <c r="I67" s="10"/>
      <c r="J67" s="41"/>
      <c r="K67" s="36"/>
      <c r="L67" s="10"/>
      <c r="M67" s="41"/>
      <c r="N67" s="55">
        <f t="shared" si="5"/>
        <v>2894.26</v>
      </c>
      <c r="O67" s="25"/>
    </row>
    <row r="68" spans="1:15" s="7" customFormat="1" ht="15">
      <c r="A68" s="44" t="s">
        <v>175</v>
      </c>
      <c r="B68" s="36"/>
      <c r="C68" s="10"/>
      <c r="D68" s="41"/>
      <c r="E68" s="202" t="s">
        <v>176</v>
      </c>
      <c r="F68" s="203">
        <v>41859</v>
      </c>
      <c r="G68" s="201">
        <v>1449.19</v>
      </c>
      <c r="H68" s="36"/>
      <c r="I68" s="10"/>
      <c r="J68" s="41"/>
      <c r="K68" s="36"/>
      <c r="L68" s="10"/>
      <c r="M68" s="41"/>
      <c r="N68" s="55">
        <f t="shared" si="5"/>
        <v>1449.19</v>
      </c>
      <c r="O68" s="25"/>
    </row>
    <row r="69" spans="1:15" s="7" customFormat="1" ht="15">
      <c r="A69" s="44" t="s">
        <v>184</v>
      </c>
      <c r="B69" s="36"/>
      <c r="C69" s="10"/>
      <c r="D69" s="41"/>
      <c r="E69" s="202" t="s">
        <v>183</v>
      </c>
      <c r="F69" s="203">
        <v>41943</v>
      </c>
      <c r="G69" s="201">
        <v>790.97</v>
      </c>
      <c r="H69" s="36"/>
      <c r="I69" s="10"/>
      <c r="J69" s="41"/>
      <c r="K69" s="36"/>
      <c r="L69" s="10"/>
      <c r="M69" s="41"/>
      <c r="N69" s="55">
        <f t="shared" si="5"/>
        <v>790.97</v>
      </c>
      <c r="O69" s="25"/>
    </row>
    <row r="70" spans="1:15" s="7" customFormat="1" ht="15">
      <c r="A70" s="45" t="s">
        <v>187</v>
      </c>
      <c r="B70" s="36"/>
      <c r="C70" s="10"/>
      <c r="D70" s="41"/>
      <c r="E70" s="202"/>
      <c r="F70" s="203"/>
      <c r="G70" s="201"/>
      <c r="H70" s="202" t="s">
        <v>188</v>
      </c>
      <c r="I70" s="203">
        <v>41971</v>
      </c>
      <c r="J70" s="201">
        <v>899.78</v>
      </c>
      <c r="K70" s="36"/>
      <c r="L70" s="10"/>
      <c r="M70" s="41"/>
      <c r="N70" s="55">
        <f t="shared" si="5"/>
        <v>899.78</v>
      </c>
      <c r="O70" s="25"/>
    </row>
    <row r="71" spans="1:15" s="7" customFormat="1" ht="15">
      <c r="A71" s="45" t="s">
        <v>189</v>
      </c>
      <c r="B71" s="36"/>
      <c r="C71" s="10"/>
      <c r="D71" s="41"/>
      <c r="E71" s="202"/>
      <c r="F71" s="203"/>
      <c r="G71" s="201"/>
      <c r="H71" s="36">
        <v>179</v>
      </c>
      <c r="I71" s="200">
        <v>41985</v>
      </c>
      <c r="J71" s="40">
        <v>777.73</v>
      </c>
      <c r="K71" s="36"/>
      <c r="L71" s="10"/>
      <c r="M71" s="41"/>
      <c r="N71" s="55">
        <f t="shared" si="5"/>
        <v>777.73</v>
      </c>
      <c r="O71" s="25"/>
    </row>
    <row r="72" spans="1:15" s="275" customFormat="1" ht="15">
      <c r="A72" s="267" t="s">
        <v>192</v>
      </c>
      <c r="B72" s="268"/>
      <c r="C72" s="269"/>
      <c r="D72" s="270"/>
      <c r="E72" s="271"/>
      <c r="F72" s="272"/>
      <c r="G72" s="273"/>
      <c r="H72" s="257">
        <v>193</v>
      </c>
      <c r="I72" s="276">
        <v>42004</v>
      </c>
      <c r="J72" s="277">
        <v>6793.87</v>
      </c>
      <c r="K72" s="268"/>
      <c r="L72" s="269"/>
      <c r="M72" s="270"/>
      <c r="N72" s="263">
        <f t="shared" si="5"/>
        <v>6793.87</v>
      </c>
      <c r="O72" s="274"/>
    </row>
    <row r="73" spans="1:15" s="7" customFormat="1" ht="15">
      <c r="A73" s="45" t="s">
        <v>194</v>
      </c>
      <c r="B73" s="36"/>
      <c r="C73" s="10"/>
      <c r="D73" s="41"/>
      <c r="E73" s="53"/>
      <c r="F73" s="10"/>
      <c r="G73" s="20"/>
      <c r="H73" s="202" t="s">
        <v>195</v>
      </c>
      <c r="I73" s="203">
        <v>42034</v>
      </c>
      <c r="J73" s="201">
        <v>2605.87</v>
      </c>
      <c r="K73" s="36"/>
      <c r="L73" s="10"/>
      <c r="M73" s="41"/>
      <c r="N73" s="55">
        <f t="shared" si="5"/>
        <v>2605.87</v>
      </c>
      <c r="O73" s="25"/>
    </row>
    <row r="74" spans="1:15" s="7" customFormat="1" ht="15">
      <c r="A74" s="45" t="s">
        <v>196</v>
      </c>
      <c r="B74" s="66"/>
      <c r="C74" s="76"/>
      <c r="D74" s="56"/>
      <c r="E74" s="67"/>
      <c r="F74" s="76"/>
      <c r="G74" s="22"/>
      <c r="H74" s="202"/>
      <c r="I74" s="203"/>
      <c r="J74" s="201"/>
      <c r="K74" s="66">
        <v>78</v>
      </c>
      <c r="L74" s="278">
        <v>42076</v>
      </c>
      <c r="M74" s="279">
        <v>252.94</v>
      </c>
      <c r="N74" s="55">
        <f t="shared" si="5"/>
        <v>252.94</v>
      </c>
      <c r="O74" s="25"/>
    </row>
    <row r="75" spans="1:15" s="7" customFormat="1" ht="15">
      <c r="A75" s="44" t="s">
        <v>197</v>
      </c>
      <c r="B75" s="66"/>
      <c r="C75" s="76"/>
      <c r="D75" s="56"/>
      <c r="E75" s="67"/>
      <c r="F75" s="76"/>
      <c r="G75" s="22"/>
      <c r="H75" s="202"/>
      <c r="I75" s="203"/>
      <c r="J75" s="201"/>
      <c r="K75" s="66">
        <v>89</v>
      </c>
      <c r="L75" s="278">
        <v>42083</v>
      </c>
      <c r="M75" s="279">
        <v>719.16</v>
      </c>
      <c r="N75" s="55">
        <f t="shared" si="5"/>
        <v>719.16</v>
      </c>
      <c r="O75" s="25"/>
    </row>
    <row r="76" spans="1:15" s="7" customFormat="1" ht="15">
      <c r="A76" s="44" t="s">
        <v>198</v>
      </c>
      <c r="B76" s="66"/>
      <c r="C76" s="76"/>
      <c r="D76" s="56"/>
      <c r="E76" s="67"/>
      <c r="F76" s="76"/>
      <c r="G76" s="22"/>
      <c r="H76" s="202"/>
      <c r="I76" s="203"/>
      <c r="J76" s="201"/>
      <c r="K76" s="202" t="s">
        <v>199</v>
      </c>
      <c r="L76" s="203">
        <v>42090</v>
      </c>
      <c r="M76" s="201">
        <v>4378.06</v>
      </c>
      <c r="N76" s="55">
        <f t="shared" si="5"/>
        <v>4378.06</v>
      </c>
      <c r="O76" s="25"/>
    </row>
    <row r="77" spans="1:15" s="7" customFormat="1" ht="15">
      <c r="A77" s="44" t="s">
        <v>202</v>
      </c>
      <c r="B77" s="36"/>
      <c r="C77" s="10"/>
      <c r="D77" s="41"/>
      <c r="E77" s="53"/>
      <c r="F77" s="10"/>
      <c r="G77" s="20"/>
      <c r="H77" s="36"/>
      <c r="I77" s="10"/>
      <c r="J77" s="41"/>
      <c r="K77" s="202" t="s">
        <v>203</v>
      </c>
      <c r="L77" s="203">
        <v>42104</v>
      </c>
      <c r="M77" s="201">
        <v>322.87</v>
      </c>
      <c r="N77" s="55">
        <f t="shared" si="5"/>
        <v>322.87</v>
      </c>
      <c r="O77" s="25"/>
    </row>
    <row r="78" spans="1:15" s="7" customFormat="1" ht="15">
      <c r="A78" s="44" t="s">
        <v>204</v>
      </c>
      <c r="B78" s="66"/>
      <c r="C78" s="76"/>
      <c r="D78" s="56"/>
      <c r="E78" s="67"/>
      <c r="F78" s="76"/>
      <c r="G78" s="22"/>
      <c r="H78" s="202"/>
      <c r="I78" s="203"/>
      <c r="J78" s="201"/>
      <c r="K78" s="202" t="s">
        <v>205</v>
      </c>
      <c r="L78" s="203">
        <v>42104</v>
      </c>
      <c r="M78" s="201">
        <v>396.2</v>
      </c>
      <c r="N78" s="55">
        <f t="shared" si="5"/>
        <v>396.2</v>
      </c>
      <c r="O78" s="25"/>
    </row>
    <row r="79" spans="1:15" s="7" customFormat="1" ht="15">
      <c r="A79" s="44" t="s">
        <v>207</v>
      </c>
      <c r="B79" s="66"/>
      <c r="C79" s="76"/>
      <c r="D79" s="56"/>
      <c r="E79" s="67"/>
      <c r="F79" s="76"/>
      <c r="G79" s="22"/>
      <c r="H79" s="202"/>
      <c r="I79" s="203"/>
      <c r="J79" s="201"/>
      <c r="K79" s="202" t="s">
        <v>208</v>
      </c>
      <c r="L79" s="203">
        <v>42118</v>
      </c>
      <c r="M79" s="201">
        <v>234.27</v>
      </c>
      <c r="N79" s="55">
        <f t="shared" si="5"/>
        <v>234.27</v>
      </c>
      <c r="O79" s="25"/>
    </row>
    <row r="80" spans="1:15" s="7" customFormat="1" ht="18.75" customHeight="1">
      <c r="A80" s="45" t="s">
        <v>209</v>
      </c>
      <c r="B80" s="66"/>
      <c r="C80" s="76"/>
      <c r="D80" s="56"/>
      <c r="E80" s="67"/>
      <c r="F80" s="76"/>
      <c r="G80" s="285"/>
      <c r="H80" s="202"/>
      <c r="I80" s="203"/>
      <c r="J80" s="201"/>
      <c r="K80" s="202" t="s">
        <v>210</v>
      </c>
      <c r="L80" s="203">
        <v>42088</v>
      </c>
      <c r="M80" s="201">
        <v>85</v>
      </c>
      <c r="N80" s="55">
        <f t="shared" si="5"/>
        <v>85</v>
      </c>
      <c r="O80" s="25"/>
    </row>
    <row r="81" spans="1:15" s="7" customFormat="1" ht="15">
      <c r="A81" s="44"/>
      <c r="B81" s="66"/>
      <c r="C81" s="76"/>
      <c r="D81" s="56"/>
      <c r="E81" s="67"/>
      <c r="F81" s="76"/>
      <c r="G81" s="22"/>
      <c r="H81" s="202"/>
      <c r="I81" s="203"/>
      <c r="J81" s="201"/>
      <c r="K81" s="202"/>
      <c r="L81" s="203"/>
      <c r="M81" s="201"/>
      <c r="N81" s="55">
        <f t="shared" si="5"/>
        <v>0</v>
      </c>
      <c r="O81" s="25"/>
    </row>
    <row r="82" spans="1:15" s="7" customFormat="1" ht="15">
      <c r="A82" s="44"/>
      <c r="B82" s="66"/>
      <c r="C82" s="76"/>
      <c r="D82" s="56"/>
      <c r="E82" s="67"/>
      <c r="F82" s="76"/>
      <c r="G82" s="22"/>
      <c r="H82" s="202"/>
      <c r="I82" s="203"/>
      <c r="J82" s="201"/>
      <c r="K82" s="202"/>
      <c r="L82" s="203"/>
      <c r="M82" s="201"/>
      <c r="N82" s="55">
        <f t="shared" si="5"/>
        <v>0</v>
      </c>
      <c r="O82" s="25"/>
    </row>
    <row r="83" spans="1:15" s="7" customFormat="1" ht="15.75" thickBot="1">
      <c r="A83" s="45"/>
      <c r="B83" s="66"/>
      <c r="C83" s="76"/>
      <c r="D83" s="56"/>
      <c r="E83" s="67"/>
      <c r="F83" s="76"/>
      <c r="G83" s="22"/>
      <c r="H83" s="66"/>
      <c r="I83" s="76"/>
      <c r="J83" s="56"/>
      <c r="K83" s="66"/>
      <c r="L83" s="76"/>
      <c r="M83" s="56"/>
      <c r="N83" s="55">
        <f t="shared" si="5"/>
        <v>0</v>
      </c>
      <c r="O83" s="25"/>
    </row>
    <row r="84" spans="1:15" s="87" customFormat="1" ht="20.25" thickBot="1">
      <c r="A84" s="82" t="s">
        <v>4</v>
      </c>
      <c r="B84" s="83"/>
      <c r="C84" s="84"/>
      <c r="D84" s="88">
        <f>SUM(D62:D83)</f>
        <v>20536.43</v>
      </c>
      <c r="E84" s="89"/>
      <c r="F84" s="84"/>
      <c r="G84" s="88">
        <f>SUM(G62:G83)</f>
        <v>5724.16</v>
      </c>
      <c r="H84" s="90"/>
      <c r="I84" s="84"/>
      <c r="J84" s="88">
        <f>SUM(J62:J83)</f>
        <v>11077.25</v>
      </c>
      <c r="K84" s="90"/>
      <c r="L84" s="84"/>
      <c r="M84" s="88">
        <f>SUM(M62:M83)</f>
        <v>6388.5</v>
      </c>
      <c r="N84" s="55">
        <f t="shared" si="5"/>
        <v>43726.34</v>
      </c>
      <c r="O84" s="91"/>
    </row>
    <row r="85" spans="1:15" s="7" customFormat="1" ht="40.5" customHeight="1" hidden="1" thickBot="1">
      <c r="A85" s="319" t="s">
        <v>29</v>
      </c>
      <c r="B85" s="320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1"/>
      <c r="O85" s="68"/>
    </row>
    <row r="86" spans="1:15" s="7" customFormat="1" ht="12.75" hidden="1">
      <c r="A86" s="44"/>
      <c r="B86" s="36"/>
      <c r="C86" s="10"/>
      <c r="D86" s="41"/>
      <c r="E86" s="53"/>
      <c r="F86" s="10"/>
      <c r="G86" s="20"/>
      <c r="H86" s="36"/>
      <c r="I86" s="10"/>
      <c r="J86" s="41"/>
      <c r="K86" s="36"/>
      <c r="L86" s="10"/>
      <c r="M86" s="41"/>
      <c r="N86" s="53"/>
      <c r="O86" s="25"/>
    </row>
    <row r="87" spans="1:15" s="7" customFormat="1" ht="12.75" hidden="1">
      <c r="A87" s="44"/>
      <c r="B87" s="36"/>
      <c r="C87" s="10"/>
      <c r="D87" s="41"/>
      <c r="E87" s="53"/>
      <c r="F87" s="10"/>
      <c r="G87" s="20"/>
      <c r="H87" s="36"/>
      <c r="I87" s="10"/>
      <c r="J87" s="41"/>
      <c r="K87" s="36"/>
      <c r="L87" s="10"/>
      <c r="M87" s="41"/>
      <c r="N87" s="53"/>
      <c r="O87" s="25"/>
    </row>
    <row r="88" spans="1:15" s="7" customFormat="1" ht="12.75" hidden="1">
      <c r="A88" s="44"/>
      <c r="B88" s="36"/>
      <c r="C88" s="10"/>
      <c r="D88" s="41"/>
      <c r="E88" s="53"/>
      <c r="F88" s="10"/>
      <c r="G88" s="20"/>
      <c r="H88" s="36"/>
      <c r="I88" s="10"/>
      <c r="J88" s="41"/>
      <c r="K88" s="36"/>
      <c r="L88" s="10"/>
      <c r="M88" s="41"/>
      <c r="N88" s="53"/>
      <c r="O88" s="25"/>
    </row>
    <row r="89" spans="1:15" s="7" customFormat="1" ht="12.75" hidden="1">
      <c r="A89" s="44"/>
      <c r="B89" s="36"/>
      <c r="C89" s="10"/>
      <c r="D89" s="41"/>
      <c r="E89" s="53"/>
      <c r="F89" s="10"/>
      <c r="G89" s="20"/>
      <c r="H89" s="36"/>
      <c r="I89" s="10"/>
      <c r="J89" s="41"/>
      <c r="K89" s="36"/>
      <c r="L89" s="10"/>
      <c r="M89" s="41"/>
      <c r="N89" s="53"/>
      <c r="O89" s="25"/>
    </row>
    <row r="90" spans="1:15" s="7" customFormat="1" ht="13.5" hidden="1" thickBot="1">
      <c r="A90" s="44"/>
      <c r="B90" s="36"/>
      <c r="C90" s="10"/>
      <c r="D90" s="41"/>
      <c r="E90" s="53"/>
      <c r="F90" s="10"/>
      <c r="G90" s="20"/>
      <c r="H90" s="36"/>
      <c r="I90" s="10"/>
      <c r="J90" s="41"/>
      <c r="K90" s="36"/>
      <c r="L90" s="10"/>
      <c r="M90" s="41"/>
      <c r="N90" s="53"/>
      <c r="O90" s="25"/>
    </row>
    <row r="91" spans="1:15" s="87" customFormat="1" ht="20.25" hidden="1" thickBot="1">
      <c r="A91" s="82" t="s">
        <v>4</v>
      </c>
      <c r="B91" s="90"/>
      <c r="C91" s="92"/>
      <c r="D91" s="94">
        <f>SUM(D86:D90)</f>
        <v>0</v>
      </c>
      <c r="E91" s="95"/>
      <c r="F91" s="94"/>
      <c r="G91" s="94">
        <f>SUM(G86:G90)</f>
        <v>0</v>
      </c>
      <c r="H91" s="94"/>
      <c r="I91" s="94"/>
      <c r="J91" s="94">
        <f>SUM(J86:J90)</f>
        <v>0</v>
      </c>
      <c r="K91" s="94"/>
      <c r="L91" s="94"/>
      <c r="M91" s="94">
        <f>SUM(M86:M90)</f>
        <v>0</v>
      </c>
      <c r="N91" s="85"/>
      <c r="O91" s="93"/>
    </row>
    <row r="92" spans="1:15" s="7" customFormat="1" ht="20.25" thickBot="1">
      <c r="A92" s="72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68"/>
    </row>
    <row r="93" spans="1:15" s="2" customFormat="1" ht="20.25" thickBot="1">
      <c r="A93" s="48" t="s">
        <v>6</v>
      </c>
      <c r="B93" s="73"/>
      <c r="C93" s="69"/>
      <c r="D93" s="74">
        <f>D91+D84+D60+D53</f>
        <v>186167.23</v>
      </c>
      <c r="E93" s="70"/>
      <c r="F93" s="69"/>
      <c r="G93" s="74">
        <f>G91+G84+G60+G53</f>
        <v>181443.8</v>
      </c>
      <c r="H93" s="70"/>
      <c r="I93" s="69"/>
      <c r="J93" s="74">
        <f>J91+J84+J60+J53</f>
        <v>148395.11</v>
      </c>
      <c r="K93" s="70"/>
      <c r="L93" s="69"/>
      <c r="M93" s="74">
        <f>M91+M84+M60+M53</f>
        <v>145626.3</v>
      </c>
      <c r="N93" s="71"/>
      <c r="O93" s="29">
        <f>M93+J93+G93+D93</f>
        <v>661632.44</v>
      </c>
    </row>
    <row r="94" spans="1:13" s="2" customFormat="1" ht="13.5" thickBot="1">
      <c r="A94" s="59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4" s="2" customFormat="1" ht="13.5" thickBot="1">
      <c r="A95" s="57"/>
      <c r="B95" s="60" t="s">
        <v>18</v>
      </c>
      <c r="C95" s="60" t="s">
        <v>19</v>
      </c>
      <c r="D95" s="60" t="s">
        <v>20</v>
      </c>
      <c r="E95" s="60" t="s">
        <v>21</v>
      </c>
      <c r="F95" s="60" t="s">
        <v>22</v>
      </c>
      <c r="G95" s="60" t="s">
        <v>23</v>
      </c>
      <c r="H95" s="60" t="s">
        <v>24</v>
      </c>
      <c r="I95" s="60" t="s">
        <v>25</v>
      </c>
      <c r="J95" s="60" t="s">
        <v>14</v>
      </c>
      <c r="K95" s="60" t="s">
        <v>15</v>
      </c>
      <c r="L95" s="60" t="s">
        <v>16</v>
      </c>
      <c r="M95" s="60" t="s">
        <v>17</v>
      </c>
      <c r="N95" s="60" t="s">
        <v>27</v>
      </c>
    </row>
    <row r="96" spans="1:14" s="2" customFormat="1" ht="13.5" thickBot="1">
      <c r="A96" s="59" t="s">
        <v>13</v>
      </c>
      <c r="B96" s="207">
        <v>9191.59</v>
      </c>
      <c r="C96" s="57">
        <f>B105</f>
        <v>62744.94</v>
      </c>
      <c r="D96" s="57">
        <f aca="true" t="shared" si="6" ref="D96:M96">C105</f>
        <v>110259.69</v>
      </c>
      <c r="E96" s="58">
        <f>D105</f>
        <v>-15069.2</v>
      </c>
      <c r="F96" s="57">
        <f t="shared" si="6"/>
        <v>40047.61</v>
      </c>
      <c r="G96" s="57">
        <f t="shared" si="6"/>
        <v>110942.19</v>
      </c>
      <c r="H96" s="58">
        <f t="shared" si="6"/>
        <v>-19264.99</v>
      </c>
      <c r="I96" s="57">
        <f t="shared" si="6"/>
        <v>30797.05</v>
      </c>
      <c r="J96" s="57">
        <f t="shared" si="6"/>
        <v>89555.05</v>
      </c>
      <c r="K96" s="58">
        <f t="shared" si="6"/>
        <v>-2679.89</v>
      </c>
      <c r="L96" s="57">
        <f t="shared" si="6"/>
        <v>52324.02</v>
      </c>
      <c r="M96" s="57">
        <f t="shared" si="6"/>
        <v>102321.32</v>
      </c>
      <c r="N96" s="57"/>
    </row>
    <row r="97" spans="1:14" s="2" customFormat="1" ht="13.5" thickBot="1">
      <c r="A97" s="59" t="s">
        <v>11</v>
      </c>
      <c r="B97" s="57">
        <f aca="true" t="shared" si="7" ref="B97:M97">SUM(B98:B99)</f>
        <v>56515.02</v>
      </c>
      <c r="C97" s="57">
        <f t="shared" si="7"/>
        <v>56514.43</v>
      </c>
      <c r="D97" s="57">
        <f t="shared" si="7"/>
        <v>56514.43</v>
      </c>
      <c r="E97" s="57">
        <f t="shared" si="7"/>
        <v>56514.43</v>
      </c>
      <c r="F97" s="57">
        <f t="shared" si="7"/>
        <v>56514.43</v>
      </c>
      <c r="G97" s="57">
        <f t="shared" si="7"/>
        <v>56514.43</v>
      </c>
      <c r="H97" s="57">
        <f t="shared" si="7"/>
        <v>56514.43</v>
      </c>
      <c r="I97" s="57">
        <f t="shared" si="7"/>
        <v>56514.43</v>
      </c>
      <c r="J97" s="57">
        <f t="shared" si="7"/>
        <v>56514.43</v>
      </c>
      <c r="K97" s="57">
        <f t="shared" si="7"/>
        <v>56514.43</v>
      </c>
      <c r="L97" s="57">
        <f t="shared" si="7"/>
        <v>56514.43</v>
      </c>
      <c r="M97" s="57">
        <f t="shared" si="7"/>
        <v>56514.43</v>
      </c>
      <c r="N97" s="57">
        <f aca="true" t="shared" si="8" ref="N97:N104">SUM(B97:M97)</f>
        <v>678173.75</v>
      </c>
    </row>
    <row r="98" spans="1:14" s="206" customFormat="1" ht="13.5" thickBot="1">
      <c r="A98" s="108" t="s">
        <v>90</v>
      </c>
      <c r="B98" s="205">
        <v>54025.43</v>
      </c>
      <c r="C98" s="205">
        <v>54024.84</v>
      </c>
      <c r="D98" s="205">
        <v>54024.84</v>
      </c>
      <c r="E98" s="205">
        <v>54024.84</v>
      </c>
      <c r="F98" s="205">
        <v>54024.84</v>
      </c>
      <c r="G98" s="205">
        <v>54024.84</v>
      </c>
      <c r="H98" s="205">
        <v>54024.84</v>
      </c>
      <c r="I98" s="205">
        <v>54024.84</v>
      </c>
      <c r="J98" s="205">
        <v>54024.84</v>
      </c>
      <c r="K98" s="205">
        <v>54024.84</v>
      </c>
      <c r="L98" s="205">
        <v>54024.84</v>
      </c>
      <c r="M98" s="205">
        <v>54024.84</v>
      </c>
      <c r="N98" s="205">
        <f t="shared" si="8"/>
        <v>648298.67</v>
      </c>
    </row>
    <row r="99" spans="1:14" s="206" customFormat="1" ht="13.5" thickBot="1">
      <c r="A99" s="108" t="s">
        <v>116</v>
      </c>
      <c r="B99" s="205">
        <v>2489.59</v>
      </c>
      <c r="C99" s="205">
        <v>2489.59</v>
      </c>
      <c r="D99" s="205">
        <v>2489.59</v>
      </c>
      <c r="E99" s="205">
        <v>2489.59</v>
      </c>
      <c r="F99" s="205">
        <v>2489.59</v>
      </c>
      <c r="G99" s="205">
        <v>2489.59</v>
      </c>
      <c r="H99" s="205">
        <v>2489.59</v>
      </c>
      <c r="I99" s="205">
        <v>2489.59</v>
      </c>
      <c r="J99" s="205">
        <v>2489.59</v>
      </c>
      <c r="K99" s="205">
        <v>2489.59</v>
      </c>
      <c r="L99" s="205">
        <v>2489.59</v>
      </c>
      <c r="M99" s="205">
        <v>2489.59</v>
      </c>
      <c r="N99" s="205">
        <f t="shared" si="8"/>
        <v>29875.08</v>
      </c>
    </row>
    <row r="100" spans="1:14" s="2" customFormat="1" ht="13.5" thickBot="1">
      <c r="A100" s="59" t="s">
        <v>12</v>
      </c>
      <c r="B100" s="57">
        <f aca="true" t="shared" si="9" ref="B100:M100">SUM(B101:B102)</f>
        <v>53553.35</v>
      </c>
      <c r="C100" s="57">
        <f t="shared" si="9"/>
        <v>47514.75</v>
      </c>
      <c r="D100" s="57">
        <f>SUM(D101:D102)</f>
        <v>60838.34</v>
      </c>
      <c r="E100" s="57">
        <f t="shared" si="9"/>
        <v>55116.81</v>
      </c>
      <c r="F100" s="57">
        <f t="shared" si="9"/>
        <v>70894.58</v>
      </c>
      <c r="G100" s="57">
        <f t="shared" si="9"/>
        <v>51236.62</v>
      </c>
      <c r="H100" s="57">
        <f t="shared" si="9"/>
        <v>50062.04</v>
      </c>
      <c r="I100" s="57">
        <f t="shared" si="9"/>
        <v>58758</v>
      </c>
      <c r="J100" s="57">
        <f t="shared" si="9"/>
        <v>56160.17</v>
      </c>
      <c r="K100" s="57">
        <f t="shared" si="9"/>
        <v>55003.91</v>
      </c>
      <c r="L100" s="57">
        <f t="shared" si="9"/>
        <v>49997.3</v>
      </c>
      <c r="M100" s="57">
        <f t="shared" si="9"/>
        <v>71214.27</v>
      </c>
      <c r="N100" s="57">
        <f t="shared" si="8"/>
        <v>680350.14</v>
      </c>
    </row>
    <row r="101" spans="1:14" s="206" customFormat="1" ht="13.5" thickBot="1">
      <c r="A101" s="108" t="s">
        <v>90</v>
      </c>
      <c r="B101" s="205">
        <v>51063.76</v>
      </c>
      <c r="C101" s="205">
        <v>45025.16</v>
      </c>
      <c r="D101" s="205">
        <v>58348.75</v>
      </c>
      <c r="E101" s="205">
        <v>52627.22</v>
      </c>
      <c r="F101" s="205">
        <v>68404.99</v>
      </c>
      <c r="G101" s="205">
        <v>48747.03</v>
      </c>
      <c r="H101" s="205">
        <v>47572.45</v>
      </c>
      <c r="I101" s="205">
        <v>56268.41</v>
      </c>
      <c r="J101" s="205">
        <v>53670.58</v>
      </c>
      <c r="K101" s="205">
        <v>52514.32</v>
      </c>
      <c r="L101" s="205">
        <v>47507.71</v>
      </c>
      <c r="M101" s="205">
        <v>68724.68</v>
      </c>
      <c r="N101" s="205">
        <f t="shared" si="8"/>
        <v>650475.06</v>
      </c>
    </row>
    <row r="102" spans="1:14" s="206" customFormat="1" ht="13.5" thickBot="1">
      <c r="A102" s="108" t="s">
        <v>116</v>
      </c>
      <c r="B102" s="205">
        <v>2489.59</v>
      </c>
      <c r="C102" s="205">
        <v>2489.59</v>
      </c>
      <c r="D102" s="205">
        <v>2489.59</v>
      </c>
      <c r="E102" s="205">
        <v>2489.59</v>
      </c>
      <c r="F102" s="205">
        <v>2489.59</v>
      </c>
      <c r="G102" s="205">
        <v>2489.59</v>
      </c>
      <c r="H102" s="205">
        <v>2489.59</v>
      </c>
      <c r="I102" s="205">
        <v>2489.59</v>
      </c>
      <c r="J102" s="205">
        <v>2489.59</v>
      </c>
      <c r="K102" s="205">
        <v>2489.59</v>
      </c>
      <c r="L102" s="205">
        <v>2489.59</v>
      </c>
      <c r="M102" s="205">
        <v>2489.59</v>
      </c>
      <c r="N102" s="205">
        <f t="shared" si="8"/>
        <v>29875.08</v>
      </c>
    </row>
    <row r="103" spans="1:14" s="206" customFormat="1" ht="13.5" thickBot="1">
      <c r="A103" s="108" t="s">
        <v>193</v>
      </c>
      <c r="B103" s="205"/>
      <c r="C103" s="205"/>
      <c r="D103" s="205"/>
      <c r="E103" s="205"/>
      <c r="F103" s="205"/>
      <c r="G103" s="205"/>
      <c r="H103" s="205">
        <v>246</v>
      </c>
      <c r="I103" s="205">
        <v>246</v>
      </c>
      <c r="J103" s="205">
        <v>246</v>
      </c>
      <c r="K103" s="205">
        <v>223</v>
      </c>
      <c r="L103" s="205">
        <v>223</v>
      </c>
      <c r="M103" s="205">
        <v>224</v>
      </c>
      <c r="N103" s="205">
        <f t="shared" si="8"/>
        <v>1408</v>
      </c>
    </row>
    <row r="104" spans="1:14" s="2" customFormat="1" ht="13.5" thickBot="1">
      <c r="A104" s="59" t="s">
        <v>91</v>
      </c>
      <c r="B104" s="57">
        <f aca="true" t="shared" si="10" ref="B104:M104">B100-B97</f>
        <v>-2961.67</v>
      </c>
      <c r="C104" s="57">
        <f t="shared" si="10"/>
        <v>-8999.68</v>
      </c>
      <c r="D104" s="57">
        <f t="shared" si="10"/>
        <v>4323.91</v>
      </c>
      <c r="E104" s="57">
        <f t="shared" si="10"/>
        <v>-1397.62</v>
      </c>
      <c r="F104" s="57">
        <f t="shared" si="10"/>
        <v>14380.15</v>
      </c>
      <c r="G104" s="57">
        <f t="shared" si="10"/>
        <v>-5277.81</v>
      </c>
      <c r="H104" s="57">
        <f t="shared" si="10"/>
        <v>-6452.39</v>
      </c>
      <c r="I104" s="57">
        <f t="shared" si="10"/>
        <v>2243.57</v>
      </c>
      <c r="J104" s="57">
        <f t="shared" si="10"/>
        <v>-354.260000000002</v>
      </c>
      <c r="K104" s="57">
        <f t="shared" si="10"/>
        <v>-1510.52</v>
      </c>
      <c r="L104" s="57">
        <f t="shared" si="10"/>
        <v>-6517.13</v>
      </c>
      <c r="M104" s="57">
        <f t="shared" si="10"/>
        <v>14699.84</v>
      </c>
      <c r="N104" s="57">
        <f t="shared" si="8"/>
        <v>2176.39</v>
      </c>
    </row>
    <row r="105" spans="1:14" s="2" customFormat="1" ht="13.5" thickBot="1">
      <c r="A105" s="59" t="s">
        <v>26</v>
      </c>
      <c r="B105" s="208">
        <f>B96+B100</f>
        <v>62744.94</v>
      </c>
      <c r="C105" s="57">
        <f>C96+C100</f>
        <v>110259.69</v>
      </c>
      <c r="D105" s="209">
        <f>D96+D100-D93</f>
        <v>-15069.2</v>
      </c>
      <c r="E105" s="57">
        <f>E96+E100</f>
        <v>40047.61</v>
      </c>
      <c r="F105" s="57">
        <f>F96+F100</f>
        <v>110942.19</v>
      </c>
      <c r="G105" s="209">
        <f>G96+G100-G93</f>
        <v>-19264.99</v>
      </c>
      <c r="H105" s="57">
        <f>H96+H100</f>
        <v>30797.05</v>
      </c>
      <c r="I105" s="57">
        <f>I96+I100</f>
        <v>89555.05</v>
      </c>
      <c r="J105" s="209">
        <f>J96+J100-J93</f>
        <v>-2679.89</v>
      </c>
      <c r="K105" s="57">
        <f>K96+K100</f>
        <v>52324.02</v>
      </c>
      <c r="L105" s="57">
        <f>L96+L100</f>
        <v>102321.32</v>
      </c>
      <c r="M105" s="209">
        <f>M96+M100-M93</f>
        <v>27909.29</v>
      </c>
      <c r="N105" s="208">
        <f>M105+N103</f>
        <v>29317.29</v>
      </c>
    </row>
    <row r="106" spans="7:14" s="2" customFormat="1" ht="57" customHeight="1">
      <c r="G106" s="38"/>
      <c r="H106" s="310" t="s">
        <v>132</v>
      </c>
      <c r="I106" s="310"/>
      <c r="J106" s="310"/>
      <c r="K106" s="310"/>
      <c r="L106" s="334" t="s">
        <v>133</v>
      </c>
      <c r="M106" s="334"/>
      <c r="N106" s="334"/>
    </row>
    <row r="107" spans="8:14" s="2" customFormat="1" ht="72" customHeight="1">
      <c r="H107" s="335" t="s">
        <v>134</v>
      </c>
      <c r="I107" s="335"/>
      <c r="J107" s="335"/>
      <c r="K107" s="335"/>
      <c r="L107" s="336" t="s">
        <v>171</v>
      </c>
      <c r="M107" s="336"/>
      <c r="N107" s="336"/>
    </row>
    <row r="108" s="2" customFormat="1" ht="12.75"/>
    <row r="109" spans="8:14" s="2" customFormat="1" ht="15">
      <c r="H109" s="309" t="s">
        <v>121</v>
      </c>
      <c r="I109" s="309"/>
      <c r="J109" s="309"/>
      <c r="K109" s="210">
        <f>O93</f>
        <v>661632.44</v>
      </c>
      <c r="L109" s="211">
        <v>661632.44</v>
      </c>
      <c r="M109"/>
      <c r="N109" s="287">
        <f>L109+M109</f>
        <v>661632.44</v>
      </c>
    </row>
    <row r="110" spans="8:14" s="2" customFormat="1" ht="15">
      <c r="H110" s="309" t="s">
        <v>122</v>
      </c>
      <c r="I110" s="309"/>
      <c r="J110" s="309"/>
      <c r="K110" s="210">
        <f>N97</f>
        <v>678173.75</v>
      </c>
      <c r="L110" s="211">
        <v>678173.75</v>
      </c>
      <c r="M110"/>
      <c r="N110" s="287">
        <f aca="true" t="shared" si="11" ref="N110:N115">L110+M110</f>
        <v>678173.75</v>
      </c>
    </row>
    <row r="111" spans="8:14" s="2" customFormat="1" ht="15">
      <c r="H111" s="309" t="s">
        <v>123</v>
      </c>
      <c r="I111" s="309"/>
      <c r="J111" s="309"/>
      <c r="K111" s="210">
        <f>N100</f>
        <v>680350.14</v>
      </c>
      <c r="L111" s="211">
        <v>680350.14</v>
      </c>
      <c r="M111">
        <v>1408</v>
      </c>
      <c r="N111" s="287">
        <f t="shared" si="11"/>
        <v>681758.14</v>
      </c>
    </row>
    <row r="112" spans="8:14" s="2" customFormat="1" ht="15">
      <c r="H112" s="309" t="s">
        <v>124</v>
      </c>
      <c r="I112" s="309"/>
      <c r="J112" s="309"/>
      <c r="K112" s="210">
        <f>K111-K110</f>
        <v>2176.39</v>
      </c>
      <c r="L112" s="211">
        <v>2176.39</v>
      </c>
      <c r="M112">
        <v>1408</v>
      </c>
      <c r="N112" s="287">
        <f t="shared" si="11"/>
        <v>3584.39</v>
      </c>
    </row>
    <row r="113" spans="8:14" s="2" customFormat="1" ht="15">
      <c r="H113" s="315" t="s">
        <v>125</v>
      </c>
      <c r="I113" s="315"/>
      <c r="J113" s="315"/>
      <c r="K113" s="210">
        <f>K110-K109</f>
        <v>16541.31</v>
      </c>
      <c r="L113" s="211">
        <v>16541.31</v>
      </c>
      <c r="M113"/>
      <c r="N113" s="287">
        <f t="shared" si="11"/>
        <v>16541.31</v>
      </c>
    </row>
    <row r="114" spans="8:14" s="2" customFormat="1" ht="15">
      <c r="H114" s="311" t="s">
        <v>161</v>
      </c>
      <c r="I114" s="312"/>
      <c r="J114" s="313"/>
      <c r="K114" s="210">
        <f>B96</f>
        <v>9191.59</v>
      </c>
      <c r="L114" s="211">
        <v>9191.59</v>
      </c>
      <c r="M114"/>
      <c r="N114" s="287">
        <f t="shared" si="11"/>
        <v>9191.59</v>
      </c>
    </row>
    <row r="115" spans="8:14" s="2" customFormat="1" ht="15.75">
      <c r="H115" s="305" t="s">
        <v>185</v>
      </c>
      <c r="I115" s="305"/>
      <c r="J115" s="305"/>
      <c r="K115" s="212">
        <f>K114+K113+K112+K116</f>
        <v>29317.29</v>
      </c>
      <c r="L115" s="212">
        <f>L114+L113+L112+L116</f>
        <v>27909.29</v>
      </c>
      <c r="M115" s="212">
        <f>M114+M113+M112+M116</f>
        <v>1408</v>
      </c>
      <c r="N115" s="287">
        <f t="shared" si="11"/>
        <v>29317.29</v>
      </c>
    </row>
    <row r="116" spans="8:13" s="2" customFormat="1" ht="15">
      <c r="H116" s="306" t="s">
        <v>193</v>
      </c>
      <c r="I116" s="307"/>
      <c r="J116" s="308"/>
      <c r="K116" s="213">
        <f>N103</f>
        <v>1408</v>
      </c>
      <c r="L116" s="211"/>
      <c r="M116"/>
    </row>
    <row r="117" spans="8:13" s="2" customFormat="1" ht="15">
      <c r="H117" s="315" t="s">
        <v>126</v>
      </c>
      <c r="I117" s="315"/>
      <c r="J117" s="315"/>
      <c r="K117" s="210">
        <f>D84+G84+J84+M84</f>
        <v>43726.34</v>
      </c>
      <c r="L117" s="316" t="s">
        <v>159</v>
      </c>
      <c r="M117" s="317"/>
    </row>
    <row r="118" spans="8:13" s="2" customFormat="1" ht="15">
      <c r="H118" s="314" t="s">
        <v>127</v>
      </c>
      <c r="I118" s="314"/>
      <c r="J118" s="314"/>
      <c r="K118" s="214">
        <v>46268.69</v>
      </c>
      <c r="L118" s="215"/>
      <c r="M118" s="3"/>
    </row>
    <row r="119" spans="8:13" s="2" customFormat="1" ht="15">
      <c r="H119" s="314" t="s">
        <v>128</v>
      </c>
      <c r="I119" s="314"/>
      <c r="J119" s="314"/>
      <c r="K119" s="214">
        <v>13851.32</v>
      </c>
      <c r="L119" s="215"/>
      <c r="M119" s="3"/>
    </row>
    <row r="120" spans="8:12" ht="15">
      <c r="H120" s="314" t="s">
        <v>129</v>
      </c>
      <c r="I120" s="314"/>
      <c r="J120" s="314"/>
      <c r="K120" s="214">
        <f>K118+K119</f>
        <v>60120.01</v>
      </c>
      <c r="L120" s="215"/>
    </row>
    <row r="121" spans="8:12" ht="15">
      <c r="H121" s="314" t="s">
        <v>130</v>
      </c>
      <c r="I121" s="314"/>
      <c r="J121" s="314"/>
      <c r="K121" s="214">
        <f>K120-K117</f>
        <v>16393.67</v>
      </c>
      <c r="L121" s="215"/>
    </row>
    <row r="122" spans="8:12" ht="15.75">
      <c r="H122" s="314" t="s">
        <v>131</v>
      </c>
      <c r="I122" s="314"/>
      <c r="J122" s="314"/>
      <c r="K122" s="216">
        <f>K113-K121</f>
        <v>147.64</v>
      </c>
      <c r="L122" s="217"/>
    </row>
  </sheetData>
  <sheetProtection/>
  <mergeCells count="29">
    <mergeCell ref="H2:J2"/>
    <mergeCell ref="K2:M2"/>
    <mergeCell ref="A4:O4"/>
    <mergeCell ref="A55:N55"/>
    <mergeCell ref="A38:A41"/>
    <mergeCell ref="H111:J111"/>
    <mergeCell ref="L106:N106"/>
    <mergeCell ref="H107:K107"/>
    <mergeCell ref="L107:N107"/>
    <mergeCell ref="H109:J109"/>
    <mergeCell ref="L117:M117"/>
    <mergeCell ref="H118:J118"/>
    <mergeCell ref="H119:J119"/>
    <mergeCell ref="H120:J120"/>
    <mergeCell ref="H121:J121"/>
    <mergeCell ref="A1:N1"/>
    <mergeCell ref="A85:N85"/>
    <mergeCell ref="A61:N61"/>
    <mergeCell ref="B2:D2"/>
    <mergeCell ref="E2:G2"/>
    <mergeCell ref="H115:J115"/>
    <mergeCell ref="H116:J116"/>
    <mergeCell ref="H110:J110"/>
    <mergeCell ref="H106:K106"/>
    <mergeCell ref="H114:J114"/>
    <mergeCell ref="H122:J122"/>
    <mergeCell ref="H117:J117"/>
    <mergeCell ref="H112:J112"/>
    <mergeCell ref="H113:J113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6:G13"/>
  <sheetViews>
    <sheetView tabSelected="1" zoomScalePageLayoutView="0" workbookViewId="0" topLeftCell="A1">
      <selection activeCell="B5" sqref="B5:H20"/>
    </sheetView>
  </sheetViews>
  <sheetFormatPr defaultColWidth="9.00390625" defaultRowHeight="12.75"/>
  <cols>
    <col min="5" max="5" width="19.00390625" style="0" customWidth="1"/>
    <col min="7" max="7" width="18.25390625" style="0" customWidth="1"/>
  </cols>
  <sheetData>
    <row r="6" ht="12.75">
      <c r="C6" t="s">
        <v>211</v>
      </c>
    </row>
    <row r="8" spans="5:7" ht="12.75">
      <c r="E8" s="337" t="s">
        <v>212</v>
      </c>
      <c r="G8" s="338" t="s">
        <v>213</v>
      </c>
    </row>
    <row r="9" spans="5:7" ht="12.75">
      <c r="E9" s="337"/>
      <c r="G9" s="338"/>
    </row>
    <row r="10" spans="5:7" ht="12.75">
      <c r="E10" s="337"/>
      <c r="G10" s="338"/>
    </row>
    <row r="11" ht="12.75">
      <c r="G11" s="286"/>
    </row>
    <row r="13" spans="3:7" ht="12.75">
      <c r="C13" t="s">
        <v>214</v>
      </c>
      <c r="E13">
        <v>1476</v>
      </c>
      <c r="G13">
        <v>1408</v>
      </c>
    </row>
  </sheetData>
  <sheetProtection/>
  <mergeCells count="2">
    <mergeCell ref="E8:E10"/>
    <mergeCell ref="G8:G1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2015-07-21T11:25:11Z</cp:lastPrinted>
  <dcterms:created xsi:type="dcterms:W3CDTF">2010-04-02T14:46:04Z</dcterms:created>
  <dcterms:modified xsi:type="dcterms:W3CDTF">2015-07-21T11:27:28Z</dcterms:modified>
  <cp:category/>
  <cp:version/>
  <cp:contentType/>
  <cp:contentStatus/>
</cp:coreProperties>
</file>