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4955" windowHeight="8385" activeTab="2"/>
  </bookViews>
  <sheets>
    <sheet name="по голосованию" sheetId="1" r:id="rId1"/>
    <sheet name="ЛС" sheetId="2" r:id="rId2"/>
    <sheet name="Рос Вым" sheetId="3" r:id="rId3"/>
  </sheets>
  <definedNames>
    <definedName name="_xlnm.Print_Area" localSheetId="0">'по голосованию'!$A$1:$H$116</definedName>
  </definedNames>
  <calcPr fullCalcOnLoad="1" fullPrecision="0"/>
</workbook>
</file>

<file path=xl/sharedStrings.xml><?xml version="1.0" encoding="utf-8"?>
<sst xmlns="http://schemas.openxmlformats.org/spreadsheetml/2006/main" count="394" uniqueCount="265">
  <si>
    <t>наименование работ и услуг</t>
  </si>
  <si>
    <t>Обязательные работы и услуги по содержанию и ремонту общего имущества собственников помещений в многоквартирном доме</t>
  </si>
  <si>
    <t>Сбор, вывоз и утилизация ТБО*</t>
  </si>
  <si>
    <t>Работы по текущему ремонту, в т.ч.:</t>
  </si>
  <si>
    <t>ИТОГО:</t>
  </si>
  <si>
    <t xml:space="preserve">Годовая стоимость                ( на весь дом), руб. </t>
  </si>
  <si>
    <t>ВСЕГО:</t>
  </si>
  <si>
    <t>№ акта</t>
  </si>
  <si>
    <t>Дата акта</t>
  </si>
  <si>
    <t>Стоимость</t>
  </si>
  <si>
    <t>Итого за год</t>
  </si>
  <si>
    <t>Начислено</t>
  </si>
  <si>
    <t>Оплачено</t>
  </si>
  <si>
    <t>Сальдо на начало периода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</si>
  <si>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</si>
  <si>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</si>
  <si>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</si>
  <si>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</si>
  <si>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</si>
  <si>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</si>
  <si>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</si>
  <si>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</si>
  <si>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</si>
  <si>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</si>
  <si>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</si>
  <si>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</si>
  <si>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лицевого счета</t>
  </si>
  <si>
    <t>Итого</t>
  </si>
  <si>
    <t>Работы заявочного характера, в т.ч.:</t>
  </si>
  <si>
    <t>Работы по резервному фонду, в т.ч.:</t>
  </si>
  <si>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</si>
  <si>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</si>
  <si>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</si>
  <si>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</si>
  <si>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</si>
  <si>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</si>
  <si>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</si>
  <si>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</si>
  <si>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Управление многоквартирным домом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</si>
  <si>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</si>
  <si>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</si>
  <si>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</si>
  <si>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</si>
  <si>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</si>
  <si>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</si>
  <si>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</si>
  <si>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</si>
  <si>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</si>
  <si>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</si>
  <si>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</si>
  <si>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</si>
  <si>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</si>
  <si>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</si>
  <si>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</si>
  <si>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</si>
  <si>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</si>
  <si>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</si>
  <si>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</si>
  <si>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</si>
  <si>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</si>
  <si>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</si>
  <si>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</si>
  <si>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</si>
  <si>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</si>
  <si>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</si>
  <si>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</si>
  <si>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</si>
  <si>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</si>
  <si>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</si>
  <si>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</si>
  <si>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</si>
  <si>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</si>
  <si>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</si>
  <si>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</si>
  <si>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</si>
  <si>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</si>
  <si>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</si>
  <si>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</si>
  <si>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</si>
  <si>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3 раза в год</t>
  </si>
  <si>
    <t>проверка работы регулятора температуры на бойлере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</si>
  <si>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</si>
  <si>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</si>
  <si>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</si>
  <si>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</si>
  <si>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</si>
  <si>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Регламентные работы по системе водоотведения в т.числе:</t>
  </si>
  <si>
    <t>Регламентные работы по содержанию кровли в т.числе:</t>
  </si>
  <si>
    <t>Сбор, вывоз и утилизация ТБО, руб/м2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</si>
  <si>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</si>
  <si>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</si>
  <si>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Жители МКД</t>
  </si>
  <si>
    <t>Задолженность за жителями и ЮЛ</t>
  </si>
  <si>
    <t>погрузка мусора на автотранспорт вручную</t>
  </si>
  <si>
    <t>посыпка территории песко - соляной смесью</t>
  </si>
  <si>
    <t>Регламентные работы по системе холодного водоснабжения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</si>
  <si>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</si>
  <si>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</si>
  <si>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(многоквартирный дом с газовыми плитами )</t>
  </si>
  <si>
    <t>Поверка общедомовых приборов учета горячего водоснабжения</t>
  </si>
  <si>
    <t>Обслуживание вводных и внутренних газопроводов жилого фонда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</si>
  <si>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</si>
  <si>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</si>
  <si>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Поверка общедомовых приборов учета теплоэнергии</t>
  </si>
  <si>
    <t>восстановление общедомового уличного освещения</t>
  </si>
  <si>
    <t>ремонт панельных швов</t>
  </si>
  <si>
    <t>ремонт отмостки</t>
  </si>
  <si>
    <t>Мордынский Теремок</t>
  </si>
  <si>
    <t>по адресу: ул. Набережная, д.46(S дома=3862,2м2; S земли=4266,85м2)</t>
  </si>
  <si>
    <t>сдвижка и подметание снега при отсутствии снегопадов</t>
  </si>
  <si>
    <t>Поверка общедомовых приборов учета холодного водоснабжения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</si>
  <si>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</si>
  <si>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</si>
  <si>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</si>
  <si>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</si>
  <si>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</si>
  <si>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</si>
  <si>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</si>
  <si>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</si>
  <si>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</si>
  <si>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</si>
  <si>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</si>
  <si>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</si>
  <si>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очистка от снега и льда водостоков</t>
  </si>
  <si>
    <t>восстановление водостоков ( мелкий ремонт после очистки от снега и льда )</t>
  </si>
  <si>
    <t>ремонт вентшахт</t>
  </si>
  <si>
    <t>ремонт крылец</t>
  </si>
  <si>
    <t>ремонт цоколя</t>
  </si>
  <si>
    <t>заделка подвальных продухов</t>
  </si>
  <si>
    <t>ремонт 2-х секций бойлера диам.168 мм</t>
  </si>
  <si>
    <t>смена запорной арматуры на отоплении</t>
  </si>
  <si>
    <t>восстановление изоляции</t>
  </si>
  <si>
    <t>ремонт канализации</t>
  </si>
  <si>
    <t>электроосвещение (освещение подвала.установка датчиков движения)</t>
  </si>
  <si>
    <t>Дополнительные работы (текущий ремонт), в т.ч.:</t>
  </si>
  <si>
    <t>1 квартал               (май-июль)</t>
  </si>
  <si>
    <t>2 квартал             (август-октябрь)</t>
  </si>
  <si>
    <t>3 квартал               (ноябрь-январь)</t>
  </si>
  <si>
    <t>4 квартал          (февраль-апрель)</t>
  </si>
  <si>
    <t>Поступления от Ростелекома</t>
  </si>
  <si>
    <t>Поступления от Вымпелкома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</si>
  <si>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</si>
  <si>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</si>
  <si>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</si>
  <si>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</si>
  <si>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</si>
  <si>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Ростелеком + ВымпелКом</t>
  </si>
  <si>
    <t>Выполнено работ заявочного характера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</si>
  <si>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</si>
  <si>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</si>
  <si>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</si>
  <si>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</si>
  <si>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</si>
  <si>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восстановление водостоков (мелкий ремонт после очистки от снега и льда)</t>
  </si>
  <si>
    <t>Генеральный директор</t>
  </si>
  <si>
    <t>А.В. Митрофанов</t>
  </si>
  <si>
    <t>Экономист 2-ой категории по учету лицевых счетов МКД</t>
  </si>
  <si>
    <t>2014-2015 гг.</t>
  </si>
  <si>
    <t>(стоимость услуг увеличена на 6,6% в соответствии с уровнем инфляции 2013г.)</t>
  </si>
  <si>
    <t>Управление многоквартирным дом, всего в т.ч.</t>
  </si>
  <si>
    <t>заполнение электронных паспортов</t>
  </si>
  <si>
    <t xml:space="preserve"> Поверка общедомовых приборов учета холодного водоснабжения</t>
  </si>
  <si>
    <t>Гидравлическое испытание элеватор.узлов и запорной арматуры</t>
  </si>
  <si>
    <t>ревизия задвижек отопления(диам.80мм-6шт., диам.100мм-6 шт.)</t>
  </si>
  <si>
    <t>замена  КИП манометр 4 шт.,термометр 4 шт.</t>
  </si>
  <si>
    <t>ревизия задвижек  ГВС(диам.50 мм-1 шт.)</t>
  </si>
  <si>
    <t>ревизия задвижек  ХВС( диам.80 мм-2шт., диам.50 мм - 1 шт.)</t>
  </si>
  <si>
    <t>электроизмерения (замеры сопротивления изоляции)</t>
  </si>
  <si>
    <t>1 раз в 3 года</t>
  </si>
  <si>
    <t>чеканка и замазка канализационных стыков</t>
  </si>
  <si>
    <t>Работы заявочного характера</t>
  </si>
  <si>
    <t>ремонт отмостки  у бокового торца входа в 1 й подъезд  3,5  м2</t>
  </si>
  <si>
    <t>ремонт крылец ( 6 шт.)</t>
  </si>
  <si>
    <t>бетонирование площадки входа в подвал-2,1 м2</t>
  </si>
  <si>
    <t>удлинение ливн.канализации-14 м.п.</t>
  </si>
  <si>
    <t>установка датчиков движения в тамбуре 3 шт.</t>
  </si>
  <si>
    <t>Лицевой счет многоквартирного дома по адресу: ул. Набережная, д. 46 на период с 1 мая 2014 по 30 апреля 2015 года</t>
  </si>
  <si>
    <t>гидравлическое испытание элеваторных узлов и  запорной арматуры</t>
  </si>
  <si>
    <t>ревизия задвижек  ГВС (диам.50 мм-1 шт.)</t>
  </si>
  <si>
    <t>ревизия задвижек  ХВС(диам.50 мм-1 шт., диам.80 мм-2шт.)</t>
  </si>
  <si>
    <t>20956,6 (по тарифу)</t>
  </si>
  <si>
    <t>53</t>
  </si>
  <si>
    <t>55</t>
  </si>
  <si>
    <t>Ремонт кровли 22 м2</t>
  </si>
  <si>
    <t>Ревизия патрона ( кв.1)</t>
  </si>
  <si>
    <t>Замена лампочек 60 Вт в подъезде</t>
  </si>
  <si>
    <t>Монтаж эл.блока т/счечика "МАГИКА" после ремонта</t>
  </si>
  <si>
    <t>73</t>
  </si>
  <si>
    <t>ревизия задвижек отопления(диам.80мм-6шт., диам.100мм-6шт.) факт ф 100 мм - 4 шт., ф 80 мм - 6 шт.</t>
  </si>
  <si>
    <t>Замена выключателей в подвале</t>
  </si>
  <si>
    <t>Ремонт кровли в один слой 20 м2</t>
  </si>
  <si>
    <t>Н.Ф.Каюткина</t>
  </si>
  <si>
    <t>Подключение системы отопления в связи с плановым остановом ТС</t>
  </si>
  <si>
    <t>Отключение системы отопления в связи с плановым остановом ТС</t>
  </si>
  <si>
    <t>Замена канализационного стояка в подвале под 1 подъездом</t>
  </si>
  <si>
    <t>Смена крана ХВС</t>
  </si>
  <si>
    <t>Ревизия ВРУ  ( кв.6)</t>
  </si>
  <si>
    <t>119</t>
  </si>
  <si>
    <t>Смена задвижки СТС (ф 100 мм ) после прибора учета</t>
  </si>
  <si>
    <t>Сумма уплаты за размещение(выставленные счета)</t>
  </si>
  <si>
    <t>Сумма списанная с л/ч(с учетом оплаты)</t>
  </si>
  <si>
    <t>2011-2012</t>
  </si>
  <si>
    <t>2012-2013</t>
  </si>
  <si>
    <t>2013-2014</t>
  </si>
  <si>
    <t>Поступления от Ростелекома ( 2 точка с июня 2010 года)</t>
  </si>
  <si>
    <t>Регулировка датчика движения в подъезде</t>
  </si>
  <si>
    <t>Замена лампочек 95 Вт в подвале</t>
  </si>
  <si>
    <t>Замена патрона настенного в подъезде</t>
  </si>
  <si>
    <t>134</t>
  </si>
  <si>
    <t>Прочистка ливневок</t>
  </si>
  <si>
    <t>Ревизия эл.щитка  ( кв.54)</t>
  </si>
  <si>
    <t>Установка эл.счетчика ( кв.38)</t>
  </si>
  <si>
    <t>Ремонт кровли (20 м2)</t>
  </si>
  <si>
    <t>Перевод ВВВ на зимнюю схему</t>
  </si>
  <si>
    <t>136</t>
  </si>
  <si>
    <t>139</t>
  </si>
  <si>
    <t>Ревизия ШР ( кв.69)</t>
  </si>
  <si>
    <t>149</t>
  </si>
  <si>
    <t>Ревизия ШР, замена деталей (кв.54)</t>
  </si>
  <si>
    <t>Ревизия ШР ( кв.72)</t>
  </si>
  <si>
    <t>151</t>
  </si>
  <si>
    <t>Ревизия ЩЭ ( кв.30)</t>
  </si>
  <si>
    <t>Остаток(+) / Долг(-) на 1.05.14г.</t>
  </si>
  <si>
    <t xml:space="preserve"> Экономия(+) / Долг(-) на 1.05.2015</t>
  </si>
  <si>
    <t>Замок (КП)</t>
  </si>
  <si>
    <t>А/о 57</t>
  </si>
  <si>
    <t>Ключ (КП)</t>
  </si>
  <si>
    <t>161</t>
  </si>
  <si>
    <t>168</t>
  </si>
  <si>
    <t>Замена крана на ГВС (кв. 54)</t>
  </si>
  <si>
    <t>Замена автомата на освещении ( 1-й подъезд)</t>
  </si>
  <si>
    <t>Замена светильника</t>
  </si>
  <si>
    <t>176</t>
  </si>
  <si>
    <t>177</t>
  </si>
  <si>
    <t>Ремонт ВВП ф 168 мм ( по заявлению)</t>
  </si>
  <si>
    <t>Замена лампочек 95 Вт в подъезде,замена подвесного патрона</t>
  </si>
  <si>
    <t>192</t>
  </si>
  <si>
    <t>Освещение подъезда</t>
  </si>
  <si>
    <t>4</t>
  </si>
  <si>
    <t>Замена светильника в подвале</t>
  </si>
  <si>
    <t>удлинение ливн.канализации-14 м.п.( факт 10 м.п.)</t>
  </si>
  <si>
    <t>Удаление воздушных пробок в системе ГВС после работ ТПК</t>
  </si>
  <si>
    <t>17</t>
  </si>
  <si>
    <t>Прочистка ливневой трубы</t>
  </si>
  <si>
    <t>36</t>
  </si>
  <si>
    <t>45</t>
  </si>
  <si>
    <t>Включение автомата в ШР ( на подъездное освещение)</t>
  </si>
  <si>
    <t>48</t>
  </si>
  <si>
    <t>Замена табличек нам доме</t>
  </si>
  <si>
    <t>Стоимость таблички - 1 таб. ( ООО "РЕКОМ")</t>
  </si>
  <si>
    <t>Установка табличка на подъезд</t>
  </si>
  <si>
    <t>Стоимость таблички - 4 таб. ( ООО "РЕКОМ")</t>
  </si>
  <si>
    <t>Замена лампочек 60 Вт в подвале</t>
  </si>
  <si>
    <t>Установка проушин под замок на ШЭ ( кв. 20, 21)</t>
  </si>
  <si>
    <t>Демонтаж рамы и установка стекла</t>
  </si>
  <si>
    <t>00386/4</t>
  </si>
  <si>
    <t>Обслуживание вводных и внутренних газопроводов жилого фонда( Корректировка по выставленному счету фактуре № 9505 от 12.07.2013 г. на сумму 27724,42 руб.)</t>
  </si>
  <si>
    <t>Услуги типографии по печати доп.соглашений</t>
  </si>
  <si>
    <t>т/н 185</t>
  </si>
  <si>
    <t>Услуги типографии по печати решений</t>
  </si>
  <si>
    <t>т/н 195</t>
  </si>
  <si>
    <t>Ревизия ВРУ</t>
  </si>
  <si>
    <t>Поступления от Вымпелкома ( 2 точка с октября 2012г.)</t>
  </si>
  <si>
    <t>2014-2015</t>
  </si>
  <si>
    <t>Данные  по состоянию на 01.05.2015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</si>
</sst>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2"/>
      <name val="Arial Cyr"/>
      <family val="0"/>
    </font>
    <font>
      <sz val="11"/>
      <name val="Arial Black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b/>
      <sz val="10"/>
      <name val="Arial Cyr"/>
      <family val="0"/>
    </font>
    <font>
      <b/>
      <sz val="12"/>
      <name val="Arial Black"/>
      <family val="2"/>
    </font>
    <font>
      <b/>
      <sz val="12"/>
      <name val="Arial Cyr"/>
      <family val="0"/>
    </font>
    <font>
      <b/>
      <i/>
      <u val="single"/>
      <sz val="22"/>
      <name val="Arial Cyr"/>
      <family val="0"/>
    </font>
    <font>
      <sz val="11"/>
      <name val="Arial Cyr"/>
      <family val="2"/>
    </font>
    <font>
      <sz val="10"/>
      <name val="Arial"/>
      <family val="2"/>
    </font>
    <font>
      <b/>
      <sz val="14"/>
      <name val="Arial Cyr"/>
      <family val="0"/>
    </font>
    <font>
      <sz val="11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sz val="16"/>
      <name val="Arial Cyr"/>
      <family val="0"/>
    </font>
    <font>
      <b/>
      <sz val="10"/>
      <name val="Arial Black"/>
      <family val="2"/>
    </font>
    <font>
      <sz val="10"/>
      <color indexed="8"/>
      <name val="Arial Black"/>
      <family val="2"/>
    </font>
    <font>
      <b/>
      <sz val="11"/>
      <color indexed="10"/>
      <name val="Arial Cyr"/>
      <family val="0"/>
    </font>
    <font>
      <sz val="10"/>
      <color theme="1"/>
      <name val="Arial Black"/>
      <family val="2"/>
    </font>
    <font>
      <sz val="10"/>
      <color rgb="FFFF0000"/>
      <name val="Arial Cyr"/>
      <family val="0"/>
    </font>
    <font>
      <b/>
      <sz val="11"/>
      <color rgb="FFFF000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ck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2">
    <xf numFmtId="0" fontId="0" fillId="0" borderId="0" xfId="0" applyAlignment="1">
      <alignment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/>
    </xf>
    <xf numFmtId="0" fontId="2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2" fontId="0" fillId="25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/>
    </xf>
    <xf numFmtId="0" fontId="18" fillId="24" borderId="16" xfId="0" applyFont="1" applyFill="1" applyBorder="1" applyAlignment="1">
      <alignment horizontal="center" vertical="center"/>
    </xf>
    <xf numFmtId="2" fontId="22" fillId="24" borderId="16" xfId="0" applyNumberFormat="1" applyFont="1" applyFill="1" applyBorder="1" applyAlignment="1">
      <alignment horizontal="center" vertical="center" wrapText="1"/>
    </xf>
    <xf numFmtId="2" fontId="22" fillId="0" borderId="16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21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5" borderId="23" xfId="0" applyFont="1" applyFill="1" applyBorder="1" applyAlignment="1">
      <alignment horizontal="left" vertical="center" wrapText="1"/>
    </xf>
    <xf numFmtId="0" fontId="22" fillId="24" borderId="24" xfId="0" applyFont="1" applyFill="1" applyBorder="1" applyAlignment="1">
      <alignment horizontal="left" vertical="center" wrapText="1"/>
    </xf>
    <xf numFmtId="0" fontId="20" fillId="24" borderId="22" xfId="0" applyFont="1" applyFill="1" applyBorder="1" applyAlignment="1">
      <alignment horizontal="left" vertical="center" wrapText="1"/>
    </xf>
    <xf numFmtId="0" fontId="22" fillId="0" borderId="24" xfId="0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/>
    </xf>
    <xf numFmtId="0" fontId="39" fillId="24" borderId="18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 wrapText="1"/>
    </xf>
    <xf numFmtId="0" fontId="0" fillId="24" borderId="26" xfId="0" applyFill="1" applyBorder="1" applyAlignment="1">
      <alignment horizontal="left" vertical="center"/>
    </xf>
    <xf numFmtId="0" fontId="23" fillId="24" borderId="26" xfId="0" applyFont="1" applyFill="1" applyBorder="1" applyAlignment="1">
      <alignment horizontal="center" vertical="center"/>
    </xf>
    <xf numFmtId="0" fontId="18" fillId="25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0" fillId="25" borderId="15" xfId="0" applyNumberFormat="1" applyFont="1" applyFill="1" applyBorder="1" applyAlignment="1">
      <alignment horizontal="center" vertical="center" wrapText="1"/>
    </xf>
    <xf numFmtId="0" fontId="40" fillId="25" borderId="26" xfId="0" applyFont="1" applyFill="1" applyBorder="1" applyAlignment="1">
      <alignment horizontal="center" vertical="center" wrapText="1"/>
    </xf>
    <xf numFmtId="0" fontId="0" fillId="24" borderId="28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22" fillId="24" borderId="33" xfId="0" applyFont="1" applyFill="1" applyBorder="1" applyAlignment="1">
      <alignment horizontal="left" vertical="center" wrapText="1"/>
    </xf>
    <xf numFmtId="0" fontId="0" fillId="24" borderId="34" xfId="0" applyFill="1" applyBorder="1" applyAlignment="1">
      <alignment horizontal="center" vertical="center"/>
    </xf>
    <xf numFmtId="2" fontId="23" fillId="24" borderId="35" xfId="0" applyNumberFormat="1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22" fillId="24" borderId="37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38" xfId="0" applyFont="1" applyFill="1" applyBorder="1" applyAlignment="1">
      <alignment horizontal="center" vertical="center"/>
    </xf>
    <xf numFmtId="0" fontId="22" fillId="24" borderId="32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4" fillId="24" borderId="24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8" xfId="0" applyFont="1" applyFill="1" applyBorder="1" applyAlignment="1">
      <alignment horizontal="center" vertical="center" wrapText="1"/>
    </xf>
    <xf numFmtId="2" fontId="25" fillId="25" borderId="15" xfId="0" applyNumberFormat="1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25" fillId="24" borderId="39" xfId="0" applyFont="1" applyFill="1" applyBorder="1" applyAlignment="1">
      <alignment horizontal="center" vertical="center" wrapText="1"/>
    </xf>
    <xf numFmtId="0" fontId="25" fillId="24" borderId="40" xfId="0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2" fontId="25" fillId="24" borderId="41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24" borderId="42" xfId="0" applyFont="1" applyFill="1" applyBorder="1" applyAlignment="1">
      <alignment horizontal="center" vertical="center" wrapText="1"/>
    </xf>
    <xf numFmtId="0" fontId="0" fillId="24" borderId="43" xfId="0" applyFont="1" applyFill="1" applyBorder="1" applyAlignment="1">
      <alignment horizontal="center" vertical="center" wrapText="1"/>
    </xf>
    <xf numFmtId="2" fontId="18" fillId="25" borderId="44" xfId="0" applyNumberFormat="1" applyFont="1" applyFill="1" applyBorder="1" applyAlignment="1">
      <alignment horizontal="center" vertical="center" wrapText="1"/>
    </xf>
    <xf numFmtId="2" fontId="18" fillId="25" borderId="45" xfId="0" applyNumberFormat="1" applyFont="1" applyFill="1" applyBorder="1" applyAlignment="1">
      <alignment horizontal="center" vertical="center" wrapText="1"/>
    </xf>
    <xf numFmtId="2" fontId="18" fillId="25" borderId="10" xfId="0" applyNumberFormat="1" applyFont="1" applyFill="1" applyBorder="1" applyAlignment="1">
      <alignment horizontal="center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22" fillId="24" borderId="0" xfId="0" applyNumberFormat="1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 wrapText="1"/>
    </xf>
    <xf numFmtId="0" fontId="18" fillId="24" borderId="47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 wrapText="1"/>
    </xf>
    <xf numFmtId="2" fontId="22" fillId="24" borderId="49" xfId="0" applyNumberFormat="1" applyFont="1" applyFill="1" applyBorder="1" applyAlignment="1">
      <alignment horizontal="center"/>
    </xf>
    <xf numFmtId="0" fontId="0" fillId="26" borderId="26" xfId="0" applyFill="1" applyBorder="1" applyAlignment="1">
      <alignment horizontal="left" vertical="center"/>
    </xf>
    <xf numFmtId="2" fontId="0" fillId="25" borderId="10" xfId="0" applyNumberFormat="1" applyFont="1" applyFill="1" applyBorder="1" applyAlignment="1">
      <alignment horizontal="center" vertical="center" wrapText="1"/>
    </xf>
    <xf numFmtId="2" fontId="0" fillId="25" borderId="45" xfId="0" applyNumberFormat="1" applyFont="1" applyFill="1" applyBorder="1" applyAlignment="1">
      <alignment horizontal="center" vertical="center" wrapText="1"/>
    </xf>
    <xf numFmtId="2" fontId="0" fillId="25" borderId="13" xfId="0" applyNumberFormat="1" applyFont="1" applyFill="1" applyBorder="1" applyAlignment="1">
      <alignment horizontal="center" vertical="center" wrapText="1"/>
    </xf>
    <xf numFmtId="0" fontId="18" fillId="0" borderId="41" xfId="0" applyFont="1" applyFill="1" applyBorder="1" applyAlignment="1">
      <alignment horizontal="center" vertical="center"/>
    </xf>
    <xf numFmtId="2" fontId="28" fillId="25" borderId="13" xfId="0" applyNumberFormat="1" applyFont="1" applyFill="1" applyBorder="1" applyAlignment="1">
      <alignment horizontal="center" vertical="center" wrapText="1"/>
    </xf>
    <xf numFmtId="2" fontId="28" fillId="25" borderId="44" xfId="0" applyNumberFormat="1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2" fontId="28" fillId="0" borderId="13" xfId="0" applyNumberFormat="1" applyFont="1" applyFill="1" applyBorder="1" applyAlignment="1">
      <alignment horizontal="center" vertical="center" wrapText="1"/>
    </xf>
    <xf numFmtId="2" fontId="28" fillId="25" borderId="14" xfId="0" applyNumberFormat="1" applyFont="1" applyFill="1" applyBorder="1" applyAlignment="1">
      <alignment horizontal="center" vertical="center" wrapText="1"/>
    </xf>
    <xf numFmtId="2" fontId="18" fillId="25" borderId="36" xfId="0" applyNumberFormat="1" applyFont="1" applyFill="1" applyBorder="1" applyAlignment="1">
      <alignment horizontal="center" vertical="center" wrapText="1"/>
    </xf>
    <xf numFmtId="2" fontId="18" fillId="25" borderId="50" xfId="0" applyNumberFormat="1" applyFont="1" applyFill="1" applyBorder="1" applyAlignment="1">
      <alignment horizontal="center" vertical="center" wrapText="1"/>
    </xf>
    <xf numFmtId="2" fontId="20" fillId="24" borderId="0" xfId="0" applyNumberFormat="1" applyFont="1" applyFill="1" applyBorder="1" applyAlignment="1">
      <alignment horizontal="center"/>
    </xf>
    <xf numFmtId="2" fontId="0" fillId="24" borderId="0" xfId="0" applyNumberFormat="1" applyFill="1" applyAlignment="1">
      <alignment/>
    </xf>
    <xf numFmtId="0" fontId="19" fillId="26" borderId="0" xfId="0" applyFont="1" applyFill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41" xfId="0" applyFont="1" applyFill="1" applyBorder="1" applyAlignment="1">
      <alignment horizontal="center" vertical="center" textRotation="90" wrapText="1"/>
    </xf>
    <xf numFmtId="0" fontId="18" fillId="24" borderId="41" xfId="0" applyFont="1" applyFill="1" applyBorder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ont="1" applyFill="1" applyBorder="1" applyAlignment="1">
      <alignment horizontal="center" vertical="center" wrapText="1"/>
    </xf>
    <xf numFmtId="0" fontId="0" fillId="24" borderId="53" xfId="0" applyFont="1" applyFill="1" applyBorder="1" applyAlignment="1">
      <alignment horizontal="center" vertical="center" wrapText="1"/>
    </xf>
    <xf numFmtId="0" fontId="0" fillId="24" borderId="54" xfId="0" applyFont="1" applyFill="1" applyBorder="1" applyAlignment="1">
      <alignment horizontal="center" vertical="center" wrapText="1"/>
    </xf>
    <xf numFmtId="0" fontId="0" fillId="24" borderId="55" xfId="0" applyFont="1" applyFill="1" applyBorder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7" xfId="0" applyFont="1" applyFill="1" applyBorder="1" applyAlignment="1">
      <alignment horizontal="left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0" fontId="0" fillId="24" borderId="56" xfId="0" applyFont="1" applyFill="1" applyBorder="1" applyAlignment="1">
      <alignment horizontal="left" vertical="center" wrapText="1"/>
    </xf>
    <xf numFmtId="0" fontId="0" fillId="24" borderId="57" xfId="0" applyFont="1" applyFill="1" applyBorder="1" applyAlignment="1">
      <alignment horizontal="center" vertical="center" wrapText="1"/>
    </xf>
    <xf numFmtId="0" fontId="18" fillId="24" borderId="36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left" vertical="center" wrapText="1"/>
    </xf>
    <xf numFmtId="0" fontId="20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center" vertical="center" wrapText="1"/>
    </xf>
    <xf numFmtId="2" fontId="28" fillId="24" borderId="10" xfId="0" applyNumberFormat="1" applyFont="1" applyFill="1" applyBorder="1" applyAlignment="1">
      <alignment horizontal="center" vertical="center" wrapText="1"/>
    </xf>
    <xf numFmtId="0" fontId="30" fillId="24" borderId="36" xfId="0" applyFont="1" applyFill="1" applyBorder="1" applyAlignment="1">
      <alignment horizontal="left" vertical="center" wrapText="1"/>
    </xf>
    <xf numFmtId="0" fontId="28" fillId="24" borderId="36" xfId="0" applyFont="1" applyFill="1" applyBorder="1" applyAlignment="1">
      <alignment horizontal="center" vertical="center" wrapText="1"/>
    </xf>
    <xf numFmtId="2" fontId="28" fillId="24" borderId="36" xfId="0" applyNumberFormat="1" applyFont="1" applyFill="1" applyBorder="1" applyAlignment="1">
      <alignment horizontal="center" vertical="center" wrapText="1"/>
    </xf>
    <xf numFmtId="2" fontId="28" fillId="24" borderId="58" xfId="0" applyNumberFormat="1" applyFont="1" applyFill="1" applyBorder="1" applyAlignment="1">
      <alignment horizontal="center" vertical="center" wrapText="1"/>
    </xf>
    <xf numFmtId="2" fontId="18" fillId="25" borderId="30" xfId="0" applyNumberFormat="1" applyFont="1" applyFill="1" applyBorder="1" applyAlignment="1">
      <alignment horizontal="center" vertical="center" wrapText="1"/>
    </xf>
    <xf numFmtId="2" fontId="18" fillId="25" borderId="58" xfId="0" applyNumberFormat="1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22" fillId="24" borderId="41" xfId="0" applyFont="1" applyFill="1" applyBorder="1" applyAlignment="1">
      <alignment horizontal="center" vertical="center" wrapText="1"/>
    </xf>
    <xf numFmtId="2" fontId="22" fillId="24" borderId="41" xfId="0" applyNumberFormat="1" applyFont="1" applyFill="1" applyBorder="1" applyAlignment="1">
      <alignment horizontal="center" vertical="center" wrapText="1"/>
    </xf>
    <xf numFmtId="2" fontId="22" fillId="25" borderId="42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vertical="center" wrapText="1"/>
    </xf>
    <xf numFmtId="2" fontId="22" fillId="24" borderId="0" xfId="0" applyNumberFormat="1" applyFont="1" applyFill="1" applyBorder="1" applyAlignment="1">
      <alignment horizontal="center" vertical="center" wrapText="1"/>
    </xf>
    <xf numFmtId="2" fontId="22" fillId="25" borderId="0" xfId="0" applyNumberFormat="1" applyFont="1" applyFill="1" applyBorder="1" applyAlignment="1">
      <alignment horizontal="center"/>
    </xf>
    <xf numFmtId="2" fontId="22" fillId="25" borderId="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20" fillId="24" borderId="0" xfId="0" applyFont="1" applyFill="1" applyBorder="1" applyAlignment="1">
      <alignment/>
    </xf>
    <xf numFmtId="2" fontId="20" fillId="25" borderId="0" xfId="0" applyNumberFormat="1" applyFont="1" applyFill="1" applyBorder="1" applyAlignment="1">
      <alignment horizont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22" fillId="25" borderId="41" xfId="0" applyNumberFormat="1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left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2" fillId="24" borderId="41" xfId="0" applyFont="1" applyFill="1" applyBorder="1" applyAlignment="1">
      <alignment/>
    </xf>
    <xf numFmtId="2" fontId="22" fillId="24" borderId="41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2" fontId="22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49" fontId="0" fillId="24" borderId="28" xfId="0" applyNumberFormat="1" applyFont="1" applyFill="1" applyBorder="1" applyAlignment="1">
      <alignment horizontal="center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24" borderId="24" xfId="0" applyFont="1" applyFill="1" applyBorder="1" applyAlignment="1">
      <alignment horizontal="center" vertical="center" wrapText="1"/>
    </xf>
    <xf numFmtId="0" fontId="0" fillId="26" borderId="26" xfId="0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0" fillId="26" borderId="26" xfId="0" applyNumberFormat="1" applyFill="1" applyBorder="1" applyAlignment="1">
      <alignment horizontal="center" vertical="center"/>
    </xf>
    <xf numFmtId="2" fontId="23" fillId="24" borderId="26" xfId="0" applyNumberFormat="1" applyFont="1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0" fillId="25" borderId="0" xfId="0" applyNumberFormat="1" applyFill="1" applyAlignment="1">
      <alignment/>
    </xf>
    <xf numFmtId="2" fontId="23" fillId="25" borderId="0" xfId="0" applyNumberFormat="1" applyFont="1" applyFill="1" applyAlignment="1">
      <alignment/>
    </xf>
    <xf numFmtId="2" fontId="27" fillId="0" borderId="10" xfId="0" applyNumberFormat="1" applyFont="1" applyBorder="1" applyAlignment="1">
      <alignment horizontal="center" vertical="center"/>
    </xf>
    <xf numFmtId="2" fontId="34" fillId="25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/>
    </xf>
    <xf numFmtId="2" fontId="33" fillId="0" borderId="10" xfId="0" applyNumberFormat="1" applyFont="1" applyBorder="1" applyAlignment="1">
      <alignment horizontal="center"/>
    </xf>
    <xf numFmtId="0" fontId="0" fillId="25" borderId="36" xfId="0" applyFont="1" applyFill="1" applyBorder="1" applyAlignment="1">
      <alignment horizontal="center" vertical="center" wrapText="1"/>
    </xf>
    <xf numFmtId="49" fontId="0" fillId="24" borderId="29" xfId="0" applyNumberFormat="1" applyFont="1" applyFill="1" applyBorder="1" applyAlignment="1">
      <alignment horizontal="center" vertical="center" wrapText="1"/>
    </xf>
    <xf numFmtId="2" fontId="18" fillId="24" borderId="59" xfId="0" applyNumberFormat="1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horizontal="left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28" fillId="25" borderId="27" xfId="0" applyFont="1" applyFill="1" applyBorder="1" applyAlignment="1">
      <alignment horizontal="left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0" fontId="30" fillId="24" borderId="60" xfId="0" applyFont="1" applyFill="1" applyBorder="1" applyAlignment="1">
      <alignment horizontal="left" vertical="center" wrapText="1"/>
    </xf>
    <xf numFmtId="0" fontId="0" fillId="0" borderId="61" xfId="0" applyFont="1" applyFill="1" applyBorder="1" applyAlignment="1">
      <alignment vertical="center" wrapText="1"/>
    </xf>
    <xf numFmtId="0" fontId="30" fillId="25" borderId="27" xfId="0" applyFont="1" applyFill="1" applyBorder="1" applyAlignment="1">
      <alignment horizontal="left" vertical="center" wrapText="1"/>
    </xf>
    <xf numFmtId="14" fontId="0" fillId="24" borderId="36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/>
    </xf>
    <xf numFmtId="2" fontId="0" fillId="24" borderId="26" xfId="0" applyNumberForma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 wrapText="1"/>
    </xf>
    <xf numFmtId="14" fontId="28" fillId="24" borderId="10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0" fontId="18" fillId="24" borderId="5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0" fillId="25" borderId="29" xfId="0" applyNumberFormat="1" applyFont="1" applyFill="1" applyBorder="1" applyAlignment="1">
      <alignment horizontal="center" vertical="center" wrapText="1"/>
    </xf>
    <xf numFmtId="2" fontId="18" fillId="25" borderId="59" xfId="0" applyNumberFormat="1" applyFont="1" applyFill="1" applyBorder="1" applyAlignment="1">
      <alignment horizontal="center" vertical="center" wrapText="1"/>
    </xf>
    <xf numFmtId="0" fontId="0" fillId="24" borderId="6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47" xfId="0" applyFont="1" applyFill="1" applyBorder="1" applyAlignment="1">
      <alignment horizontal="center" vertical="center" wrapText="1"/>
    </xf>
    <xf numFmtId="2" fontId="25" fillId="24" borderId="63" xfId="0" applyNumberFormat="1" applyFont="1" applyFill="1" applyBorder="1" applyAlignment="1">
      <alignment horizontal="center" vertical="center" wrapText="1"/>
    </xf>
    <xf numFmtId="0" fontId="25" fillId="24" borderId="19" xfId="0" applyFont="1" applyFill="1" applyBorder="1" applyAlignment="1">
      <alignment horizontal="center" vertical="center" wrapText="1"/>
    </xf>
    <xf numFmtId="0" fontId="25" fillId="24" borderId="48" xfId="0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0" fillId="24" borderId="64" xfId="0" applyFont="1" applyFill="1" applyBorder="1" applyAlignment="1">
      <alignment horizontal="left" vertical="center" wrapText="1"/>
    </xf>
    <xf numFmtId="0" fontId="0" fillId="24" borderId="65" xfId="0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center" vertical="center" wrapText="1"/>
    </xf>
    <xf numFmtId="14" fontId="0" fillId="25" borderId="36" xfId="0" applyNumberFormat="1" applyFont="1" applyFill="1" applyBorder="1" applyAlignment="1">
      <alignment horizontal="center" vertical="center" wrapText="1"/>
    </xf>
    <xf numFmtId="0" fontId="18" fillId="25" borderId="59" xfId="0" applyFont="1" applyFill="1" applyBorder="1" applyAlignment="1">
      <alignment horizontal="center" vertical="center" wrapText="1"/>
    </xf>
    <xf numFmtId="49" fontId="0" fillId="25" borderId="28" xfId="0" applyNumberFormat="1" applyFont="1" applyFill="1" applyBorder="1" applyAlignment="1">
      <alignment horizontal="center" vertical="center" wrapText="1"/>
    </xf>
    <xf numFmtId="14" fontId="0" fillId="25" borderId="36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0" fontId="0" fillId="25" borderId="65" xfId="0" applyFont="1" applyFill="1" applyBorder="1" applyAlignment="1">
      <alignment horizontal="left" vertical="center" wrapText="1"/>
    </xf>
    <xf numFmtId="0" fontId="0" fillId="24" borderId="59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14" fontId="0" fillId="25" borderId="10" xfId="0" applyNumberFormat="1" applyFont="1" applyFill="1" applyBorder="1" applyAlignment="1">
      <alignment horizontal="center" vertical="center" wrapText="1"/>
    </xf>
    <xf numFmtId="0" fontId="18" fillId="24" borderId="25" xfId="0" applyFont="1" applyFill="1" applyBorder="1" applyAlignment="1">
      <alignment horizontal="center" vertical="center" wrapText="1"/>
    </xf>
    <xf numFmtId="0" fontId="0" fillId="25" borderId="62" xfId="0" applyFont="1" applyFill="1" applyBorder="1" applyAlignment="1">
      <alignment horizontal="left" vertical="center" wrapText="1"/>
    </xf>
    <xf numFmtId="0" fontId="39" fillId="24" borderId="29" xfId="0" applyFont="1" applyFill="1" applyBorder="1" applyAlignment="1">
      <alignment horizontal="center" vertical="center" wrapText="1"/>
    </xf>
    <xf numFmtId="0" fontId="39" fillId="24" borderId="3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center" vertical="center" wrapText="1"/>
    </xf>
    <xf numFmtId="0" fontId="28" fillId="25" borderId="20" xfId="0" applyFont="1" applyFill="1" applyBorder="1" applyAlignment="1">
      <alignment horizontal="center" vertical="center" wrapText="1"/>
    </xf>
    <xf numFmtId="14" fontId="28" fillId="25" borderId="10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center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20" fillId="25" borderId="66" xfId="0" applyNumberFormat="1" applyFont="1" applyFill="1" applyBorder="1" applyAlignment="1">
      <alignment horizontal="center" vertical="center" wrapText="1"/>
    </xf>
    <xf numFmtId="0" fontId="0" fillId="25" borderId="66" xfId="0" applyFill="1" applyBorder="1" applyAlignment="1">
      <alignment horizontal="center" vertical="center" wrapText="1"/>
    </xf>
    <xf numFmtId="0" fontId="20" fillId="25" borderId="23" xfId="0" applyFont="1" applyFill="1" applyBorder="1" applyAlignment="1">
      <alignment horizontal="center" vertical="center" wrapText="1"/>
    </xf>
    <xf numFmtId="0" fontId="20" fillId="25" borderId="65" xfId="0" applyFont="1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25" borderId="67" xfId="0" applyFill="1" applyBorder="1" applyAlignment="1">
      <alignment horizontal="center" vertical="center" wrapText="1"/>
    </xf>
    <xf numFmtId="0" fontId="27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9" fillId="0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7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24" borderId="61" xfId="0" applyFont="1" applyFill="1" applyBorder="1" applyAlignment="1">
      <alignment horizontal="left" vertical="center" wrapText="1"/>
    </xf>
    <xf numFmtId="0" fontId="0" fillId="24" borderId="68" xfId="0" applyFont="1" applyFill="1" applyBorder="1" applyAlignment="1">
      <alignment horizontal="left" vertical="center" wrapText="1"/>
    </xf>
    <xf numFmtId="0" fontId="26" fillId="24" borderId="0" xfId="0" applyFont="1" applyFill="1" applyBorder="1" applyAlignment="1">
      <alignment horizontal="center" vertical="center"/>
    </xf>
    <xf numFmtId="0" fontId="22" fillId="24" borderId="69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0" fontId="22" fillId="24" borderId="31" xfId="0" applyFont="1" applyFill="1" applyBorder="1" applyAlignment="1">
      <alignment horizontal="center" vertical="center" wrapText="1"/>
    </xf>
    <xf numFmtId="0" fontId="22" fillId="24" borderId="70" xfId="0" applyFont="1" applyFill="1" applyBorder="1" applyAlignment="1">
      <alignment horizontal="center" vertical="center" wrapText="1"/>
    </xf>
    <xf numFmtId="0" fontId="22" fillId="24" borderId="71" xfId="0" applyFont="1" applyFill="1" applyBorder="1" applyAlignment="1">
      <alignment horizontal="center" vertical="center" wrapText="1"/>
    </xf>
    <xf numFmtId="0" fontId="22" fillId="24" borderId="32" xfId="0" applyFont="1" applyFill="1" applyBorder="1" applyAlignment="1">
      <alignment horizontal="center" vertical="center" wrapText="1"/>
    </xf>
    <xf numFmtId="0" fontId="32" fillId="24" borderId="72" xfId="0" applyFont="1" applyFill="1" applyBorder="1" applyAlignment="1">
      <alignment horizontal="center" vertical="center" wrapText="1"/>
    </xf>
    <xf numFmtId="0" fontId="32" fillId="24" borderId="65" xfId="0" applyFont="1" applyFill="1" applyBorder="1" applyAlignment="1">
      <alignment horizontal="center" vertical="center" wrapText="1"/>
    </xf>
    <xf numFmtId="0" fontId="32" fillId="24" borderId="73" xfId="0" applyFont="1" applyFill="1" applyBorder="1" applyAlignment="1">
      <alignment horizontal="center" vertical="center" wrapText="1"/>
    </xf>
    <xf numFmtId="0" fontId="24" fillId="25" borderId="23" xfId="0" applyFont="1" applyFill="1" applyBorder="1" applyAlignment="1">
      <alignment horizontal="center" vertical="center" wrapText="1"/>
    </xf>
    <xf numFmtId="0" fontId="24" fillId="25" borderId="65" xfId="0" applyFont="1" applyFill="1" applyBorder="1" applyAlignment="1">
      <alignment horizontal="center" vertical="center" wrapText="1"/>
    </xf>
    <xf numFmtId="0" fontId="24" fillId="25" borderId="1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35" fillId="24" borderId="74" xfId="0" applyFont="1" applyFill="1" applyBorder="1" applyAlignment="1">
      <alignment horizontal="left"/>
    </xf>
    <xf numFmtId="0" fontId="35" fillId="24" borderId="74" xfId="0" applyFont="1" applyFill="1" applyBorder="1" applyAlignment="1">
      <alignment horizontal="right"/>
    </xf>
    <xf numFmtId="0" fontId="35" fillId="24" borderId="0" xfId="0" applyFont="1" applyFill="1" applyAlignment="1">
      <alignment horizontal="left" wrapText="1"/>
    </xf>
    <xf numFmtId="0" fontId="35" fillId="24" borderId="0" xfId="0" applyFont="1" applyFill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/>
    </xf>
    <xf numFmtId="0" fontId="19" fillId="25" borderId="65" xfId="0" applyFont="1" applyFill="1" applyBorder="1" applyAlignment="1">
      <alignment horizontal="center"/>
    </xf>
    <xf numFmtId="0" fontId="19" fillId="25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0"/>
  <sheetViews>
    <sheetView zoomScale="75" zoomScaleNormal="75" zoomScalePageLayoutView="0" workbookViewId="0" topLeftCell="A59">
      <selection activeCell="A107" sqref="A107:A111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7.62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121" hidden="1" customWidth="1"/>
    <col min="12" max="14" width="15.375" style="3" customWidth="1"/>
    <col min="15" max="16384" width="9.125" style="3" customWidth="1"/>
  </cols>
  <sheetData>
    <row r="1" spans="1:8" ht="16.5" customHeight="1">
      <c r="A1" s="258" t="s">
        <v>30</v>
      </c>
      <c r="B1" s="259"/>
      <c r="C1" s="259"/>
      <c r="D1" s="259"/>
      <c r="E1" s="259"/>
      <c r="F1" s="259"/>
      <c r="G1" s="259"/>
      <c r="H1" s="259"/>
    </row>
    <row r="2" spans="2:8" ht="12.75" customHeight="1">
      <c r="B2" s="260" t="s">
        <v>31</v>
      </c>
      <c r="C2" s="260"/>
      <c r="D2" s="260"/>
      <c r="E2" s="260"/>
      <c r="F2" s="260"/>
      <c r="G2" s="259"/>
      <c r="H2" s="259"/>
    </row>
    <row r="3" spans="1:8" ht="19.5" customHeight="1">
      <c r="A3" s="122" t="s">
        <v>157</v>
      </c>
      <c r="B3" s="260" t="s">
        <v>32</v>
      </c>
      <c r="C3" s="260"/>
      <c r="D3" s="260"/>
      <c r="E3" s="260"/>
      <c r="F3" s="260"/>
      <c r="G3" s="259"/>
      <c r="H3" s="259"/>
    </row>
    <row r="4" spans="2:8" ht="14.25" customHeight="1">
      <c r="B4" s="260" t="s">
        <v>33</v>
      </c>
      <c r="C4" s="260"/>
      <c r="D4" s="260"/>
      <c r="E4" s="260"/>
      <c r="F4" s="260"/>
      <c r="G4" s="259"/>
      <c r="H4" s="259"/>
    </row>
    <row r="5" spans="1:8" s="92" customFormat="1" ht="39.75" customHeight="1">
      <c r="A5" s="261"/>
      <c r="B5" s="262"/>
      <c r="C5" s="262"/>
      <c r="D5" s="262"/>
      <c r="E5" s="262"/>
      <c r="F5" s="262"/>
      <c r="G5" s="262"/>
      <c r="H5" s="262"/>
    </row>
    <row r="6" spans="1:8" s="92" customFormat="1" ht="33" customHeight="1">
      <c r="A6" s="263" t="s">
        <v>158</v>
      </c>
      <c r="B6" s="264"/>
      <c r="C6" s="264"/>
      <c r="D6" s="264"/>
      <c r="E6" s="264"/>
      <c r="F6" s="264"/>
      <c r="G6" s="264"/>
      <c r="H6" s="264"/>
    </row>
    <row r="7" spans="1:11" s="123" customFormat="1" ht="22.5" customHeight="1">
      <c r="A7" s="265" t="s">
        <v>34</v>
      </c>
      <c r="B7" s="265"/>
      <c r="C7" s="265"/>
      <c r="D7" s="265"/>
      <c r="E7" s="266"/>
      <c r="F7" s="266"/>
      <c r="G7" s="266"/>
      <c r="H7" s="266"/>
      <c r="K7" s="124"/>
    </row>
    <row r="8" spans="1:8" s="125" customFormat="1" ht="18.75" customHeight="1">
      <c r="A8" s="265" t="s">
        <v>108</v>
      </c>
      <c r="B8" s="265"/>
      <c r="C8" s="265"/>
      <c r="D8" s="265"/>
      <c r="E8" s="266"/>
      <c r="F8" s="266"/>
      <c r="G8" s="266"/>
      <c r="H8" s="266"/>
    </row>
    <row r="9" spans="1:8" s="126" customFormat="1" ht="17.25" customHeight="1">
      <c r="A9" s="267" t="s">
        <v>98</v>
      </c>
      <c r="B9" s="267"/>
      <c r="C9" s="267"/>
      <c r="D9" s="267"/>
      <c r="E9" s="268"/>
      <c r="F9" s="268"/>
      <c r="G9" s="268"/>
      <c r="H9" s="268"/>
    </row>
    <row r="10" spans="1:8" s="125" customFormat="1" ht="30" customHeight="1" thickBot="1">
      <c r="A10" s="251" t="s">
        <v>101</v>
      </c>
      <c r="B10" s="251"/>
      <c r="C10" s="251"/>
      <c r="D10" s="251"/>
      <c r="E10" s="252"/>
      <c r="F10" s="252"/>
      <c r="G10" s="252"/>
      <c r="H10" s="252"/>
    </row>
    <row r="11" spans="1:11" s="6" customFormat="1" ht="139.5" customHeight="1" thickBot="1">
      <c r="A11" s="127" t="s">
        <v>0</v>
      </c>
      <c r="B11" s="128" t="s">
        <v>35</v>
      </c>
      <c r="C11" s="129" t="s">
        <v>36</v>
      </c>
      <c r="D11" s="129" t="s">
        <v>5</v>
      </c>
      <c r="E11" s="129" t="s">
        <v>36</v>
      </c>
      <c r="F11" s="93" t="s">
        <v>37</v>
      </c>
      <c r="G11" s="129" t="s">
        <v>36</v>
      </c>
      <c r="H11" s="93" t="s">
        <v>37</v>
      </c>
      <c r="K11" s="130"/>
    </row>
    <row r="12" spans="1:11" s="7" customFormat="1" ht="12.75">
      <c r="A12" s="131">
        <v>1</v>
      </c>
      <c r="B12" s="132">
        <v>2</v>
      </c>
      <c r="C12" s="132">
        <v>3</v>
      </c>
      <c r="D12" s="133"/>
      <c r="E12" s="132">
        <v>3</v>
      </c>
      <c r="F12" s="94">
        <v>4</v>
      </c>
      <c r="G12" s="134">
        <v>3</v>
      </c>
      <c r="H12" s="135">
        <v>4</v>
      </c>
      <c r="K12" s="136"/>
    </row>
    <row r="13" spans="1:11" s="7" customFormat="1" ht="49.5" customHeight="1">
      <c r="A13" s="253" t="s">
        <v>1</v>
      </c>
      <c r="B13" s="254"/>
      <c r="C13" s="254"/>
      <c r="D13" s="254"/>
      <c r="E13" s="254"/>
      <c r="F13" s="254"/>
      <c r="G13" s="255"/>
      <c r="H13" s="256"/>
      <c r="K13" s="136"/>
    </row>
    <row r="14" spans="1:12" s="6" customFormat="1" ht="15">
      <c r="A14" s="137" t="s">
        <v>159</v>
      </c>
      <c r="B14" s="8" t="s">
        <v>58</v>
      </c>
      <c r="C14" s="16">
        <f>F14*12</f>
        <v>0</v>
      </c>
      <c r="D14" s="17">
        <f>G14*I14</f>
        <v>123744.89</v>
      </c>
      <c r="E14" s="16">
        <f>H14*12</f>
        <v>32.04</v>
      </c>
      <c r="F14" s="95"/>
      <c r="G14" s="16">
        <f>H14*12</f>
        <v>32.04</v>
      </c>
      <c r="H14" s="16">
        <f>H19+H21</f>
        <v>2.67</v>
      </c>
      <c r="I14" s="6">
        <v>3862.2</v>
      </c>
      <c r="J14" s="6">
        <v>1.07</v>
      </c>
      <c r="K14" s="130">
        <v>2.24</v>
      </c>
      <c r="L14" s="6">
        <v>3938.5</v>
      </c>
    </row>
    <row r="15" spans="1:11" s="12" customFormat="1" ht="29.25" customHeight="1">
      <c r="A15" s="114" t="s">
        <v>102</v>
      </c>
      <c r="B15" s="115" t="s">
        <v>39</v>
      </c>
      <c r="C15" s="116"/>
      <c r="D15" s="117"/>
      <c r="E15" s="110"/>
      <c r="F15" s="111"/>
      <c r="G15" s="110"/>
      <c r="H15" s="110"/>
      <c r="I15" s="6">
        <v>3862.2</v>
      </c>
      <c r="K15" s="113"/>
    </row>
    <row r="16" spans="1:11" s="12" customFormat="1" ht="15">
      <c r="A16" s="114" t="s">
        <v>40</v>
      </c>
      <c r="B16" s="115" t="s">
        <v>39</v>
      </c>
      <c r="C16" s="116"/>
      <c r="D16" s="117"/>
      <c r="E16" s="110"/>
      <c r="F16" s="111"/>
      <c r="G16" s="110"/>
      <c r="H16" s="110"/>
      <c r="I16" s="6">
        <v>3862.2</v>
      </c>
      <c r="K16" s="113"/>
    </row>
    <row r="17" spans="1:11" s="12" customFormat="1" ht="15">
      <c r="A17" s="114" t="s">
        <v>41</v>
      </c>
      <c r="B17" s="115" t="s">
        <v>42</v>
      </c>
      <c r="C17" s="116"/>
      <c r="D17" s="117"/>
      <c r="E17" s="110"/>
      <c r="F17" s="111"/>
      <c r="G17" s="110"/>
      <c r="H17" s="110"/>
      <c r="I17" s="6">
        <v>3862.2</v>
      </c>
      <c r="K17" s="113"/>
    </row>
    <row r="18" spans="1:11" s="12" customFormat="1" ht="15">
      <c r="A18" s="114" t="s">
        <v>43</v>
      </c>
      <c r="B18" s="115" t="s">
        <v>39</v>
      </c>
      <c r="C18" s="116"/>
      <c r="D18" s="117"/>
      <c r="E18" s="110"/>
      <c r="F18" s="111"/>
      <c r="G18" s="110"/>
      <c r="H18" s="110"/>
      <c r="I18" s="6">
        <v>3862.2</v>
      </c>
      <c r="K18" s="113"/>
    </row>
    <row r="19" spans="1:11" s="12" customFormat="1" ht="15">
      <c r="A19" s="199" t="s">
        <v>4</v>
      </c>
      <c r="B19" s="200"/>
      <c r="C19" s="110"/>
      <c r="D19" s="117"/>
      <c r="E19" s="110"/>
      <c r="F19" s="111"/>
      <c r="G19" s="110"/>
      <c r="H19" s="16">
        <v>2.56</v>
      </c>
      <c r="I19" s="6">
        <v>3862.2</v>
      </c>
      <c r="K19" s="113"/>
    </row>
    <row r="20" spans="1:11" s="12" customFormat="1" ht="15">
      <c r="A20" s="201" t="s">
        <v>160</v>
      </c>
      <c r="B20" s="200" t="s">
        <v>39</v>
      </c>
      <c r="C20" s="110"/>
      <c r="D20" s="117"/>
      <c r="E20" s="110"/>
      <c r="F20" s="111"/>
      <c r="G20" s="110"/>
      <c r="H20" s="110"/>
      <c r="I20" s="6">
        <v>3862.2</v>
      </c>
      <c r="K20" s="113"/>
    </row>
    <row r="21" spans="1:11" s="12" customFormat="1" ht="15">
      <c r="A21" s="199" t="s">
        <v>4</v>
      </c>
      <c r="B21" s="200"/>
      <c r="C21" s="110"/>
      <c r="D21" s="117"/>
      <c r="E21" s="110"/>
      <c r="F21" s="111"/>
      <c r="G21" s="110"/>
      <c r="H21" s="16">
        <v>0.11</v>
      </c>
      <c r="I21" s="6">
        <v>3862.2</v>
      </c>
      <c r="K21" s="113"/>
    </row>
    <row r="22" spans="1:11" s="6" customFormat="1" ht="30">
      <c r="A22" s="137" t="s">
        <v>44</v>
      </c>
      <c r="B22" s="138"/>
      <c r="C22" s="16">
        <f>F22*12</f>
        <v>0</v>
      </c>
      <c r="D22" s="17">
        <f>G22*I22</f>
        <v>168700.9</v>
      </c>
      <c r="E22" s="16">
        <f>H22*12</f>
        <v>43.68</v>
      </c>
      <c r="F22" s="95"/>
      <c r="G22" s="16">
        <f>H22*12</f>
        <v>43.68</v>
      </c>
      <c r="H22" s="16">
        <v>3.64</v>
      </c>
      <c r="I22" s="6">
        <v>3862.2</v>
      </c>
      <c r="J22" s="6">
        <v>1.07</v>
      </c>
      <c r="K22" s="130">
        <v>2.77</v>
      </c>
    </row>
    <row r="23" spans="1:11" s="6" customFormat="1" ht="15">
      <c r="A23" s="139" t="s">
        <v>45</v>
      </c>
      <c r="B23" s="10" t="s">
        <v>46</v>
      </c>
      <c r="C23" s="16"/>
      <c r="D23" s="17"/>
      <c r="E23" s="16"/>
      <c r="F23" s="95"/>
      <c r="G23" s="16"/>
      <c r="H23" s="16"/>
      <c r="I23" s="6">
        <v>3862.2</v>
      </c>
      <c r="K23" s="130"/>
    </row>
    <row r="24" spans="1:11" s="6" customFormat="1" ht="15">
      <c r="A24" s="139" t="s">
        <v>47</v>
      </c>
      <c r="B24" s="10" t="s">
        <v>46</v>
      </c>
      <c r="C24" s="16"/>
      <c r="D24" s="17"/>
      <c r="E24" s="16"/>
      <c r="F24" s="95"/>
      <c r="G24" s="16"/>
      <c r="H24" s="16"/>
      <c r="I24" s="6">
        <v>3862.2</v>
      </c>
      <c r="K24" s="130"/>
    </row>
    <row r="25" spans="1:11" s="6" customFormat="1" ht="15">
      <c r="A25" s="140" t="s">
        <v>48</v>
      </c>
      <c r="B25" s="15" t="s">
        <v>49</v>
      </c>
      <c r="C25" s="16"/>
      <c r="D25" s="17"/>
      <c r="E25" s="16"/>
      <c r="F25" s="95"/>
      <c r="G25" s="16"/>
      <c r="H25" s="16"/>
      <c r="I25" s="6">
        <v>3862.2</v>
      </c>
      <c r="K25" s="130"/>
    </row>
    <row r="26" spans="1:11" s="6" customFormat="1" ht="15">
      <c r="A26" s="139" t="s">
        <v>109</v>
      </c>
      <c r="B26" s="10" t="s">
        <v>46</v>
      </c>
      <c r="C26" s="16"/>
      <c r="D26" s="17"/>
      <c r="E26" s="16"/>
      <c r="F26" s="95"/>
      <c r="G26" s="16"/>
      <c r="H26" s="16"/>
      <c r="I26" s="6">
        <v>3862.2</v>
      </c>
      <c r="K26" s="130"/>
    </row>
    <row r="27" spans="1:11" s="6" customFormat="1" ht="25.5">
      <c r="A27" s="139" t="s">
        <v>50</v>
      </c>
      <c r="B27" s="10" t="s">
        <v>51</v>
      </c>
      <c r="C27" s="16"/>
      <c r="D27" s="17"/>
      <c r="E27" s="16"/>
      <c r="F27" s="95"/>
      <c r="G27" s="16"/>
      <c r="H27" s="16"/>
      <c r="I27" s="6">
        <v>3862.2</v>
      </c>
      <c r="K27" s="130"/>
    </row>
    <row r="28" spans="1:11" s="6" customFormat="1" ht="15">
      <c r="A28" s="139" t="s">
        <v>93</v>
      </c>
      <c r="B28" s="10" t="s">
        <v>46</v>
      </c>
      <c r="C28" s="16"/>
      <c r="D28" s="17"/>
      <c r="E28" s="16"/>
      <c r="F28" s="95"/>
      <c r="G28" s="16"/>
      <c r="H28" s="16"/>
      <c r="I28" s="6">
        <v>3862.2</v>
      </c>
      <c r="K28" s="130"/>
    </row>
    <row r="29" spans="1:11" s="6" customFormat="1" ht="26.25" thickBot="1">
      <c r="A29" s="141" t="s">
        <v>94</v>
      </c>
      <c r="B29" s="142" t="s">
        <v>52</v>
      </c>
      <c r="C29" s="16"/>
      <c r="D29" s="17"/>
      <c r="E29" s="16"/>
      <c r="F29" s="95"/>
      <c r="G29" s="16"/>
      <c r="H29" s="16"/>
      <c r="I29" s="6">
        <v>3862.2</v>
      </c>
      <c r="K29" s="130"/>
    </row>
    <row r="30" spans="1:12" s="9" customFormat="1" ht="15">
      <c r="A30" s="60" t="s">
        <v>53</v>
      </c>
      <c r="B30" s="8" t="s">
        <v>54</v>
      </c>
      <c r="C30" s="16">
        <f>F30*12</f>
        <v>0</v>
      </c>
      <c r="D30" s="17">
        <f aca="true" t="shared" si="0" ref="D30:D39">G30*I30</f>
        <v>31515.55</v>
      </c>
      <c r="E30" s="16">
        <f>H30*12</f>
        <v>8.16</v>
      </c>
      <c r="F30" s="96"/>
      <c r="G30" s="16">
        <f aca="true" t="shared" si="1" ref="G30:G40">H30*12</f>
        <v>8.16</v>
      </c>
      <c r="H30" s="16">
        <v>0.68</v>
      </c>
      <c r="I30" s="6">
        <v>3862.2</v>
      </c>
      <c r="J30" s="6">
        <v>1.07</v>
      </c>
      <c r="K30" s="130">
        <v>0.6</v>
      </c>
      <c r="L30" s="9">
        <v>3938.5</v>
      </c>
    </row>
    <row r="31" spans="1:12" s="6" customFormat="1" ht="15">
      <c r="A31" s="60" t="s">
        <v>55</v>
      </c>
      <c r="B31" s="8" t="s">
        <v>56</v>
      </c>
      <c r="C31" s="16">
        <f>F31*12</f>
        <v>0</v>
      </c>
      <c r="D31" s="17">
        <f t="shared" si="0"/>
        <v>102889.01</v>
      </c>
      <c r="E31" s="16">
        <f>H31*12</f>
        <v>26.64</v>
      </c>
      <c r="F31" s="96"/>
      <c r="G31" s="16">
        <f t="shared" si="1"/>
        <v>26.64</v>
      </c>
      <c r="H31" s="16">
        <v>2.22</v>
      </c>
      <c r="I31" s="6">
        <v>3862.2</v>
      </c>
      <c r="J31" s="6">
        <v>1.07</v>
      </c>
      <c r="K31" s="130">
        <v>1.94</v>
      </c>
      <c r="L31" s="6">
        <v>3938.5</v>
      </c>
    </row>
    <row r="32" spans="1:12" s="7" customFormat="1" ht="30">
      <c r="A32" s="60" t="s">
        <v>57</v>
      </c>
      <c r="B32" s="8" t="s">
        <v>58</v>
      </c>
      <c r="C32" s="97"/>
      <c r="D32" s="17">
        <f>1848.15*I32/3938.5</f>
        <v>1812.35</v>
      </c>
      <c r="E32" s="97"/>
      <c r="F32" s="96"/>
      <c r="G32" s="16">
        <f>D32/I32</f>
        <v>0.47</v>
      </c>
      <c r="H32" s="16">
        <f>G32/12</f>
        <v>0.04</v>
      </c>
      <c r="I32" s="6">
        <v>3862.2</v>
      </c>
      <c r="J32" s="6">
        <v>1.07</v>
      </c>
      <c r="K32" s="130">
        <v>0.03</v>
      </c>
      <c r="L32" s="7">
        <v>3938.5</v>
      </c>
    </row>
    <row r="33" spans="1:11" s="7" customFormat="1" ht="30">
      <c r="A33" s="60" t="s">
        <v>59</v>
      </c>
      <c r="B33" s="8" t="s">
        <v>58</v>
      </c>
      <c r="C33" s="97"/>
      <c r="D33" s="17">
        <v>1848.15</v>
      </c>
      <c r="E33" s="97"/>
      <c r="F33" s="96"/>
      <c r="G33" s="16">
        <f>D33/I33</f>
        <v>0.48</v>
      </c>
      <c r="H33" s="16">
        <f>G33/12</f>
        <v>0.04</v>
      </c>
      <c r="I33" s="6">
        <v>3862.2</v>
      </c>
      <c r="J33" s="6">
        <v>1.07</v>
      </c>
      <c r="K33" s="130">
        <v>0.03</v>
      </c>
    </row>
    <row r="34" spans="1:11" s="7" customFormat="1" ht="20.25" customHeight="1">
      <c r="A34" s="60" t="s">
        <v>60</v>
      </c>
      <c r="B34" s="8" t="s">
        <v>58</v>
      </c>
      <c r="C34" s="97"/>
      <c r="D34" s="17">
        <v>11670.68</v>
      </c>
      <c r="E34" s="97"/>
      <c r="F34" s="96"/>
      <c r="G34" s="16">
        <f>D34/I34</f>
        <v>3.02</v>
      </c>
      <c r="H34" s="16">
        <f>G34/12</f>
        <v>0.25</v>
      </c>
      <c r="I34" s="6">
        <v>3862.2</v>
      </c>
      <c r="J34" s="6">
        <v>1.07</v>
      </c>
      <c r="K34" s="130">
        <v>0.22</v>
      </c>
    </row>
    <row r="35" spans="1:11" s="7" customFormat="1" ht="39" customHeight="1" hidden="1">
      <c r="A35" s="60" t="s">
        <v>110</v>
      </c>
      <c r="B35" s="8" t="s">
        <v>51</v>
      </c>
      <c r="C35" s="97"/>
      <c r="D35" s="17">
        <f t="shared" si="0"/>
        <v>0</v>
      </c>
      <c r="E35" s="97"/>
      <c r="F35" s="96"/>
      <c r="G35" s="16">
        <f t="shared" si="1"/>
        <v>0</v>
      </c>
      <c r="H35" s="16">
        <v>0</v>
      </c>
      <c r="I35" s="6">
        <v>3862.2</v>
      </c>
      <c r="J35" s="6">
        <v>1.07</v>
      </c>
      <c r="K35" s="130">
        <v>0</v>
      </c>
    </row>
    <row r="36" spans="1:11" s="7" customFormat="1" ht="18.75" customHeight="1" hidden="1">
      <c r="A36" s="60" t="s">
        <v>99</v>
      </c>
      <c r="B36" s="8" t="s">
        <v>51</v>
      </c>
      <c r="C36" s="97"/>
      <c r="D36" s="17">
        <f t="shared" si="0"/>
        <v>0</v>
      </c>
      <c r="E36" s="97"/>
      <c r="F36" s="96"/>
      <c r="G36" s="16">
        <f t="shared" si="1"/>
        <v>0</v>
      </c>
      <c r="H36" s="16">
        <v>0</v>
      </c>
      <c r="I36" s="6">
        <v>3862.2</v>
      </c>
      <c r="J36" s="6">
        <v>1.07</v>
      </c>
      <c r="K36" s="130">
        <v>0</v>
      </c>
    </row>
    <row r="37" spans="1:11" s="7" customFormat="1" ht="30" hidden="1">
      <c r="A37" s="60" t="s">
        <v>103</v>
      </c>
      <c r="B37" s="8" t="s">
        <v>51</v>
      </c>
      <c r="C37" s="97"/>
      <c r="D37" s="17">
        <f t="shared" si="0"/>
        <v>0</v>
      </c>
      <c r="E37" s="97"/>
      <c r="F37" s="96"/>
      <c r="G37" s="16">
        <f t="shared" si="1"/>
        <v>0</v>
      </c>
      <c r="H37" s="16"/>
      <c r="I37" s="6">
        <v>3862.2</v>
      </c>
      <c r="J37" s="6">
        <v>1.07</v>
      </c>
      <c r="K37" s="130">
        <v>0.2</v>
      </c>
    </row>
    <row r="38" spans="1:11" s="7" customFormat="1" ht="30" hidden="1">
      <c r="A38" s="60" t="s">
        <v>161</v>
      </c>
      <c r="B38" s="8" t="s">
        <v>51</v>
      </c>
      <c r="C38" s="97"/>
      <c r="D38" s="17">
        <v>0</v>
      </c>
      <c r="E38" s="97"/>
      <c r="F38" s="96"/>
      <c r="G38" s="16">
        <f>D38/I38</f>
        <v>0</v>
      </c>
      <c r="H38" s="16">
        <f>G38/12</f>
        <v>0</v>
      </c>
      <c r="I38" s="6">
        <v>3862.2</v>
      </c>
      <c r="J38" s="6"/>
      <c r="K38" s="130"/>
    </row>
    <row r="39" spans="1:11" s="7" customFormat="1" ht="30">
      <c r="A39" s="60" t="s">
        <v>100</v>
      </c>
      <c r="B39" s="8"/>
      <c r="C39" s="97">
        <f>F39*12</f>
        <v>0</v>
      </c>
      <c r="D39" s="17">
        <f t="shared" si="0"/>
        <v>8805.82</v>
      </c>
      <c r="E39" s="97">
        <f>H39*12</f>
        <v>2.28</v>
      </c>
      <c r="F39" s="96"/>
      <c r="G39" s="16">
        <f t="shared" si="1"/>
        <v>2.28</v>
      </c>
      <c r="H39" s="16">
        <v>0.19</v>
      </c>
      <c r="I39" s="6">
        <v>3862.2</v>
      </c>
      <c r="J39" s="6">
        <v>1.07</v>
      </c>
      <c r="K39" s="130">
        <v>0.14</v>
      </c>
    </row>
    <row r="40" spans="1:12" s="6" customFormat="1" ht="15">
      <c r="A40" s="60" t="s">
        <v>61</v>
      </c>
      <c r="B40" s="8" t="s">
        <v>62</v>
      </c>
      <c r="C40" s="97">
        <f>F40*12</f>
        <v>0</v>
      </c>
      <c r="D40" s="17">
        <f>H40*12*I40</f>
        <v>1853.86</v>
      </c>
      <c r="E40" s="97">
        <f>H40*12</f>
        <v>0.48</v>
      </c>
      <c r="F40" s="96"/>
      <c r="G40" s="16">
        <f t="shared" si="1"/>
        <v>0.48</v>
      </c>
      <c r="H40" s="16">
        <v>0.04</v>
      </c>
      <c r="I40" s="6">
        <v>3862.2</v>
      </c>
      <c r="J40" s="6">
        <v>1.07</v>
      </c>
      <c r="K40" s="130">
        <v>0.03</v>
      </c>
      <c r="L40" s="6">
        <v>3938.5</v>
      </c>
    </row>
    <row r="41" spans="1:12" s="6" customFormat="1" ht="15">
      <c r="A41" s="60" t="s">
        <v>63</v>
      </c>
      <c r="B41" s="143" t="s">
        <v>64</v>
      </c>
      <c r="C41" s="118">
        <f>F41*12</f>
        <v>0</v>
      </c>
      <c r="D41" s="17">
        <f>H41*12*I41</f>
        <v>1390.39</v>
      </c>
      <c r="E41" s="118">
        <f>H41*12</f>
        <v>0.36</v>
      </c>
      <c r="F41" s="119"/>
      <c r="G41" s="16">
        <f>D41/I41</f>
        <v>0.36</v>
      </c>
      <c r="H41" s="16">
        <v>0.03</v>
      </c>
      <c r="I41" s="6">
        <v>3862.2</v>
      </c>
      <c r="J41" s="6">
        <v>1.07</v>
      </c>
      <c r="K41" s="130">
        <v>0.02</v>
      </c>
      <c r="L41" s="6">
        <v>3938.5</v>
      </c>
    </row>
    <row r="42" spans="1:11" s="9" customFormat="1" ht="30">
      <c r="A42" s="60" t="s">
        <v>65</v>
      </c>
      <c r="B42" s="8"/>
      <c r="C42" s="97">
        <f>F42*12</f>
        <v>0</v>
      </c>
      <c r="D42" s="17">
        <f>H42*12*I42</f>
        <v>1853.86</v>
      </c>
      <c r="E42" s="97">
        <f>H42*12</f>
        <v>0.48</v>
      </c>
      <c r="F42" s="96"/>
      <c r="G42" s="16">
        <f>D42/I42</f>
        <v>0.48</v>
      </c>
      <c r="H42" s="16">
        <v>0.04</v>
      </c>
      <c r="I42" s="6">
        <v>3862.2</v>
      </c>
      <c r="J42" s="6">
        <v>1.07</v>
      </c>
      <c r="K42" s="130">
        <v>0.03</v>
      </c>
    </row>
    <row r="43" spans="1:11" s="9" customFormat="1" ht="15">
      <c r="A43" s="60" t="s">
        <v>66</v>
      </c>
      <c r="B43" s="8"/>
      <c r="C43" s="16"/>
      <c r="D43" s="16">
        <f>D47+D45+D46+D48+D49+D50+D51+D52+D53+D54+D55</f>
        <v>23203.96</v>
      </c>
      <c r="E43" s="16"/>
      <c r="F43" s="96"/>
      <c r="G43" s="16">
        <f>H43*12</f>
        <v>6</v>
      </c>
      <c r="H43" s="16">
        <f>D43/12/I43</f>
        <v>0.5</v>
      </c>
      <c r="I43" s="6">
        <v>3862.2</v>
      </c>
      <c r="J43" s="6">
        <v>1.07</v>
      </c>
      <c r="K43" s="130">
        <v>0.51</v>
      </c>
    </row>
    <row r="44" spans="1:11" s="7" customFormat="1" ht="15" hidden="1">
      <c r="A44" s="5" t="s">
        <v>111</v>
      </c>
      <c r="B44" s="10" t="s">
        <v>67</v>
      </c>
      <c r="C44" s="1"/>
      <c r="D44" s="18">
        <f>G44*I44</f>
        <v>0</v>
      </c>
      <c r="E44" s="106"/>
      <c r="F44" s="107"/>
      <c r="G44" s="106">
        <f>H44*12</f>
        <v>0</v>
      </c>
      <c r="H44" s="106">
        <v>0</v>
      </c>
      <c r="I44" s="6">
        <v>3862.2</v>
      </c>
      <c r="J44" s="6">
        <v>1.07</v>
      </c>
      <c r="K44" s="130">
        <v>0</v>
      </c>
    </row>
    <row r="45" spans="1:11" s="7" customFormat="1" ht="15">
      <c r="A45" s="5" t="s">
        <v>68</v>
      </c>
      <c r="B45" s="10" t="s">
        <v>67</v>
      </c>
      <c r="C45" s="1"/>
      <c r="D45" s="18">
        <v>196.5</v>
      </c>
      <c r="E45" s="106"/>
      <c r="F45" s="107"/>
      <c r="G45" s="106"/>
      <c r="H45" s="106"/>
      <c r="I45" s="6">
        <v>3862.2</v>
      </c>
      <c r="J45" s="6">
        <v>1.07</v>
      </c>
      <c r="K45" s="130">
        <v>0.01</v>
      </c>
    </row>
    <row r="46" spans="1:11" s="7" customFormat="1" ht="15">
      <c r="A46" s="5" t="s">
        <v>69</v>
      </c>
      <c r="B46" s="10" t="s">
        <v>70</v>
      </c>
      <c r="C46" s="1">
        <f>F46*12</f>
        <v>0</v>
      </c>
      <c r="D46" s="18">
        <v>415.82</v>
      </c>
      <c r="E46" s="106">
        <f>H46*12</f>
        <v>0</v>
      </c>
      <c r="F46" s="107"/>
      <c r="G46" s="106"/>
      <c r="H46" s="106"/>
      <c r="I46" s="6">
        <v>3862.2</v>
      </c>
      <c r="J46" s="6">
        <v>1.07</v>
      </c>
      <c r="K46" s="130">
        <v>0.01</v>
      </c>
    </row>
    <row r="47" spans="1:11" s="7" customFormat="1" ht="15">
      <c r="A47" s="14" t="s">
        <v>162</v>
      </c>
      <c r="B47" s="15" t="s">
        <v>67</v>
      </c>
      <c r="C47" s="1"/>
      <c r="D47" s="18">
        <v>740.94</v>
      </c>
      <c r="E47" s="106"/>
      <c r="F47" s="107"/>
      <c r="G47" s="106"/>
      <c r="H47" s="106"/>
      <c r="I47" s="6">
        <v>3862.2</v>
      </c>
      <c r="J47" s="6"/>
      <c r="K47" s="130"/>
    </row>
    <row r="48" spans="1:11" s="7" customFormat="1" ht="15">
      <c r="A48" s="5" t="s">
        <v>163</v>
      </c>
      <c r="B48" s="10" t="s">
        <v>67</v>
      </c>
      <c r="C48" s="1">
        <f>F48*12</f>
        <v>0</v>
      </c>
      <c r="D48" s="18">
        <v>9138.84</v>
      </c>
      <c r="E48" s="106">
        <f>H48*12</f>
        <v>0</v>
      </c>
      <c r="F48" s="107"/>
      <c r="G48" s="106"/>
      <c r="H48" s="106"/>
      <c r="I48" s="6">
        <v>3862.2</v>
      </c>
      <c r="J48" s="6">
        <v>1.07</v>
      </c>
      <c r="K48" s="130">
        <v>0.2</v>
      </c>
    </row>
    <row r="49" spans="1:11" s="7" customFormat="1" ht="15">
      <c r="A49" s="5" t="s">
        <v>71</v>
      </c>
      <c r="B49" s="10" t="s">
        <v>67</v>
      </c>
      <c r="C49" s="1">
        <f>F49*12</f>
        <v>0</v>
      </c>
      <c r="D49" s="18">
        <v>792.41</v>
      </c>
      <c r="E49" s="106">
        <f>H49*12</f>
        <v>0</v>
      </c>
      <c r="F49" s="107"/>
      <c r="G49" s="106"/>
      <c r="H49" s="106"/>
      <c r="I49" s="6">
        <v>3862.2</v>
      </c>
      <c r="J49" s="6">
        <v>1.07</v>
      </c>
      <c r="K49" s="130">
        <v>0.01</v>
      </c>
    </row>
    <row r="50" spans="1:11" s="7" customFormat="1" ht="15">
      <c r="A50" s="5" t="s">
        <v>72</v>
      </c>
      <c r="B50" s="10" t="s">
        <v>67</v>
      </c>
      <c r="C50" s="1">
        <f>F50*12</f>
        <v>0</v>
      </c>
      <c r="D50" s="18">
        <v>3532.78</v>
      </c>
      <c r="E50" s="106">
        <f>H50*12</f>
        <v>0</v>
      </c>
      <c r="F50" s="107"/>
      <c r="G50" s="106"/>
      <c r="H50" s="106"/>
      <c r="I50" s="6">
        <v>3862.2</v>
      </c>
      <c r="J50" s="6">
        <v>1.07</v>
      </c>
      <c r="K50" s="130">
        <v>0.06</v>
      </c>
    </row>
    <row r="51" spans="1:11" s="7" customFormat="1" ht="15">
      <c r="A51" s="5" t="s">
        <v>73</v>
      </c>
      <c r="B51" s="10" t="s">
        <v>67</v>
      </c>
      <c r="C51" s="1">
        <f>F51*12</f>
        <v>0</v>
      </c>
      <c r="D51" s="18">
        <v>831.63</v>
      </c>
      <c r="E51" s="106">
        <f>H51*12</f>
        <v>0</v>
      </c>
      <c r="F51" s="107"/>
      <c r="G51" s="106"/>
      <c r="H51" s="106"/>
      <c r="I51" s="6">
        <v>3862.2</v>
      </c>
      <c r="J51" s="6">
        <v>1.07</v>
      </c>
      <c r="K51" s="130">
        <v>0.01</v>
      </c>
    </row>
    <row r="52" spans="1:11" s="7" customFormat="1" ht="15">
      <c r="A52" s="5" t="s">
        <v>74</v>
      </c>
      <c r="B52" s="10" t="s">
        <v>67</v>
      </c>
      <c r="C52" s="1"/>
      <c r="D52" s="18">
        <v>396.19</v>
      </c>
      <c r="E52" s="106"/>
      <c r="F52" s="107"/>
      <c r="G52" s="106"/>
      <c r="H52" s="106"/>
      <c r="I52" s="6">
        <v>3862.2</v>
      </c>
      <c r="J52" s="6">
        <v>1.07</v>
      </c>
      <c r="K52" s="130">
        <v>0.01</v>
      </c>
    </row>
    <row r="53" spans="1:11" s="7" customFormat="1" ht="15">
      <c r="A53" s="5" t="s">
        <v>75</v>
      </c>
      <c r="B53" s="10" t="s">
        <v>70</v>
      </c>
      <c r="C53" s="1"/>
      <c r="D53" s="18">
        <v>1584.82</v>
      </c>
      <c r="E53" s="106"/>
      <c r="F53" s="107"/>
      <c r="G53" s="106"/>
      <c r="H53" s="106"/>
      <c r="I53" s="6">
        <v>3862.2</v>
      </c>
      <c r="J53" s="6">
        <v>1.07</v>
      </c>
      <c r="K53" s="130">
        <v>0.03</v>
      </c>
    </row>
    <row r="54" spans="1:11" s="7" customFormat="1" ht="25.5">
      <c r="A54" s="5" t="s">
        <v>76</v>
      </c>
      <c r="B54" s="10" t="s">
        <v>67</v>
      </c>
      <c r="C54" s="1">
        <f>F54*12</f>
        <v>0</v>
      </c>
      <c r="D54" s="18">
        <v>2783.98</v>
      </c>
      <c r="E54" s="106">
        <f>H54*12</f>
        <v>0</v>
      </c>
      <c r="F54" s="107"/>
      <c r="G54" s="106"/>
      <c r="H54" s="106"/>
      <c r="I54" s="6">
        <v>3862.2</v>
      </c>
      <c r="J54" s="6">
        <v>1.07</v>
      </c>
      <c r="K54" s="130">
        <v>0.05</v>
      </c>
    </row>
    <row r="55" spans="1:11" s="7" customFormat="1" ht="15">
      <c r="A55" s="5" t="s">
        <v>77</v>
      </c>
      <c r="B55" s="10" t="s">
        <v>67</v>
      </c>
      <c r="C55" s="1"/>
      <c r="D55" s="18">
        <v>2790.05</v>
      </c>
      <c r="E55" s="106"/>
      <c r="F55" s="107"/>
      <c r="G55" s="106"/>
      <c r="H55" s="106"/>
      <c r="I55" s="6">
        <v>3862.2</v>
      </c>
      <c r="J55" s="6">
        <v>1.07</v>
      </c>
      <c r="K55" s="130">
        <v>0.01</v>
      </c>
    </row>
    <row r="56" spans="1:11" s="7" customFormat="1" ht="15" hidden="1">
      <c r="A56" s="5" t="s">
        <v>112</v>
      </c>
      <c r="B56" s="10" t="s">
        <v>67</v>
      </c>
      <c r="C56" s="98"/>
      <c r="D56" s="18">
        <f>G56*I56</f>
        <v>0</v>
      </c>
      <c r="E56" s="108"/>
      <c r="F56" s="107"/>
      <c r="G56" s="106"/>
      <c r="H56" s="106"/>
      <c r="I56" s="6">
        <v>3862.2</v>
      </c>
      <c r="J56" s="6">
        <v>1.07</v>
      </c>
      <c r="K56" s="130">
        <v>0</v>
      </c>
    </row>
    <row r="57" spans="1:11" s="7" customFormat="1" ht="15" hidden="1">
      <c r="A57" s="5"/>
      <c r="B57" s="10"/>
      <c r="C57" s="1"/>
      <c r="D57" s="18"/>
      <c r="E57" s="106"/>
      <c r="F57" s="107"/>
      <c r="G57" s="106"/>
      <c r="H57" s="106"/>
      <c r="I57" s="6">
        <v>3862.2</v>
      </c>
      <c r="J57" s="6"/>
      <c r="K57" s="130"/>
    </row>
    <row r="58" spans="1:11" s="7" customFormat="1" ht="25.5" hidden="1">
      <c r="A58" s="5" t="s">
        <v>164</v>
      </c>
      <c r="B58" s="15" t="s">
        <v>51</v>
      </c>
      <c r="C58" s="1"/>
      <c r="D58" s="18">
        <v>0</v>
      </c>
      <c r="E58" s="106"/>
      <c r="F58" s="107"/>
      <c r="G58" s="106"/>
      <c r="H58" s="106"/>
      <c r="I58" s="6">
        <v>3862.2</v>
      </c>
      <c r="J58" s="6">
        <v>1.07</v>
      </c>
      <c r="K58" s="130">
        <v>0.03</v>
      </c>
    </row>
    <row r="59" spans="1:11" s="9" customFormat="1" ht="30">
      <c r="A59" s="60" t="s">
        <v>78</v>
      </c>
      <c r="B59" s="8"/>
      <c r="C59" s="16"/>
      <c r="D59" s="16">
        <f>D60+D61+D62+D63+D64+D65</f>
        <v>13410.35</v>
      </c>
      <c r="E59" s="16"/>
      <c r="F59" s="96"/>
      <c r="G59" s="16">
        <f>D59/I59</f>
        <v>3.47</v>
      </c>
      <c r="H59" s="16">
        <f>D59/12/I59</f>
        <v>0.29</v>
      </c>
      <c r="I59" s="6">
        <v>3862.2</v>
      </c>
      <c r="J59" s="6">
        <v>1.07</v>
      </c>
      <c r="K59" s="130">
        <v>0.62</v>
      </c>
    </row>
    <row r="60" spans="1:11" s="7" customFormat="1" ht="15">
      <c r="A60" s="5" t="s">
        <v>113</v>
      </c>
      <c r="B60" s="10" t="s">
        <v>79</v>
      </c>
      <c r="C60" s="1"/>
      <c r="D60" s="18">
        <v>2377.23</v>
      </c>
      <c r="E60" s="106"/>
      <c r="F60" s="107"/>
      <c r="G60" s="106"/>
      <c r="H60" s="106"/>
      <c r="I60" s="6">
        <v>3862.2</v>
      </c>
      <c r="J60" s="6">
        <v>1.07</v>
      </c>
      <c r="K60" s="130">
        <v>0.04</v>
      </c>
    </row>
    <row r="61" spans="1:11" s="7" customFormat="1" ht="25.5">
      <c r="A61" s="5" t="s">
        <v>114</v>
      </c>
      <c r="B61" s="10" t="s">
        <v>115</v>
      </c>
      <c r="C61" s="1"/>
      <c r="D61" s="18">
        <v>1584.82</v>
      </c>
      <c r="E61" s="106"/>
      <c r="F61" s="107"/>
      <c r="G61" s="106"/>
      <c r="H61" s="106"/>
      <c r="I61" s="6">
        <v>3862.2</v>
      </c>
      <c r="J61" s="6">
        <v>1.07</v>
      </c>
      <c r="K61" s="130">
        <v>0.03</v>
      </c>
    </row>
    <row r="62" spans="1:11" s="7" customFormat="1" ht="15">
      <c r="A62" s="5" t="s">
        <v>116</v>
      </c>
      <c r="B62" s="15" t="s">
        <v>67</v>
      </c>
      <c r="C62" s="1"/>
      <c r="D62" s="18">
        <v>1663.21</v>
      </c>
      <c r="E62" s="106"/>
      <c r="F62" s="107"/>
      <c r="G62" s="106"/>
      <c r="H62" s="106"/>
      <c r="I62" s="6">
        <v>3862.2</v>
      </c>
      <c r="J62" s="6">
        <v>1.07</v>
      </c>
      <c r="K62" s="130">
        <v>0.03</v>
      </c>
    </row>
    <row r="63" spans="1:11" s="7" customFormat="1" ht="25.5">
      <c r="A63" s="5" t="s">
        <v>117</v>
      </c>
      <c r="B63" s="10" t="s">
        <v>118</v>
      </c>
      <c r="C63" s="1"/>
      <c r="D63" s="18">
        <v>1584.8</v>
      </c>
      <c r="E63" s="106"/>
      <c r="F63" s="107"/>
      <c r="G63" s="106"/>
      <c r="H63" s="106"/>
      <c r="I63" s="6">
        <v>3862.2</v>
      </c>
      <c r="J63" s="6">
        <v>1.07</v>
      </c>
      <c r="K63" s="130">
        <v>0.03</v>
      </c>
    </row>
    <row r="64" spans="1:11" s="7" customFormat="1" ht="15">
      <c r="A64" s="5" t="s">
        <v>165</v>
      </c>
      <c r="B64" s="15" t="s">
        <v>67</v>
      </c>
      <c r="C64" s="1"/>
      <c r="D64" s="18">
        <v>563.65</v>
      </c>
      <c r="E64" s="106"/>
      <c r="F64" s="107"/>
      <c r="G64" s="106"/>
      <c r="H64" s="106"/>
      <c r="I64" s="6">
        <v>3862.2</v>
      </c>
      <c r="J64" s="6">
        <v>1.07</v>
      </c>
      <c r="K64" s="130">
        <v>0.15</v>
      </c>
    </row>
    <row r="65" spans="1:11" s="7" customFormat="1" ht="15">
      <c r="A65" s="5" t="s">
        <v>80</v>
      </c>
      <c r="B65" s="10" t="s">
        <v>58</v>
      </c>
      <c r="C65" s="98"/>
      <c r="D65" s="18">
        <v>5636.64</v>
      </c>
      <c r="E65" s="108"/>
      <c r="F65" s="107"/>
      <c r="G65" s="106"/>
      <c r="H65" s="106"/>
      <c r="I65" s="6">
        <v>3862.2</v>
      </c>
      <c r="J65" s="6">
        <v>1.07</v>
      </c>
      <c r="K65" s="130">
        <v>0.11</v>
      </c>
    </row>
    <row r="66" spans="1:12" s="7" customFormat="1" ht="30">
      <c r="A66" s="60" t="s">
        <v>95</v>
      </c>
      <c r="B66" s="10"/>
      <c r="C66" s="1"/>
      <c r="D66" s="16">
        <f>SUM(D67:D67)</f>
        <v>2046.36</v>
      </c>
      <c r="E66" s="106"/>
      <c r="F66" s="107"/>
      <c r="G66" s="16">
        <f>D66/I66</f>
        <v>0.53</v>
      </c>
      <c r="H66" s="16">
        <f>D66/12/I66</f>
        <v>0.04</v>
      </c>
      <c r="I66" s="6">
        <v>3862.2</v>
      </c>
      <c r="J66" s="6">
        <v>1.07</v>
      </c>
      <c r="K66" s="130">
        <v>0.1</v>
      </c>
      <c r="L66" s="7">
        <v>3938.5</v>
      </c>
    </row>
    <row r="67" spans="1:12" s="7" customFormat="1" ht="15">
      <c r="A67" s="5" t="s">
        <v>166</v>
      </c>
      <c r="B67" s="10" t="s">
        <v>67</v>
      </c>
      <c r="C67" s="1"/>
      <c r="D67" s="18">
        <f>2086.79*I67/L67</f>
        <v>2046.36</v>
      </c>
      <c r="E67" s="106"/>
      <c r="F67" s="107"/>
      <c r="G67" s="106"/>
      <c r="H67" s="106"/>
      <c r="I67" s="6">
        <v>3862.2</v>
      </c>
      <c r="J67" s="6">
        <v>1.07</v>
      </c>
      <c r="K67" s="130">
        <v>0.06</v>
      </c>
      <c r="L67" s="7">
        <v>3938.5</v>
      </c>
    </row>
    <row r="68" spans="1:11" s="7" customFormat="1" ht="15" hidden="1">
      <c r="A68" s="5" t="s">
        <v>81</v>
      </c>
      <c r="B68" s="10" t="s">
        <v>58</v>
      </c>
      <c r="C68" s="1"/>
      <c r="D68" s="18">
        <f>G68*I68</f>
        <v>0</v>
      </c>
      <c r="E68" s="106"/>
      <c r="F68" s="107"/>
      <c r="G68" s="106">
        <f>H68*12</f>
        <v>0</v>
      </c>
      <c r="H68" s="106">
        <v>0</v>
      </c>
      <c r="I68" s="6">
        <v>3862.2</v>
      </c>
      <c r="J68" s="6">
        <v>1.07</v>
      </c>
      <c r="K68" s="130">
        <v>0</v>
      </c>
    </row>
    <row r="69" spans="1:11" s="7" customFormat="1" ht="15">
      <c r="A69" s="60" t="s">
        <v>82</v>
      </c>
      <c r="B69" s="10"/>
      <c r="C69" s="1"/>
      <c r="D69" s="16">
        <f>D71+D72+D78</f>
        <v>11672.6</v>
      </c>
      <c r="E69" s="106"/>
      <c r="F69" s="107"/>
      <c r="G69" s="16">
        <f>D69/I69</f>
        <v>3.02</v>
      </c>
      <c r="H69" s="16">
        <f>G69/12</f>
        <v>0.25</v>
      </c>
      <c r="I69" s="6">
        <v>3862.2</v>
      </c>
      <c r="J69" s="6">
        <v>1.07</v>
      </c>
      <c r="K69" s="130">
        <v>0.28</v>
      </c>
    </row>
    <row r="70" spans="1:11" s="7" customFormat="1" ht="15" hidden="1">
      <c r="A70" s="5" t="s">
        <v>83</v>
      </c>
      <c r="B70" s="10" t="s">
        <v>58</v>
      </c>
      <c r="C70" s="1"/>
      <c r="D70" s="18">
        <f aca="true" t="shared" si="2" ref="D70:D77">G70*I70</f>
        <v>0</v>
      </c>
      <c r="E70" s="106"/>
      <c r="F70" s="107"/>
      <c r="G70" s="106">
        <f aca="true" t="shared" si="3" ref="G70:G77">H70*12</f>
        <v>0</v>
      </c>
      <c r="H70" s="106">
        <v>0</v>
      </c>
      <c r="I70" s="6">
        <v>3862.2</v>
      </c>
      <c r="J70" s="6">
        <v>1.07</v>
      </c>
      <c r="K70" s="130">
        <v>0</v>
      </c>
    </row>
    <row r="71" spans="1:11" s="7" customFormat="1" ht="15">
      <c r="A71" s="5" t="s">
        <v>84</v>
      </c>
      <c r="B71" s="10" t="s">
        <v>67</v>
      </c>
      <c r="C71" s="1"/>
      <c r="D71" s="18">
        <v>10860.34</v>
      </c>
      <c r="E71" s="106"/>
      <c r="F71" s="107"/>
      <c r="G71" s="106"/>
      <c r="H71" s="106"/>
      <c r="I71" s="6">
        <v>3862.2</v>
      </c>
      <c r="J71" s="6">
        <v>1.07</v>
      </c>
      <c r="K71" s="130">
        <v>0.2</v>
      </c>
    </row>
    <row r="72" spans="1:12" s="7" customFormat="1" ht="15">
      <c r="A72" s="5" t="s">
        <v>85</v>
      </c>
      <c r="B72" s="10" t="s">
        <v>67</v>
      </c>
      <c r="C72" s="1"/>
      <c r="D72" s="18">
        <f>828.31*I72/L72</f>
        <v>812.26</v>
      </c>
      <c r="E72" s="106"/>
      <c r="F72" s="107"/>
      <c r="G72" s="106"/>
      <c r="H72" s="106"/>
      <c r="I72" s="6">
        <v>3862.2</v>
      </c>
      <c r="J72" s="6">
        <v>1.07</v>
      </c>
      <c r="K72" s="130">
        <v>0.01</v>
      </c>
      <c r="L72" s="7">
        <v>3938.5</v>
      </c>
    </row>
    <row r="73" spans="1:11" s="7" customFormat="1" ht="27.75" customHeight="1" hidden="1">
      <c r="A73" s="5" t="s">
        <v>119</v>
      </c>
      <c r="B73" s="10" t="s">
        <v>51</v>
      </c>
      <c r="C73" s="1"/>
      <c r="D73" s="18">
        <f t="shared" si="2"/>
        <v>0</v>
      </c>
      <c r="E73" s="106"/>
      <c r="F73" s="107"/>
      <c r="G73" s="106">
        <f t="shared" si="3"/>
        <v>0</v>
      </c>
      <c r="H73" s="106"/>
      <c r="I73" s="6">
        <v>3862.2</v>
      </c>
      <c r="J73" s="6">
        <v>1.07</v>
      </c>
      <c r="K73" s="130">
        <v>0.06</v>
      </c>
    </row>
    <row r="74" spans="1:11" s="7" customFormat="1" ht="25.5" hidden="1">
      <c r="A74" s="5" t="s">
        <v>120</v>
      </c>
      <c r="B74" s="10" t="s">
        <v>51</v>
      </c>
      <c r="C74" s="1"/>
      <c r="D74" s="18">
        <f t="shared" si="2"/>
        <v>0</v>
      </c>
      <c r="E74" s="106"/>
      <c r="F74" s="107"/>
      <c r="G74" s="106">
        <f t="shared" si="3"/>
        <v>0</v>
      </c>
      <c r="H74" s="106">
        <v>0</v>
      </c>
      <c r="I74" s="6">
        <v>3862.2</v>
      </c>
      <c r="J74" s="6">
        <v>1.07</v>
      </c>
      <c r="K74" s="130">
        <v>0</v>
      </c>
    </row>
    <row r="75" spans="1:11" s="7" customFormat="1" ht="25.5" hidden="1">
      <c r="A75" s="5" t="s">
        <v>121</v>
      </c>
      <c r="B75" s="10" t="s">
        <v>51</v>
      </c>
      <c r="C75" s="1"/>
      <c r="D75" s="18">
        <f t="shared" si="2"/>
        <v>0</v>
      </c>
      <c r="E75" s="106"/>
      <c r="F75" s="107"/>
      <c r="G75" s="106">
        <f t="shared" si="3"/>
        <v>0</v>
      </c>
      <c r="H75" s="106">
        <v>0</v>
      </c>
      <c r="I75" s="6">
        <v>3862.2</v>
      </c>
      <c r="J75" s="6">
        <v>1.07</v>
      </c>
      <c r="K75" s="130">
        <v>0</v>
      </c>
    </row>
    <row r="76" spans="1:11" s="7" customFormat="1" ht="25.5" hidden="1">
      <c r="A76" s="5" t="s">
        <v>122</v>
      </c>
      <c r="B76" s="10" t="s">
        <v>51</v>
      </c>
      <c r="C76" s="1"/>
      <c r="D76" s="18">
        <f t="shared" si="2"/>
        <v>0</v>
      </c>
      <c r="E76" s="106"/>
      <c r="F76" s="107"/>
      <c r="G76" s="106">
        <f t="shared" si="3"/>
        <v>0</v>
      </c>
      <c r="H76" s="106">
        <v>0</v>
      </c>
      <c r="I76" s="6">
        <v>3862.2</v>
      </c>
      <c r="J76" s="6">
        <v>1.07</v>
      </c>
      <c r="K76" s="130">
        <v>0</v>
      </c>
    </row>
    <row r="77" spans="1:11" s="7" customFormat="1" ht="25.5" hidden="1">
      <c r="A77" s="5" t="s">
        <v>104</v>
      </c>
      <c r="B77" s="10" t="s">
        <v>51</v>
      </c>
      <c r="C77" s="1"/>
      <c r="D77" s="18">
        <f t="shared" si="2"/>
        <v>0</v>
      </c>
      <c r="E77" s="106"/>
      <c r="F77" s="107"/>
      <c r="G77" s="106">
        <f t="shared" si="3"/>
        <v>0</v>
      </c>
      <c r="H77" s="106">
        <v>0</v>
      </c>
      <c r="I77" s="6">
        <v>3862.2</v>
      </c>
      <c r="J77" s="6">
        <v>1.07</v>
      </c>
      <c r="K77" s="130">
        <v>0</v>
      </c>
    </row>
    <row r="78" spans="1:11" s="7" customFormat="1" ht="15" hidden="1">
      <c r="A78" s="5" t="s">
        <v>167</v>
      </c>
      <c r="B78" s="15" t="s">
        <v>168</v>
      </c>
      <c r="C78" s="1"/>
      <c r="D78" s="202">
        <v>0</v>
      </c>
      <c r="E78" s="106"/>
      <c r="F78" s="107"/>
      <c r="G78" s="108"/>
      <c r="H78" s="108"/>
      <c r="I78" s="6">
        <v>3862.2</v>
      </c>
      <c r="J78" s="6"/>
      <c r="K78" s="130"/>
    </row>
    <row r="79" spans="1:11" s="7" customFormat="1" ht="15">
      <c r="A79" s="60" t="s">
        <v>86</v>
      </c>
      <c r="B79" s="10"/>
      <c r="C79" s="1"/>
      <c r="D79" s="16">
        <f>D80+D81</f>
        <v>993.79</v>
      </c>
      <c r="E79" s="106"/>
      <c r="F79" s="107"/>
      <c r="G79" s="16">
        <f>H79*12</f>
        <v>0.24</v>
      </c>
      <c r="H79" s="16">
        <f>D79/12/I79</f>
        <v>0.02</v>
      </c>
      <c r="I79" s="6">
        <v>3862.2</v>
      </c>
      <c r="J79" s="6">
        <v>1.07</v>
      </c>
      <c r="K79" s="130">
        <v>0.13</v>
      </c>
    </row>
    <row r="80" spans="1:11" s="7" customFormat="1" ht="15">
      <c r="A80" s="5" t="s">
        <v>96</v>
      </c>
      <c r="B80" s="10" t="s">
        <v>67</v>
      </c>
      <c r="C80" s="1"/>
      <c r="D80" s="18">
        <v>993.79</v>
      </c>
      <c r="E80" s="106"/>
      <c r="F80" s="107"/>
      <c r="G80" s="106"/>
      <c r="H80" s="106"/>
      <c r="I80" s="6">
        <v>3862.2</v>
      </c>
      <c r="J80" s="6">
        <v>1.07</v>
      </c>
      <c r="K80" s="130">
        <v>0.02</v>
      </c>
    </row>
    <row r="81" spans="1:11" s="7" customFormat="1" ht="15" hidden="1">
      <c r="A81" s="5" t="s">
        <v>169</v>
      </c>
      <c r="B81" s="10" t="s">
        <v>67</v>
      </c>
      <c r="C81" s="1"/>
      <c r="D81" s="18">
        <v>0</v>
      </c>
      <c r="E81" s="106"/>
      <c r="F81" s="107"/>
      <c r="G81" s="106"/>
      <c r="H81" s="106"/>
      <c r="I81" s="6">
        <v>3862.2</v>
      </c>
      <c r="J81" s="6">
        <v>1.07</v>
      </c>
      <c r="K81" s="130">
        <v>0.01</v>
      </c>
    </row>
    <row r="82" spans="1:11" s="6" customFormat="1" ht="15">
      <c r="A82" s="60" t="s">
        <v>97</v>
      </c>
      <c r="B82" s="8"/>
      <c r="C82" s="16"/>
      <c r="D82" s="16">
        <v>0</v>
      </c>
      <c r="E82" s="16"/>
      <c r="F82" s="96"/>
      <c r="G82" s="16">
        <f>D82/I82</f>
        <v>0</v>
      </c>
      <c r="H82" s="16">
        <f>D82/12/I82</f>
        <v>0</v>
      </c>
      <c r="I82" s="6">
        <v>3862.2</v>
      </c>
      <c r="J82" s="6">
        <v>1.07</v>
      </c>
      <c r="K82" s="130">
        <v>0.03</v>
      </c>
    </row>
    <row r="83" spans="1:11" s="6" customFormat="1" ht="15">
      <c r="A83" s="60" t="s">
        <v>87</v>
      </c>
      <c r="B83" s="8"/>
      <c r="C83" s="16"/>
      <c r="D83" s="95">
        <f>D84+D85</f>
        <v>4693</v>
      </c>
      <c r="E83" s="16"/>
      <c r="F83" s="96"/>
      <c r="G83" s="95">
        <f>D83/I83</f>
        <v>1.22</v>
      </c>
      <c r="H83" s="95">
        <f>G83/12</f>
        <v>0.1</v>
      </c>
      <c r="I83" s="6">
        <v>3862.2</v>
      </c>
      <c r="J83" s="6">
        <v>1.07</v>
      </c>
      <c r="K83" s="130">
        <v>0.58</v>
      </c>
    </row>
    <row r="84" spans="1:11" s="7" customFormat="1" ht="15">
      <c r="A84" s="5" t="s">
        <v>123</v>
      </c>
      <c r="B84" s="10" t="s">
        <v>79</v>
      </c>
      <c r="C84" s="1"/>
      <c r="D84" s="18">
        <v>2208.87</v>
      </c>
      <c r="E84" s="106"/>
      <c r="F84" s="107"/>
      <c r="G84" s="106"/>
      <c r="H84" s="106"/>
      <c r="I84" s="6">
        <v>3862.2</v>
      </c>
      <c r="J84" s="6">
        <v>1.07</v>
      </c>
      <c r="K84" s="130">
        <v>0.04</v>
      </c>
    </row>
    <row r="85" spans="1:11" s="7" customFormat="1" ht="25.5" customHeight="1">
      <c r="A85" s="5" t="s">
        <v>124</v>
      </c>
      <c r="B85" s="10" t="s">
        <v>67</v>
      </c>
      <c r="C85" s="1"/>
      <c r="D85" s="18">
        <v>2484.13</v>
      </c>
      <c r="E85" s="106"/>
      <c r="F85" s="107"/>
      <c r="G85" s="106"/>
      <c r="H85" s="106"/>
      <c r="I85" s="6">
        <v>3862.2</v>
      </c>
      <c r="J85" s="6">
        <v>1.07</v>
      </c>
      <c r="K85" s="130">
        <v>0.04</v>
      </c>
    </row>
    <row r="86" spans="1:11" s="6" customFormat="1" ht="30.75" thickBot="1">
      <c r="A86" s="144" t="s">
        <v>170</v>
      </c>
      <c r="B86" s="8" t="s">
        <v>51</v>
      </c>
      <c r="C86" s="118">
        <f>F86*12</f>
        <v>0</v>
      </c>
      <c r="D86" s="97">
        <f>G86*I86</f>
        <v>20855.88</v>
      </c>
      <c r="E86" s="97">
        <f>H86*12</f>
        <v>5.4</v>
      </c>
      <c r="F86" s="97"/>
      <c r="G86" s="97">
        <f>H86*12</f>
        <v>5.4</v>
      </c>
      <c r="H86" s="97">
        <f>0.34+0.11</f>
        <v>0.45</v>
      </c>
      <c r="I86" s="6">
        <v>3862.2</v>
      </c>
      <c r="J86" s="6">
        <v>1.07</v>
      </c>
      <c r="K86" s="130">
        <v>0.3</v>
      </c>
    </row>
    <row r="87" spans="1:11" s="6" customFormat="1" ht="19.5" hidden="1" thickBot="1">
      <c r="A87" s="145" t="s">
        <v>3</v>
      </c>
      <c r="B87" s="8"/>
      <c r="C87" s="97">
        <f>F87*12</f>
        <v>0</v>
      </c>
      <c r="D87" s="97"/>
      <c r="E87" s="97"/>
      <c r="F87" s="97"/>
      <c r="G87" s="97"/>
      <c r="H87" s="97">
        <v>0</v>
      </c>
      <c r="I87" s="6">
        <v>3862.2</v>
      </c>
      <c r="J87" s="6">
        <v>1.07</v>
      </c>
      <c r="K87" s="130">
        <v>0</v>
      </c>
    </row>
    <row r="88" spans="1:11" s="6" customFormat="1" ht="15.75" hidden="1" thickBot="1">
      <c r="A88" s="146" t="s">
        <v>105</v>
      </c>
      <c r="B88" s="147"/>
      <c r="C88" s="148"/>
      <c r="D88" s="97"/>
      <c r="E88" s="97"/>
      <c r="F88" s="97"/>
      <c r="G88" s="97"/>
      <c r="H88" s="97">
        <v>0</v>
      </c>
      <c r="I88" s="6">
        <v>3862.2</v>
      </c>
      <c r="J88" s="6">
        <v>1.07</v>
      </c>
      <c r="K88" s="130">
        <v>0</v>
      </c>
    </row>
    <row r="89" spans="1:11" s="6" customFormat="1" ht="15.75" hidden="1" thickBot="1">
      <c r="A89" s="146" t="s">
        <v>125</v>
      </c>
      <c r="B89" s="147"/>
      <c r="C89" s="148"/>
      <c r="D89" s="97"/>
      <c r="E89" s="97"/>
      <c r="F89" s="97"/>
      <c r="G89" s="97"/>
      <c r="H89" s="97">
        <v>0</v>
      </c>
      <c r="I89" s="6">
        <v>3862.2</v>
      </c>
      <c r="J89" s="6">
        <v>1.07</v>
      </c>
      <c r="K89" s="130">
        <v>0</v>
      </c>
    </row>
    <row r="90" spans="1:11" s="6" customFormat="1" ht="15.75" hidden="1" thickBot="1">
      <c r="A90" s="146" t="s">
        <v>106</v>
      </c>
      <c r="B90" s="147"/>
      <c r="C90" s="148"/>
      <c r="D90" s="97"/>
      <c r="E90" s="97"/>
      <c r="F90" s="97"/>
      <c r="G90" s="97"/>
      <c r="H90" s="97">
        <v>0</v>
      </c>
      <c r="I90" s="6">
        <v>3862.2</v>
      </c>
      <c r="J90" s="6">
        <v>1.07</v>
      </c>
      <c r="K90" s="130">
        <v>0</v>
      </c>
    </row>
    <row r="91" spans="1:11" s="6" customFormat="1" ht="15.75" hidden="1" thickBot="1">
      <c r="A91" s="146" t="s">
        <v>126</v>
      </c>
      <c r="B91" s="147"/>
      <c r="C91" s="148"/>
      <c r="D91" s="97"/>
      <c r="E91" s="97"/>
      <c r="F91" s="97"/>
      <c r="G91" s="97"/>
      <c r="H91" s="97">
        <v>0</v>
      </c>
      <c r="I91" s="6">
        <v>3862.2</v>
      </c>
      <c r="J91" s="6">
        <v>1.07</v>
      </c>
      <c r="K91" s="130">
        <v>0</v>
      </c>
    </row>
    <row r="92" spans="1:11" s="6" customFormat="1" ht="15.75" hidden="1" thickBot="1">
      <c r="A92" s="146" t="s">
        <v>127</v>
      </c>
      <c r="B92" s="147"/>
      <c r="C92" s="148"/>
      <c r="D92" s="97"/>
      <c r="E92" s="97"/>
      <c r="F92" s="97"/>
      <c r="G92" s="97"/>
      <c r="H92" s="97">
        <v>0</v>
      </c>
      <c r="I92" s="6">
        <v>3862.2</v>
      </c>
      <c r="J92" s="6">
        <v>1.07</v>
      </c>
      <c r="K92" s="130">
        <v>0</v>
      </c>
    </row>
    <row r="93" spans="1:11" s="6" customFormat="1" ht="15.75" hidden="1" thickBot="1">
      <c r="A93" s="146" t="s">
        <v>128</v>
      </c>
      <c r="B93" s="147"/>
      <c r="C93" s="148"/>
      <c r="D93" s="97"/>
      <c r="E93" s="97"/>
      <c r="F93" s="97"/>
      <c r="G93" s="97"/>
      <c r="H93" s="97">
        <v>0</v>
      </c>
      <c r="I93" s="6">
        <v>3862.2</v>
      </c>
      <c r="J93" s="6">
        <v>1.07</v>
      </c>
      <c r="K93" s="130">
        <v>0</v>
      </c>
    </row>
    <row r="94" spans="1:11" s="6" customFormat="1" ht="15.75" hidden="1" thickBot="1">
      <c r="A94" s="146" t="s">
        <v>129</v>
      </c>
      <c r="B94" s="147"/>
      <c r="C94" s="148"/>
      <c r="D94" s="97"/>
      <c r="E94" s="97"/>
      <c r="F94" s="97"/>
      <c r="G94" s="97"/>
      <c r="H94" s="97">
        <v>0</v>
      </c>
      <c r="I94" s="6">
        <v>3862.2</v>
      </c>
      <c r="J94" s="6">
        <v>1.07</v>
      </c>
      <c r="K94" s="130">
        <v>0</v>
      </c>
    </row>
    <row r="95" spans="1:11" s="6" customFormat="1" ht="15.75" hidden="1" thickBot="1">
      <c r="A95" s="146" t="s">
        <v>130</v>
      </c>
      <c r="B95" s="147"/>
      <c r="C95" s="148"/>
      <c r="D95" s="97"/>
      <c r="E95" s="97"/>
      <c r="F95" s="97"/>
      <c r="G95" s="97"/>
      <c r="H95" s="97">
        <v>0</v>
      </c>
      <c r="I95" s="6">
        <v>3862.2</v>
      </c>
      <c r="J95" s="6">
        <v>1.07</v>
      </c>
      <c r="K95" s="130">
        <v>0</v>
      </c>
    </row>
    <row r="96" spans="1:11" s="6" customFormat="1" ht="15.75" hidden="1" thickBot="1">
      <c r="A96" s="146" t="s">
        <v>131</v>
      </c>
      <c r="B96" s="147"/>
      <c r="C96" s="148"/>
      <c r="D96" s="97"/>
      <c r="E96" s="97"/>
      <c r="F96" s="97"/>
      <c r="G96" s="97"/>
      <c r="H96" s="97">
        <v>0</v>
      </c>
      <c r="I96" s="6">
        <v>3862.2</v>
      </c>
      <c r="J96" s="6">
        <v>1.07</v>
      </c>
      <c r="K96" s="130">
        <v>0</v>
      </c>
    </row>
    <row r="97" spans="1:11" s="6" customFormat="1" ht="15.75" hidden="1" thickBot="1">
      <c r="A97" s="146" t="s">
        <v>132</v>
      </c>
      <c r="B97" s="147"/>
      <c r="C97" s="148"/>
      <c r="D97" s="97"/>
      <c r="E97" s="97"/>
      <c r="F97" s="97"/>
      <c r="G97" s="97"/>
      <c r="H97" s="97">
        <v>0</v>
      </c>
      <c r="I97" s="6">
        <v>3862.2</v>
      </c>
      <c r="J97" s="6">
        <v>1.07</v>
      </c>
      <c r="K97" s="130">
        <v>0</v>
      </c>
    </row>
    <row r="98" spans="1:11" s="6" customFormat="1" ht="29.25" hidden="1" thickBot="1">
      <c r="A98" s="149" t="s">
        <v>133</v>
      </c>
      <c r="B98" s="150"/>
      <c r="C98" s="151"/>
      <c r="D98" s="118"/>
      <c r="E98" s="118"/>
      <c r="F98" s="118"/>
      <c r="G98" s="118"/>
      <c r="H98" s="118">
        <v>0</v>
      </c>
      <c r="I98" s="6">
        <v>3862.2</v>
      </c>
      <c r="J98" s="6">
        <v>1.07</v>
      </c>
      <c r="K98" s="130">
        <v>0</v>
      </c>
    </row>
    <row r="99" spans="1:11" s="6" customFormat="1" ht="20.25" thickBot="1">
      <c r="A99" s="45" t="s">
        <v>88</v>
      </c>
      <c r="B99" s="109" t="s">
        <v>46</v>
      </c>
      <c r="C99" s="152"/>
      <c r="D99" s="153">
        <f>G99*I99</f>
        <v>79715.81</v>
      </c>
      <c r="E99" s="154"/>
      <c r="F99" s="153"/>
      <c r="G99" s="154">
        <f>12*H99</f>
        <v>20.64</v>
      </c>
      <c r="H99" s="154">
        <v>1.72</v>
      </c>
      <c r="I99" s="6">
        <v>3862.2</v>
      </c>
      <c r="K99" s="130"/>
    </row>
    <row r="100" spans="1:12" s="6" customFormat="1" ht="20.25" thickBot="1">
      <c r="A100" s="155" t="s">
        <v>4</v>
      </c>
      <c r="B100" s="156"/>
      <c r="C100" s="157">
        <f>F100*12</f>
        <v>0</v>
      </c>
      <c r="D100" s="158">
        <f>D14+D22+D30+D31+D32+D33+D34+D39+D40+D41+D42+D43+D59+D66+D69+D79+D82+D83+D86+D99</f>
        <v>612677.21</v>
      </c>
      <c r="E100" s="158">
        <f>E14+E22+E30+E31+E32+E33+E34+E39+E40+E41+E42+E43+E59+E66+E69+E79+E82+E83+E86+E99</f>
        <v>119.52</v>
      </c>
      <c r="F100" s="158">
        <f>F14+F22+F30+F31+F32+F33+F34+F39+F40+F41+F42+F43+F59+F66+F69+F79+F82+F83+F86+F99</f>
        <v>0</v>
      </c>
      <c r="G100" s="158">
        <f>G14+G22+G30+G31+G32+G33+G34+G39+G40+G41+G42+G43+G59+G66+G69+G79+G82+G83+G86+G99</f>
        <v>158.61</v>
      </c>
      <c r="H100" s="158">
        <f>H14+H22+H30+H31+H32+H33+H34+H39+H40+H41+H42+H43+H59+H66+H69+H79+H82+H83+H86+H99</f>
        <v>13.21</v>
      </c>
      <c r="I100" s="6">
        <v>3862.2</v>
      </c>
      <c r="J100" s="6">
        <v>1.07</v>
      </c>
      <c r="K100" s="130">
        <v>10.81</v>
      </c>
      <c r="L100" s="6">
        <f>H100*12*I100</f>
        <v>612235.944</v>
      </c>
    </row>
    <row r="101" spans="1:11" s="6" customFormat="1" ht="19.5">
      <c r="A101" s="159"/>
      <c r="B101" s="112"/>
      <c r="C101" s="160"/>
      <c r="D101" s="161"/>
      <c r="E101" s="162"/>
      <c r="F101" s="161"/>
      <c r="G101" s="162"/>
      <c r="H101" s="162"/>
      <c r="K101" s="130"/>
    </row>
    <row r="102" spans="1:11" s="6" customFormat="1" ht="19.5">
      <c r="A102" s="159"/>
      <c r="B102" s="112"/>
      <c r="C102" s="160"/>
      <c r="D102" s="161"/>
      <c r="E102" s="162"/>
      <c r="F102" s="161"/>
      <c r="G102" s="162"/>
      <c r="H102" s="162"/>
      <c r="K102" s="130"/>
    </row>
    <row r="103" spans="1:11" s="166" customFormat="1" ht="18.75">
      <c r="A103" s="163"/>
      <c r="B103" s="164"/>
      <c r="C103" s="120"/>
      <c r="D103" s="165"/>
      <c r="E103" s="165"/>
      <c r="F103" s="165"/>
      <c r="G103" s="165"/>
      <c r="H103" s="165"/>
      <c r="I103" s="6"/>
      <c r="K103" s="167"/>
    </row>
    <row r="104" spans="1:11" s="166" customFormat="1" ht="19.5" thickBot="1">
      <c r="A104" s="163"/>
      <c r="B104" s="164"/>
      <c r="C104" s="120"/>
      <c r="D104" s="165"/>
      <c r="E104" s="165"/>
      <c r="F104" s="165"/>
      <c r="G104" s="165"/>
      <c r="H104" s="165"/>
      <c r="I104" s="6"/>
      <c r="K104" s="167"/>
    </row>
    <row r="105" spans="1:13" s="6" customFormat="1" ht="20.25" thickBot="1">
      <c r="A105" s="155" t="s">
        <v>134</v>
      </c>
      <c r="B105" s="156"/>
      <c r="C105" s="157">
        <f>F105*12</f>
        <v>0</v>
      </c>
      <c r="D105" s="168">
        <f>D107+D108+D109+D110+D111</f>
        <v>136282.37</v>
      </c>
      <c r="E105" s="168">
        <f>E107+E108+E109+E110+E111</f>
        <v>0</v>
      </c>
      <c r="F105" s="168">
        <f>F107+F108+F109+F110+F111</f>
        <v>0</v>
      </c>
      <c r="G105" s="168">
        <f>G107+G108+G109+G110+G111</f>
        <v>35.29</v>
      </c>
      <c r="H105" s="168">
        <f>H107+H108+H109+H110+H111</f>
        <v>2.94</v>
      </c>
      <c r="I105" s="6">
        <v>3862.2</v>
      </c>
      <c r="K105" s="130"/>
      <c r="M105" s="6">
        <f>H105*12*I105</f>
        <v>136258.416</v>
      </c>
    </row>
    <row r="106" spans="1:11" s="6" customFormat="1" ht="15" hidden="1">
      <c r="A106" s="169" t="s">
        <v>105</v>
      </c>
      <c r="B106" s="170"/>
      <c r="C106" s="110"/>
      <c r="D106" s="110">
        <f>G106*I106</f>
        <v>0</v>
      </c>
      <c r="E106" s="110">
        <f>H106*12</f>
        <v>0</v>
      </c>
      <c r="F106" s="110" t="e">
        <f>#REF!+#REF!+#REF!+#REF!+#REF!+#REF!+#REF!+#REF!+#REF!+#REF!</f>
        <v>#REF!</v>
      </c>
      <c r="G106" s="110">
        <f>H106*12</f>
        <v>0</v>
      </c>
      <c r="H106" s="111"/>
      <c r="I106" s="6">
        <v>3862.2</v>
      </c>
      <c r="K106" s="130"/>
    </row>
    <row r="107" spans="1:11" s="6" customFormat="1" ht="15">
      <c r="A107" s="169" t="s">
        <v>171</v>
      </c>
      <c r="B107" s="200"/>
      <c r="C107" s="110"/>
      <c r="D107" s="110">
        <v>8568.56</v>
      </c>
      <c r="E107" s="110"/>
      <c r="F107" s="110"/>
      <c r="G107" s="110">
        <f aca="true" t="shared" si="4" ref="G107:G112">D107/I107</f>
        <v>2.22</v>
      </c>
      <c r="H107" s="111">
        <f aca="true" t="shared" si="5" ref="H107:H112">G107/12</f>
        <v>0.19</v>
      </c>
      <c r="I107" s="6">
        <v>3862.2</v>
      </c>
      <c r="K107" s="130"/>
    </row>
    <row r="108" spans="1:11" s="6" customFormat="1" ht="15">
      <c r="A108" s="169" t="s">
        <v>172</v>
      </c>
      <c r="B108" s="200"/>
      <c r="C108" s="110"/>
      <c r="D108" s="110">
        <v>110933.14</v>
      </c>
      <c r="E108" s="110"/>
      <c r="F108" s="110"/>
      <c r="G108" s="110">
        <f t="shared" si="4"/>
        <v>28.72</v>
      </c>
      <c r="H108" s="111">
        <f t="shared" si="5"/>
        <v>2.39</v>
      </c>
      <c r="I108" s="6">
        <v>3862.2</v>
      </c>
      <c r="K108" s="130"/>
    </row>
    <row r="109" spans="1:11" s="6" customFormat="1" ht="15">
      <c r="A109" s="169" t="s">
        <v>173</v>
      </c>
      <c r="B109" s="200"/>
      <c r="C109" s="110"/>
      <c r="D109" s="110">
        <v>2146.53</v>
      </c>
      <c r="E109" s="110"/>
      <c r="F109" s="110"/>
      <c r="G109" s="110">
        <f t="shared" si="4"/>
        <v>0.56</v>
      </c>
      <c r="H109" s="111">
        <f t="shared" si="5"/>
        <v>0.05</v>
      </c>
      <c r="I109" s="6">
        <v>3862.2</v>
      </c>
      <c r="K109" s="130"/>
    </row>
    <row r="110" spans="1:11" s="6" customFormat="1" ht="15">
      <c r="A110" s="169" t="s">
        <v>174</v>
      </c>
      <c r="B110" s="200"/>
      <c r="C110" s="110"/>
      <c r="D110" s="110">
        <v>7054.1</v>
      </c>
      <c r="E110" s="110"/>
      <c r="F110" s="110"/>
      <c r="G110" s="110">
        <f t="shared" si="4"/>
        <v>1.83</v>
      </c>
      <c r="H110" s="111">
        <f t="shared" si="5"/>
        <v>0.15</v>
      </c>
      <c r="I110" s="6">
        <v>3862.2</v>
      </c>
      <c r="K110" s="130"/>
    </row>
    <row r="111" spans="1:11" s="6" customFormat="1" ht="15">
      <c r="A111" s="169" t="s">
        <v>175</v>
      </c>
      <c r="B111" s="200"/>
      <c r="C111" s="110"/>
      <c r="D111" s="110">
        <v>7580.04</v>
      </c>
      <c r="E111" s="110"/>
      <c r="F111" s="110"/>
      <c r="G111" s="110">
        <f t="shared" si="4"/>
        <v>1.96</v>
      </c>
      <c r="H111" s="111">
        <f t="shared" si="5"/>
        <v>0.16</v>
      </c>
      <c r="I111" s="6">
        <v>3862.2</v>
      </c>
      <c r="K111" s="130"/>
    </row>
    <row r="112" spans="1:11" s="6" customFormat="1" ht="28.5" hidden="1">
      <c r="A112" s="203" t="s">
        <v>133</v>
      </c>
      <c r="B112" s="150"/>
      <c r="C112" s="151"/>
      <c r="D112" s="151">
        <f>G112*I112</f>
        <v>0</v>
      </c>
      <c r="E112" s="151">
        <f>H112*12</f>
        <v>0</v>
      </c>
      <c r="F112" s="151" t="e">
        <f>#REF!+#REF!+#REF!+#REF!+#REF!+#REF!+#REF!+#REF!+#REF!+#REF!</f>
        <v>#REF!</v>
      </c>
      <c r="G112" s="110">
        <f t="shared" si="4"/>
        <v>1.96</v>
      </c>
      <c r="H112" s="111">
        <f t="shared" si="5"/>
        <v>0.16</v>
      </c>
      <c r="I112" s="6">
        <v>3862.2</v>
      </c>
      <c r="K112" s="130"/>
    </row>
    <row r="113" spans="1:11" s="166" customFormat="1" ht="18.75">
      <c r="A113" s="163"/>
      <c r="B113" s="164"/>
      <c r="C113" s="120"/>
      <c r="D113" s="120"/>
      <c r="E113" s="120"/>
      <c r="F113" s="120"/>
      <c r="G113" s="120"/>
      <c r="H113" s="120"/>
      <c r="I113" s="6">
        <v>3862.2</v>
      </c>
      <c r="K113" s="167"/>
    </row>
    <row r="114" spans="1:11" s="166" customFormat="1" ht="19.5" thickBot="1">
      <c r="A114" s="163"/>
      <c r="B114" s="164"/>
      <c r="C114" s="120"/>
      <c r="D114" s="120"/>
      <c r="E114" s="120"/>
      <c r="F114" s="120"/>
      <c r="G114" s="120"/>
      <c r="H114" s="120"/>
      <c r="I114" s="6">
        <v>3862.2</v>
      </c>
      <c r="K114" s="167"/>
    </row>
    <row r="115" spans="1:11" s="166" customFormat="1" ht="20.25" thickBot="1">
      <c r="A115" s="155" t="s">
        <v>6</v>
      </c>
      <c r="B115" s="171"/>
      <c r="C115" s="172"/>
      <c r="D115" s="172">
        <f>D100+D105</f>
        <v>748959.58</v>
      </c>
      <c r="E115" s="172">
        <f>E100+E105</f>
        <v>119.52</v>
      </c>
      <c r="F115" s="172">
        <f>F100+F105</f>
        <v>0</v>
      </c>
      <c r="G115" s="172">
        <f>G100+G105</f>
        <v>193.9</v>
      </c>
      <c r="H115" s="172">
        <f>H100+H105</f>
        <v>16.15</v>
      </c>
      <c r="I115" s="6">
        <v>3862.2</v>
      </c>
      <c r="K115" s="167"/>
    </row>
    <row r="116" spans="1:11" s="166" customFormat="1" ht="18.75">
      <c r="A116" s="163"/>
      <c r="B116" s="164"/>
      <c r="C116" s="120"/>
      <c r="D116" s="120"/>
      <c r="E116" s="120"/>
      <c r="F116" s="120"/>
      <c r="G116" s="120"/>
      <c r="H116" s="120"/>
      <c r="K116" s="167"/>
    </row>
    <row r="117" spans="1:11" s="166" customFormat="1" ht="18.75">
      <c r="A117" s="163"/>
      <c r="B117" s="164"/>
      <c r="C117" s="120"/>
      <c r="D117" s="120"/>
      <c r="E117" s="120"/>
      <c r="F117" s="120"/>
      <c r="G117" s="120"/>
      <c r="H117" s="120"/>
      <c r="K117" s="167"/>
    </row>
    <row r="118" spans="1:11" s="166" customFormat="1" ht="18.75">
      <c r="A118" s="163"/>
      <c r="B118" s="164"/>
      <c r="C118" s="120"/>
      <c r="D118" s="120"/>
      <c r="E118" s="120"/>
      <c r="F118" s="120"/>
      <c r="G118" s="120"/>
      <c r="H118" s="120"/>
      <c r="K118" s="167"/>
    </row>
    <row r="119" spans="1:11" s="11" customFormat="1" ht="19.5">
      <c r="A119" s="173"/>
      <c r="B119" s="174"/>
      <c r="C119" s="99"/>
      <c r="D119" s="99"/>
      <c r="E119" s="99"/>
      <c r="F119" s="99"/>
      <c r="G119" s="99"/>
      <c r="H119" s="99"/>
      <c r="K119" s="175"/>
    </row>
    <row r="120" spans="1:11" s="2" customFormat="1" ht="14.25">
      <c r="A120" s="257" t="s">
        <v>89</v>
      </c>
      <c r="B120" s="257"/>
      <c r="C120" s="257"/>
      <c r="D120" s="257"/>
      <c r="E120" s="257"/>
      <c r="F120" s="257"/>
      <c r="K120" s="176"/>
    </row>
    <row r="121" s="2" customFormat="1" ht="12.75">
      <c r="K121" s="176"/>
    </row>
    <row r="122" spans="1:11" s="2" customFormat="1" ht="12.75">
      <c r="A122" s="177" t="s">
        <v>90</v>
      </c>
      <c r="K122" s="176"/>
    </row>
    <row r="123" s="2" customFormat="1" ht="12.75">
      <c r="K123" s="176"/>
    </row>
    <row r="124" s="2" customFormat="1" ht="12.75">
      <c r="K124" s="176"/>
    </row>
    <row r="125" s="2" customFormat="1" ht="12.75">
      <c r="K125" s="176"/>
    </row>
    <row r="126" s="2" customFormat="1" ht="12.75">
      <c r="K126" s="176"/>
    </row>
    <row r="127" s="2" customFormat="1" ht="12.75">
      <c r="K127" s="176"/>
    </row>
    <row r="128" s="2" customFormat="1" ht="12.75">
      <c r="K128" s="176"/>
    </row>
    <row r="129" s="2" customFormat="1" ht="12.75">
      <c r="K129" s="176"/>
    </row>
    <row r="130" s="2" customFormat="1" ht="12.75">
      <c r="K130" s="176"/>
    </row>
    <row r="131" s="2" customFormat="1" ht="12.75">
      <c r="K131" s="176"/>
    </row>
    <row r="132" s="2" customFormat="1" ht="12.75">
      <c r="K132" s="176"/>
    </row>
    <row r="133" s="2" customFormat="1" ht="12.75">
      <c r="K133" s="176"/>
    </row>
    <row r="134" s="2" customFormat="1" ht="12.75">
      <c r="K134" s="176"/>
    </row>
    <row r="135" s="2" customFormat="1" ht="12.75">
      <c r="K135" s="176"/>
    </row>
    <row r="136" s="2" customFormat="1" ht="12.75">
      <c r="K136" s="176"/>
    </row>
    <row r="137" s="2" customFormat="1" ht="12.75">
      <c r="K137" s="176"/>
    </row>
    <row r="138" s="2" customFormat="1" ht="12.75">
      <c r="K138" s="176"/>
    </row>
    <row r="139" s="2" customFormat="1" ht="12.75">
      <c r="K139" s="176"/>
    </row>
    <row r="140" s="2" customFormat="1" ht="12.75">
      <c r="K140" s="176"/>
    </row>
  </sheetData>
  <sheetProtection/>
  <mergeCells count="12">
    <mergeCell ref="A8:H8"/>
    <mergeCell ref="A9:H9"/>
    <mergeCell ref="A10:H10"/>
    <mergeCell ref="A13:H13"/>
    <mergeCell ref="A120:F120"/>
    <mergeCell ref="A1:H1"/>
    <mergeCell ref="B2:H2"/>
    <mergeCell ref="B3:H3"/>
    <mergeCell ref="B4:H4"/>
    <mergeCell ref="A5:H5"/>
    <mergeCell ref="A6:H6"/>
    <mergeCell ref="A7:H7"/>
  </mergeCells>
  <printOptions horizontalCentered="1"/>
  <pageMargins left="0.2" right="0.2" top="0.1968503937007874" bottom="0.2" header="0.2" footer="0.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"/>
  <sheetViews>
    <sheetView zoomScale="80" zoomScaleNormal="80" zoomScalePageLayoutView="0" workbookViewId="0" topLeftCell="A1">
      <pane xSplit="1" ySplit="2" topLeftCell="G1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137"/>
    </sheetView>
  </sheetViews>
  <sheetFormatPr defaultColWidth="9.00390625" defaultRowHeight="12.75"/>
  <cols>
    <col min="1" max="1" width="72.75390625" style="3" customWidth="1"/>
    <col min="2" max="13" width="15.375" style="3" customWidth="1"/>
    <col min="14" max="14" width="14.125" style="3" customWidth="1"/>
    <col min="15" max="15" width="17.75390625" style="3" customWidth="1"/>
    <col min="16" max="16384" width="9.125" style="3" customWidth="1"/>
  </cols>
  <sheetData>
    <row r="1" spans="1:14" ht="61.5" customHeight="1" thickBot="1">
      <c r="A1" s="271" t="s">
        <v>176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</row>
    <row r="2" spans="1:15" s="6" customFormat="1" ht="88.5" customHeight="1" thickBot="1">
      <c r="A2" s="182" t="s">
        <v>0</v>
      </c>
      <c r="B2" s="278" t="s">
        <v>135</v>
      </c>
      <c r="C2" s="279"/>
      <c r="D2" s="280"/>
      <c r="E2" s="279" t="s">
        <v>136</v>
      </c>
      <c r="F2" s="279"/>
      <c r="G2" s="279"/>
      <c r="H2" s="278" t="s">
        <v>137</v>
      </c>
      <c r="I2" s="279"/>
      <c r="J2" s="280"/>
      <c r="K2" s="278" t="s">
        <v>138</v>
      </c>
      <c r="L2" s="279"/>
      <c r="M2" s="280"/>
      <c r="N2" s="49" t="s">
        <v>10</v>
      </c>
      <c r="O2" s="22" t="s">
        <v>5</v>
      </c>
    </row>
    <row r="3" spans="1:15" s="7" customFormat="1" ht="12.75">
      <c r="A3" s="42"/>
      <c r="B3" s="31" t="s">
        <v>7</v>
      </c>
      <c r="C3" s="15" t="s">
        <v>8</v>
      </c>
      <c r="D3" s="38" t="s">
        <v>9</v>
      </c>
      <c r="E3" s="48" t="s">
        <v>7</v>
      </c>
      <c r="F3" s="15" t="s">
        <v>8</v>
      </c>
      <c r="G3" s="21" t="s">
        <v>9</v>
      </c>
      <c r="H3" s="31" t="s">
        <v>7</v>
      </c>
      <c r="I3" s="15" t="s">
        <v>8</v>
      </c>
      <c r="J3" s="38" t="s">
        <v>9</v>
      </c>
      <c r="K3" s="31" t="s">
        <v>7</v>
      </c>
      <c r="L3" s="15" t="s">
        <v>8</v>
      </c>
      <c r="M3" s="38" t="s">
        <v>9</v>
      </c>
      <c r="N3" s="52"/>
      <c r="O3" s="23"/>
    </row>
    <row r="4" spans="1:15" s="7" customFormat="1" ht="49.5" customHeight="1">
      <c r="A4" s="281" t="s">
        <v>1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3"/>
    </row>
    <row r="5" spans="1:15" s="6" customFormat="1" ht="14.25" customHeight="1">
      <c r="A5" s="62" t="s">
        <v>38</v>
      </c>
      <c r="B5" s="32"/>
      <c r="C5" s="8"/>
      <c r="D5" s="63">
        <f>O5/4</f>
        <v>31547.39</v>
      </c>
      <c r="E5" s="49"/>
      <c r="F5" s="8"/>
      <c r="G5" s="63">
        <f>O5/4</f>
        <v>31547.39</v>
      </c>
      <c r="H5" s="32"/>
      <c r="I5" s="8"/>
      <c r="J5" s="63">
        <f>O5/4</f>
        <v>31547.39</v>
      </c>
      <c r="K5" s="32"/>
      <c r="L5" s="8"/>
      <c r="M5" s="63">
        <f>O5/4</f>
        <v>31547.39</v>
      </c>
      <c r="N5" s="54">
        <f>M5+J5+G5+D5</f>
        <v>126189.56</v>
      </c>
      <c r="O5" s="17">
        <v>126189.54</v>
      </c>
    </row>
    <row r="6" spans="1:15" s="6" customFormat="1" ht="30">
      <c r="A6" s="62" t="s">
        <v>44</v>
      </c>
      <c r="B6" s="32"/>
      <c r="C6" s="8"/>
      <c r="D6" s="63">
        <f aca="true" t="shared" si="0" ref="D6:D16">O6/4</f>
        <v>42175.23</v>
      </c>
      <c r="E6" s="49"/>
      <c r="F6" s="8"/>
      <c r="G6" s="63">
        <f aca="true" t="shared" si="1" ref="G6:G16">O6/4</f>
        <v>42175.23</v>
      </c>
      <c r="H6" s="32"/>
      <c r="I6" s="8"/>
      <c r="J6" s="63">
        <f aca="true" t="shared" si="2" ref="J6:J16">O6/4</f>
        <v>42175.23</v>
      </c>
      <c r="K6" s="32"/>
      <c r="L6" s="8"/>
      <c r="M6" s="63">
        <f aca="true" t="shared" si="3" ref="M6:M15">O6/4</f>
        <v>42175.23</v>
      </c>
      <c r="N6" s="54">
        <f aca="true" t="shared" si="4" ref="N6:N50">M6+J6+G6+D6</f>
        <v>168700.92</v>
      </c>
      <c r="O6" s="17">
        <v>168700.9</v>
      </c>
    </row>
    <row r="7" spans="1:15" s="6" customFormat="1" ht="15">
      <c r="A7" s="61" t="s">
        <v>53</v>
      </c>
      <c r="B7" s="32"/>
      <c r="C7" s="8"/>
      <c r="D7" s="63">
        <f t="shared" si="0"/>
        <v>8034.54</v>
      </c>
      <c r="E7" s="49"/>
      <c r="F7" s="8"/>
      <c r="G7" s="63">
        <f t="shared" si="1"/>
        <v>8034.54</v>
      </c>
      <c r="H7" s="32"/>
      <c r="I7" s="8"/>
      <c r="J7" s="63">
        <f t="shared" si="2"/>
        <v>8034.54</v>
      </c>
      <c r="K7" s="32"/>
      <c r="L7" s="8"/>
      <c r="M7" s="63">
        <f t="shared" si="3"/>
        <v>8034.54</v>
      </c>
      <c r="N7" s="54">
        <f t="shared" si="4"/>
        <v>32138.16</v>
      </c>
      <c r="O7" s="17">
        <v>32138.16</v>
      </c>
    </row>
    <row r="8" spans="1:15" s="6" customFormat="1" ht="15">
      <c r="A8" s="61" t="s">
        <v>55</v>
      </c>
      <c r="B8" s="32"/>
      <c r="C8" s="8"/>
      <c r="D8" s="63">
        <f t="shared" si="0"/>
        <v>26230.41</v>
      </c>
      <c r="E8" s="49"/>
      <c r="F8" s="8"/>
      <c r="G8" s="63">
        <f t="shared" si="1"/>
        <v>26230.41</v>
      </c>
      <c r="H8" s="32"/>
      <c r="I8" s="8"/>
      <c r="J8" s="63">
        <f t="shared" si="2"/>
        <v>26230.41</v>
      </c>
      <c r="K8" s="32"/>
      <c r="L8" s="8"/>
      <c r="M8" s="63">
        <f t="shared" si="3"/>
        <v>26230.41</v>
      </c>
      <c r="N8" s="54">
        <f t="shared" si="4"/>
        <v>104921.64</v>
      </c>
      <c r="O8" s="17">
        <v>104921.64</v>
      </c>
    </row>
    <row r="9" spans="1:15" s="6" customFormat="1" ht="30">
      <c r="A9" s="61" t="s">
        <v>57</v>
      </c>
      <c r="B9" s="32"/>
      <c r="C9" s="8"/>
      <c r="D9" s="63">
        <f t="shared" si="0"/>
        <v>462.04</v>
      </c>
      <c r="E9" s="49"/>
      <c r="F9" s="8"/>
      <c r="G9" s="63">
        <f t="shared" si="1"/>
        <v>462.04</v>
      </c>
      <c r="H9" s="32"/>
      <c r="I9" s="8"/>
      <c r="J9" s="63">
        <f t="shared" si="2"/>
        <v>462.04</v>
      </c>
      <c r="K9" s="32"/>
      <c r="L9" s="8"/>
      <c r="M9" s="63">
        <f t="shared" si="3"/>
        <v>462.04</v>
      </c>
      <c r="N9" s="54">
        <f t="shared" si="4"/>
        <v>1848.16</v>
      </c>
      <c r="O9" s="17">
        <v>1848.15</v>
      </c>
    </row>
    <row r="10" spans="1:15" s="6" customFormat="1" ht="30">
      <c r="A10" s="61" t="s">
        <v>59</v>
      </c>
      <c r="B10" s="32"/>
      <c r="C10" s="8"/>
      <c r="D10" s="63">
        <f t="shared" si="0"/>
        <v>462.04</v>
      </c>
      <c r="E10" s="49"/>
      <c r="F10" s="8"/>
      <c r="G10" s="63">
        <f t="shared" si="1"/>
        <v>462.04</v>
      </c>
      <c r="H10" s="32"/>
      <c r="I10" s="8"/>
      <c r="J10" s="63">
        <f t="shared" si="2"/>
        <v>462.04</v>
      </c>
      <c r="K10" s="32"/>
      <c r="L10" s="8"/>
      <c r="M10" s="63">
        <f t="shared" si="3"/>
        <v>462.04</v>
      </c>
      <c r="N10" s="54">
        <f t="shared" si="4"/>
        <v>1848.16</v>
      </c>
      <c r="O10" s="17">
        <v>1848.15</v>
      </c>
    </row>
    <row r="11" spans="1:15" s="6" customFormat="1" ht="15">
      <c r="A11" s="61" t="s">
        <v>60</v>
      </c>
      <c r="B11" s="32"/>
      <c r="C11" s="8"/>
      <c r="D11" s="63">
        <f t="shared" si="0"/>
        <v>2917.67</v>
      </c>
      <c r="E11" s="49"/>
      <c r="F11" s="8"/>
      <c r="G11" s="63">
        <f t="shared" si="1"/>
        <v>2917.67</v>
      </c>
      <c r="H11" s="32"/>
      <c r="I11" s="8"/>
      <c r="J11" s="63">
        <f t="shared" si="2"/>
        <v>2917.67</v>
      </c>
      <c r="K11" s="32"/>
      <c r="L11" s="8"/>
      <c r="M11" s="63">
        <f t="shared" si="3"/>
        <v>2917.67</v>
      </c>
      <c r="N11" s="54">
        <f t="shared" si="4"/>
        <v>11670.68</v>
      </c>
      <c r="O11" s="17">
        <v>11670.68</v>
      </c>
    </row>
    <row r="12" spans="1:15" s="6" customFormat="1" ht="30">
      <c r="A12" s="60" t="s">
        <v>100</v>
      </c>
      <c r="B12" s="32"/>
      <c r="C12" s="8"/>
      <c r="D12" s="63">
        <f t="shared" si="0"/>
        <v>2201.46</v>
      </c>
      <c r="E12" s="49"/>
      <c r="F12" s="8"/>
      <c r="G12" s="63">
        <f t="shared" si="1"/>
        <v>2201.46</v>
      </c>
      <c r="H12" s="32"/>
      <c r="I12" s="8"/>
      <c r="J12" s="63">
        <f t="shared" si="2"/>
        <v>2201.46</v>
      </c>
      <c r="K12" s="32"/>
      <c r="L12" s="8"/>
      <c r="M12" s="63">
        <f t="shared" si="3"/>
        <v>2201.46</v>
      </c>
      <c r="N12" s="54">
        <f t="shared" si="4"/>
        <v>8805.84</v>
      </c>
      <c r="O12" s="17">
        <v>8805.82</v>
      </c>
    </row>
    <row r="13" spans="1:15" s="6" customFormat="1" ht="45">
      <c r="A13" s="60" t="s">
        <v>256</v>
      </c>
      <c r="B13" s="249"/>
      <c r="C13" s="237"/>
      <c r="D13" s="248"/>
      <c r="E13" s="49"/>
      <c r="F13" s="237"/>
      <c r="G13" s="248"/>
      <c r="H13" s="249"/>
      <c r="I13" s="237"/>
      <c r="J13" s="248"/>
      <c r="K13" s="249"/>
      <c r="L13" s="237"/>
      <c r="M13" s="248">
        <v>4087.72</v>
      </c>
      <c r="N13" s="54">
        <f>M13+J13+G13+D13</f>
        <v>4087.72</v>
      </c>
      <c r="O13" s="17"/>
    </row>
    <row r="14" spans="1:15" s="12" customFormat="1" ht="15">
      <c r="A14" s="61" t="s">
        <v>61</v>
      </c>
      <c r="B14" s="33"/>
      <c r="C14" s="29"/>
      <c r="D14" s="63">
        <f t="shared" si="0"/>
        <v>472.62</v>
      </c>
      <c r="E14" s="50"/>
      <c r="F14" s="29"/>
      <c r="G14" s="63">
        <f t="shared" si="1"/>
        <v>472.62</v>
      </c>
      <c r="H14" s="33"/>
      <c r="I14" s="29"/>
      <c r="J14" s="63">
        <f t="shared" si="2"/>
        <v>472.62</v>
      </c>
      <c r="K14" s="33"/>
      <c r="L14" s="29"/>
      <c r="M14" s="63">
        <f t="shared" si="3"/>
        <v>472.62</v>
      </c>
      <c r="N14" s="54">
        <f t="shared" si="4"/>
        <v>1890.48</v>
      </c>
      <c r="O14" s="17">
        <v>1890.48</v>
      </c>
    </row>
    <row r="15" spans="1:15" s="6" customFormat="1" ht="15">
      <c r="A15" s="61" t="s">
        <v>63</v>
      </c>
      <c r="B15" s="32"/>
      <c r="C15" s="8"/>
      <c r="D15" s="63">
        <f t="shared" si="0"/>
        <v>354.47</v>
      </c>
      <c r="E15" s="49"/>
      <c r="F15" s="8"/>
      <c r="G15" s="63">
        <f t="shared" si="1"/>
        <v>354.47</v>
      </c>
      <c r="H15" s="32"/>
      <c r="I15" s="8"/>
      <c r="J15" s="63">
        <f t="shared" si="2"/>
        <v>354.47</v>
      </c>
      <c r="K15" s="32"/>
      <c r="L15" s="8"/>
      <c r="M15" s="63">
        <f t="shared" si="3"/>
        <v>354.47</v>
      </c>
      <c r="N15" s="54">
        <f t="shared" si="4"/>
        <v>1417.88</v>
      </c>
      <c r="O15" s="17">
        <v>1417.86</v>
      </c>
    </row>
    <row r="16" spans="1:15" s="9" customFormat="1" ht="30">
      <c r="A16" s="60" t="s">
        <v>65</v>
      </c>
      <c r="B16" s="34"/>
      <c r="C16" s="30"/>
      <c r="D16" s="63">
        <f t="shared" si="0"/>
        <v>0</v>
      </c>
      <c r="E16" s="51"/>
      <c r="F16" s="30"/>
      <c r="G16" s="63">
        <f t="shared" si="1"/>
        <v>0</v>
      </c>
      <c r="H16" s="34"/>
      <c r="I16" s="30"/>
      <c r="J16" s="63">
        <f t="shared" si="2"/>
        <v>0</v>
      </c>
      <c r="K16" s="246" t="s">
        <v>255</v>
      </c>
      <c r="L16" s="247">
        <v>42065</v>
      </c>
      <c r="M16" s="248">
        <v>2432.4</v>
      </c>
      <c r="N16" s="54">
        <f t="shared" si="4"/>
        <v>2432.4</v>
      </c>
      <c r="O16" s="17"/>
    </row>
    <row r="17" spans="1:15" s="6" customFormat="1" ht="15">
      <c r="A17" s="61" t="s">
        <v>66</v>
      </c>
      <c r="B17" s="32"/>
      <c r="C17" s="8"/>
      <c r="D17" s="63"/>
      <c r="E17" s="49"/>
      <c r="F17" s="8"/>
      <c r="G17" s="19"/>
      <c r="H17" s="32"/>
      <c r="I17" s="8"/>
      <c r="J17" s="39"/>
      <c r="K17" s="32"/>
      <c r="L17" s="8"/>
      <c r="M17" s="39"/>
      <c r="N17" s="54">
        <f t="shared" si="4"/>
        <v>0</v>
      </c>
      <c r="O17" s="17"/>
    </row>
    <row r="18" spans="1:15" s="6" customFormat="1" ht="15">
      <c r="A18" s="14" t="s">
        <v>68</v>
      </c>
      <c r="B18" s="178"/>
      <c r="C18" s="179"/>
      <c r="D18" s="180"/>
      <c r="E18" s="178"/>
      <c r="F18" s="179"/>
      <c r="G18" s="180"/>
      <c r="H18" s="32"/>
      <c r="I18" s="8"/>
      <c r="J18" s="39"/>
      <c r="K18" s="32"/>
      <c r="L18" s="8"/>
      <c r="M18" s="39"/>
      <c r="N18" s="54">
        <f t="shared" si="4"/>
        <v>0</v>
      </c>
      <c r="O18" s="17"/>
    </row>
    <row r="19" spans="1:15" s="6" customFormat="1" ht="15">
      <c r="A19" s="204" t="s">
        <v>69</v>
      </c>
      <c r="B19" s="178" t="s">
        <v>182</v>
      </c>
      <c r="C19" s="179">
        <v>41775</v>
      </c>
      <c r="D19" s="180">
        <v>207.91</v>
      </c>
      <c r="E19" s="178" t="s">
        <v>208</v>
      </c>
      <c r="F19" s="179">
        <v>41901</v>
      </c>
      <c r="G19" s="180">
        <v>207.91</v>
      </c>
      <c r="H19" s="32"/>
      <c r="I19" s="8"/>
      <c r="J19" s="39"/>
      <c r="K19" s="32"/>
      <c r="L19" s="8"/>
      <c r="M19" s="39"/>
      <c r="N19" s="54">
        <f t="shared" si="4"/>
        <v>415.82</v>
      </c>
      <c r="O19" s="17"/>
    </row>
    <row r="20" spans="1:15" s="6" customFormat="1" ht="15">
      <c r="A20" s="204" t="s">
        <v>177</v>
      </c>
      <c r="B20" s="178" t="s">
        <v>181</v>
      </c>
      <c r="C20" s="179">
        <v>41768</v>
      </c>
      <c r="D20" s="180">
        <v>740.94</v>
      </c>
      <c r="E20" s="178"/>
      <c r="F20" s="179"/>
      <c r="G20" s="180"/>
      <c r="H20" s="32"/>
      <c r="I20" s="8"/>
      <c r="J20" s="39"/>
      <c r="K20" s="32"/>
      <c r="L20" s="8"/>
      <c r="M20" s="39"/>
      <c r="N20" s="54">
        <f t="shared" si="4"/>
        <v>740.94</v>
      </c>
      <c r="O20" s="17"/>
    </row>
    <row r="21" spans="1:15" s="6" customFormat="1" ht="25.5">
      <c r="A21" s="5" t="s">
        <v>188</v>
      </c>
      <c r="B21" s="35">
        <v>88</v>
      </c>
      <c r="C21" s="181">
        <v>41817</v>
      </c>
      <c r="D21" s="180">
        <v>7615.7</v>
      </c>
      <c r="E21" s="49"/>
      <c r="F21" s="8"/>
      <c r="G21" s="19"/>
      <c r="H21" s="32"/>
      <c r="I21" s="8"/>
      <c r="J21" s="39"/>
      <c r="K21" s="32"/>
      <c r="L21" s="8"/>
      <c r="M21" s="39"/>
      <c r="N21" s="54">
        <f t="shared" si="4"/>
        <v>7615.7</v>
      </c>
      <c r="O21" s="17"/>
    </row>
    <row r="22" spans="1:15" s="6" customFormat="1" ht="15">
      <c r="A22" s="14" t="s">
        <v>71</v>
      </c>
      <c r="B22" s="35">
        <v>88</v>
      </c>
      <c r="C22" s="181">
        <v>41817</v>
      </c>
      <c r="D22" s="180">
        <v>792.41</v>
      </c>
      <c r="E22" s="49"/>
      <c r="F22" s="8"/>
      <c r="G22" s="19"/>
      <c r="H22" s="32"/>
      <c r="I22" s="8"/>
      <c r="J22" s="39"/>
      <c r="K22" s="32"/>
      <c r="L22" s="8"/>
      <c r="M22" s="39"/>
      <c r="N22" s="54">
        <f t="shared" si="4"/>
        <v>792.41</v>
      </c>
      <c r="O22" s="17"/>
    </row>
    <row r="23" spans="1:15" s="6" customFormat="1" ht="15">
      <c r="A23" s="14" t="s">
        <v>72</v>
      </c>
      <c r="B23" s="178" t="s">
        <v>182</v>
      </c>
      <c r="C23" s="179">
        <v>41775</v>
      </c>
      <c r="D23" s="180">
        <v>3532.78</v>
      </c>
      <c r="E23" s="49"/>
      <c r="F23" s="8"/>
      <c r="G23" s="19"/>
      <c r="H23" s="32"/>
      <c r="I23" s="8"/>
      <c r="J23" s="39"/>
      <c r="K23" s="32"/>
      <c r="L23" s="8"/>
      <c r="M23" s="39"/>
      <c r="N23" s="54">
        <f t="shared" si="4"/>
        <v>3532.78</v>
      </c>
      <c r="O23" s="17"/>
    </row>
    <row r="24" spans="1:15" s="6" customFormat="1" ht="15">
      <c r="A24" s="14" t="s">
        <v>73</v>
      </c>
      <c r="B24" s="178" t="s">
        <v>182</v>
      </c>
      <c r="C24" s="179">
        <v>41775</v>
      </c>
      <c r="D24" s="180">
        <v>831.63</v>
      </c>
      <c r="E24" s="49"/>
      <c r="F24" s="8"/>
      <c r="G24" s="19"/>
      <c r="H24" s="32"/>
      <c r="I24" s="8"/>
      <c r="J24" s="39"/>
      <c r="K24" s="32"/>
      <c r="L24" s="8"/>
      <c r="M24" s="39"/>
      <c r="N24" s="54">
        <f t="shared" si="4"/>
        <v>831.63</v>
      </c>
      <c r="O24" s="17"/>
    </row>
    <row r="25" spans="1:15" s="6" customFormat="1" ht="15">
      <c r="A25" s="14" t="s">
        <v>74</v>
      </c>
      <c r="B25" s="35">
        <v>88</v>
      </c>
      <c r="C25" s="181">
        <v>41817</v>
      </c>
      <c r="D25" s="180">
        <v>396.19</v>
      </c>
      <c r="E25" s="49"/>
      <c r="F25" s="8"/>
      <c r="G25" s="19"/>
      <c r="H25" s="178"/>
      <c r="I25" s="179"/>
      <c r="J25" s="180"/>
      <c r="K25" s="32"/>
      <c r="L25" s="8"/>
      <c r="M25" s="39"/>
      <c r="N25" s="54">
        <f t="shared" si="4"/>
        <v>396.19</v>
      </c>
      <c r="O25" s="17"/>
    </row>
    <row r="26" spans="1:15" s="6" customFormat="1" ht="15">
      <c r="A26" s="14" t="s">
        <v>75</v>
      </c>
      <c r="B26" s="32"/>
      <c r="C26" s="8"/>
      <c r="D26" s="63"/>
      <c r="E26" s="49"/>
      <c r="F26" s="8"/>
      <c r="G26" s="19"/>
      <c r="H26" s="32"/>
      <c r="I26" s="8"/>
      <c r="J26" s="39"/>
      <c r="K26" s="32"/>
      <c r="L26" s="8"/>
      <c r="M26" s="39"/>
      <c r="N26" s="54">
        <f t="shared" si="4"/>
        <v>0</v>
      </c>
      <c r="O26" s="17"/>
    </row>
    <row r="27" spans="1:15" s="7" customFormat="1" ht="25.5">
      <c r="A27" s="14" t="s">
        <v>76</v>
      </c>
      <c r="B27" s="178" t="s">
        <v>182</v>
      </c>
      <c r="C27" s="179">
        <v>41775</v>
      </c>
      <c r="D27" s="180">
        <v>2783.98</v>
      </c>
      <c r="E27" s="52"/>
      <c r="F27" s="10"/>
      <c r="G27" s="20"/>
      <c r="H27" s="35"/>
      <c r="I27" s="10"/>
      <c r="J27" s="40"/>
      <c r="K27" s="35"/>
      <c r="L27" s="10"/>
      <c r="M27" s="40"/>
      <c r="N27" s="54">
        <f t="shared" si="4"/>
        <v>2783.98</v>
      </c>
      <c r="O27" s="17"/>
    </row>
    <row r="28" spans="1:15" s="7" customFormat="1" ht="15">
      <c r="A28" s="14" t="s">
        <v>77</v>
      </c>
      <c r="B28" s="35"/>
      <c r="C28" s="10"/>
      <c r="D28" s="63"/>
      <c r="E28" s="178" t="s">
        <v>214</v>
      </c>
      <c r="F28" s="179">
        <v>41908</v>
      </c>
      <c r="G28" s="180">
        <v>2790.05</v>
      </c>
      <c r="H28" s="35"/>
      <c r="I28" s="10"/>
      <c r="J28" s="40"/>
      <c r="K28" s="35"/>
      <c r="L28" s="10"/>
      <c r="M28" s="40"/>
      <c r="N28" s="54">
        <f t="shared" si="4"/>
        <v>2790.05</v>
      </c>
      <c r="O28" s="17"/>
    </row>
    <row r="29" spans="1:15" s="7" customFormat="1" ht="30">
      <c r="A29" s="61" t="s">
        <v>78</v>
      </c>
      <c r="B29" s="35"/>
      <c r="C29" s="10"/>
      <c r="D29" s="63"/>
      <c r="E29" s="52"/>
      <c r="F29" s="10"/>
      <c r="G29" s="63"/>
      <c r="H29" s="35"/>
      <c r="I29" s="10"/>
      <c r="J29" s="63"/>
      <c r="K29" s="35"/>
      <c r="L29" s="10"/>
      <c r="M29" s="63"/>
      <c r="N29" s="54">
        <f t="shared" si="4"/>
        <v>0</v>
      </c>
      <c r="O29" s="17"/>
    </row>
    <row r="30" spans="1:15" s="6" customFormat="1" ht="15">
      <c r="A30" s="269" t="s">
        <v>113</v>
      </c>
      <c r="B30" s="178"/>
      <c r="C30" s="179"/>
      <c r="D30" s="180"/>
      <c r="E30" s="209">
        <v>121</v>
      </c>
      <c r="F30" s="210">
        <v>41866</v>
      </c>
      <c r="G30" s="19">
        <v>792.41</v>
      </c>
      <c r="H30" s="178"/>
      <c r="I30" s="179"/>
      <c r="J30" s="180"/>
      <c r="K30" s="66">
        <v>84</v>
      </c>
      <c r="L30" s="206">
        <v>42083</v>
      </c>
      <c r="M30" s="240">
        <v>792.41</v>
      </c>
      <c r="N30" s="54">
        <f t="shared" si="4"/>
        <v>1584.82</v>
      </c>
      <c r="O30" s="17"/>
    </row>
    <row r="31" spans="1:15" s="6" customFormat="1" ht="15">
      <c r="A31" s="270"/>
      <c r="B31" s="178"/>
      <c r="C31" s="179"/>
      <c r="D31" s="180"/>
      <c r="E31" s="209">
        <v>155</v>
      </c>
      <c r="F31" s="210">
        <v>41943</v>
      </c>
      <c r="G31" s="19">
        <v>792.41</v>
      </c>
      <c r="H31" s="178"/>
      <c r="I31" s="179"/>
      <c r="J31" s="180"/>
      <c r="K31" s="32"/>
      <c r="L31" s="8"/>
      <c r="M31" s="39"/>
      <c r="N31" s="54">
        <f t="shared" si="4"/>
        <v>792.41</v>
      </c>
      <c r="O31" s="17"/>
    </row>
    <row r="32" spans="1:15" s="6" customFormat="1" ht="25.5">
      <c r="A32" s="5" t="s">
        <v>114</v>
      </c>
      <c r="B32" s="32"/>
      <c r="C32" s="8"/>
      <c r="D32" s="63"/>
      <c r="E32" s="49"/>
      <c r="F32" s="8"/>
      <c r="G32" s="19"/>
      <c r="H32" s="178" t="s">
        <v>227</v>
      </c>
      <c r="I32" s="179">
        <v>41957</v>
      </c>
      <c r="J32" s="180">
        <v>1584.82</v>
      </c>
      <c r="K32" s="32"/>
      <c r="L32" s="8"/>
      <c r="M32" s="39"/>
      <c r="N32" s="54">
        <f t="shared" si="4"/>
        <v>1584.82</v>
      </c>
      <c r="O32" s="17"/>
    </row>
    <row r="33" spans="1:15" s="6" customFormat="1" ht="15">
      <c r="A33" s="5" t="s">
        <v>116</v>
      </c>
      <c r="B33" s="35">
        <v>53</v>
      </c>
      <c r="C33" s="181">
        <v>41768</v>
      </c>
      <c r="D33" s="180">
        <v>1663.21</v>
      </c>
      <c r="E33" s="49"/>
      <c r="F33" s="8"/>
      <c r="G33" s="19"/>
      <c r="H33" s="66"/>
      <c r="I33" s="196"/>
      <c r="J33" s="55"/>
      <c r="K33" s="32"/>
      <c r="L33" s="8"/>
      <c r="M33" s="39"/>
      <c r="N33" s="54">
        <f t="shared" si="4"/>
        <v>1663.21</v>
      </c>
      <c r="O33" s="17"/>
    </row>
    <row r="34" spans="1:15" s="6" customFormat="1" ht="15">
      <c r="A34" s="269" t="s">
        <v>117</v>
      </c>
      <c r="B34" s="32"/>
      <c r="C34" s="8"/>
      <c r="D34" s="63"/>
      <c r="E34" s="178"/>
      <c r="F34" s="179"/>
      <c r="G34" s="180"/>
      <c r="H34" s="178"/>
      <c r="I34" s="179"/>
      <c r="J34" s="180"/>
      <c r="K34" s="32"/>
      <c r="L34" s="8"/>
      <c r="M34" s="39"/>
      <c r="N34" s="54">
        <f t="shared" si="4"/>
        <v>0</v>
      </c>
      <c r="O34" s="17"/>
    </row>
    <row r="35" spans="1:15" s="6" customFormat="1" ht="15">
      <c r="A35" s="270"/>
      <c r="B35" s="32"/>
      <c r="C35" s="8"/>
      <c r="D35" s="63"/>
      <c r="E35" s="197"/>
      <c r="F35" s="179"/>
      <c r="G35" s="180"/>
      <c r="H35" s="178"/>
      <c r="I35" s="179"/>
      <c r="J35" s="180"/>
      <c r="K35" s="32"/>
      <c r="L35" s="8"/>
      <c r="M35" s="39"/>
      <c r="N35" s="54">
        <f t="shared" si="4"/>
        <v>0</v>
      </c>
      <c r="O35" s="17"/>
    </row>
    <row r="36" spans="1:15" s="7" customFormat="1" ht="15">
      <c r="A36" s="5" t="s">
        <v>178</v>
      </c>
      <c r="B36" s="35">
        <v>88</v>
      </c>
      <c r="C36" s="181">
        <v>41817</v>
      </c>
      <c r="D36" s="180">
        <v>563.65</v>
      </c>
      <c r="E36" s="52"/>
      <c r="F36" s="10"/>
      <c r="G36" s="63"/>
      <c r="H36" s="35"/>
      <c r="I36" s="10"/>
      <c r="J36" s="63"/>
      <c r="K36" s="35"/>
      <c r="L36" s="10"/>
      <c r="M36" s="63"/>
      <c r="N36" s="54">
        <f t="shared" si="4"/>
        <v>563.65</v>
      </c>
      <c r="O36" s="17"/>
    </row>
    <row r="37" spans="1:15" s="6" customFormat="1" ht="15">
      <c r="A37" s="5" t="s">
        <v>80</v>
      </c>
      <c r="B37" s="32"/>
      <c r="C37" s="8"/>
      <c r="D37" s="63">
        <f>O37/4</f>
        <v>1409.16</v>
      </c>
      <c r="E37" s="49"/>
      <c r="F37" s="8"/>
      <c r="G37" s="63">
        <f>O37/4</f>
        <v>1409.16</v>
      </c>
      <c r="H37" s="32"/>
      <c r="I37" s="8"/>
      <c r="J37" s="63">
        <f>O37/4</f>
        <v>1409.16</v>
      </c>
      <c r="K37" s="32"/>
      <c r="L37" s="8"/>
      <c r="M37" s="63">
        <f>O37/4</f>
        <v>1409.16</v>
      </c>
      <c r="N37" s="54">
        <f t="shared" si="4"/>
        <v>5636.64</v>
      </c>
      <c r="O37" s="17">
        <v>5636.64</v>
      </c>
    </row>
    <row r="38" spans="1:15" s="7" customFormat="1" ht="30">
      <c r="A38" s="61" t="s">
        <v>95</v>
      </c>
      <c r="B38" s="35"/>
      <c r="C38" s="10"/>
      <c r="D38" s="63"/>
      <c r="E38" s="52"/>
      <c r="F38" s="10"/>
      <c r="G38" s="63"/>
      <c r="H38" s="35"/>
      <c r="I38" s="10"/>
      <c r="J38" s="63"/>
      <c r="K38" s="35"/>
      <c r="L38" s="10"/>
      <c r="M38" s="63"/>
      <c r="N38" s="54">
        <f t="shared" si="4"/>
        <v>0</v>
      </c>
      <c r="O38" s="17"/>
    </row>
    <row r="39" spans="1:15" s="7" customFormat="1" ht="15">
      <c r="A39" s="5" t="s">
        <v>179</v>
      </c>
      <c r="B39" s="35">
        <v>88</v>
      </c>
      <c r="C39" s="181">
        <v>41817</v>
      </c>
      <c r="D39" s="180">
        <v>2086.79</v>
      </c>
      <c r="E39" s="52"/>
      <c r="F39" s="10"/>
      <c r="G39" s="63"/>
      <c r="H39" s="35"/>
      <c r="I39" s="10"/>
      <c r="J39" s="63"/>
      <c r="K39" s="35"/>
      <c r="L39" s="10"/>
      <c r="M39" s="63"/>
      <c r="N39" s="54">
        <f t="shared" si="4"/>
        <v>2086.79</v>
      </c>
      <c r="O39" s="17"/>
    </row>
    <row r="40" spans="1:15" s="7" customFormat="1" ht="15">
      <c r="A40" s="61" t="s">
        <v>82</v>
      </c>
      <c r="B40" s="35"/>
      <c r="C40" s="10"/>
      <c r="D40" s="63"/>
      <c r="E40" s="52"/>
      <c r="F40" s="10"/>
      <c r="G40" s="63"/>
      <c r="H40" s="35"/>
      <c r="I40" s="10"/>
      <c r="J40" s="63"/>
      <c r="K40" s="35"/>
      <c r="L40" s="10"/>
      <c r="M40" s="63"/>
      <c r="N40" s="54">
        <f t="shared" si="4"/>
        <v>0</v>
      </c>
      <c r="O40" s="17"/>
    </row>
    <row r="41" spans="1:15" s="7" customFormat="1" ht="15">
      <c r="A41" s="14" t="s">
        <v>84</v>
      </c>
      <c r="B41" s="35"/>
      <c r="C41" s="10"/>
      <c r="D41" s="63"/>
      <c r="E41" s="52">
        <v>155</v>
      </c>
      <c r="F41" s="181">
        <v>41943</v>
      </c>
      <c r="G41" s="63">
        <v>10860.34</v>
      </c>
      <c r="H41" s="178"/>
      <c r="I41" s="179"/>
      <c r="J41" s="180"/>
      <c r="K41" s="35"/>
      <c r="L41" s="10"/>
      <c r="M41" s="63"/>
      <c r="N41" s="54">
        <f t="shared" si="4"/>
        <v>10860.34</v>
      </c>
      <c r="O41" s="17"/>
    </row>
    <row r="42" spans="1:15" s="7" customFormat="1" ht="15">
      <c r="A42" s="14" t="s">
        <v>85</v>
      </c>
      <c r="B42" s="35"/>
      <c r="C42" s="10"/>
      <c r="D42" s="63"/>
      <c r="E42" s="52"/>
      <c r="F42" s="181"/>
      <c r="G42" s="63"/>
      <c r="H42" s="35"/>
      <c r="I42" s="10"/>
      <c r="J42" s="63"/>
      <c r="K42" s="178"/>
      <c r="L42" s="179"/>
      <c r="M42" s="63"/>
      <c r="N42" s="54">
        <f t="shared" si="4"/>
        <v>0</v>
      </c>
      <c r="O42" s="17"/>
    </row>
    <row r="43" spans="1:15" s="7" customFormat="1" ht="15">
      <c r="A43" s="61" t="s">
        <v>86</v>
      </c>
      <c r="B43" s="35"/>
      <c r="C43" s="10"/>
      <c r="D43" s="63"/>
      <c r="E43" s="52"/>
      <c r="F43" s="10"/>
      <c r="G43" s="63"/>
      <c r="H43" s="35"/>
      <c r="I43" s="10"/>
      <c r="J43" s="63"/>
      <c r="K43" s="35"/>
      <c r="L43" s="10"/>
      <c r="M43" s="63"/>
      <c r="N43" s="54">
        <f t="shared" si="4"/>
        <v>0</v>
      </c>
      <c r="O43" s="17"/>
    </row>
    <row r="44" spans="1:15" s="7" customFormat="1" ht="15">
      <c r="A44" s="14" t="s">
        <v>96</v>
      </c>
      <c r="B44" s="35"/>
      <c r="C44" s="10"/>
      <c r="D44" s="63"/>
      <c r="E44" s="52">
        <v>122</v>
      </c>
      <c r="F44" s="181">
        <v>41873</v>
      </c>
      <c r="G44" s="63">
        <v>993.79</v>
      </c>
      <c r="H44" s="178"/>
      <c r="I44" s="179"/>
      <c r="J44" s="180"/>
      <c r="K44" s="35"/>
      <c r="L44" s="10"/>
      <c r="M44" s="63"/>
      <c r="N44" s="54">
        <f t="shared" si="4"/>
        <v>993.79</v>
      </c>
      <c r="O44" s="17"/>
    </row>
    <row r="45" spans="1:15" s="7" customFormat="1" ht="15">
      <c r="A45" s="61" t="s">
        <v>97</v>
      </c>
      <c r="B45" s="35"/>
      <c r="C45" s="10"/>
      <c r="D45" s="63"/>
      <c r="E45" s="52"/>
      <c r="F45" s="10"/>
      <c r="G45" s="63"/>
      <c r="H45" s="35"/>
      <c r="I45" s="10"/>
      <c r="J45" s="63"/>
      <c r="K45" s="35"/>
      <c r="L45" s="10"/>
      <c r="M45" s="63"/>
      <c r="N45" s="54">
        <f t="shared" si="4"/>
        <v>0</v>
      </c>
      <c r="O45" s="17"/>
    </row>
    <row r="46" spans="1:15" s="7" customFormat="1" ht="15">
      <c r="A46" s="61" t="s">
        <v>87</v>
      </c>
      <c r="B46" s="35"/>
      <c r="C46" s="10"/>
      <c r="D46" s="63"/>
      <c r="E46" s="52"/>
      <c r="F46" s="10"/>
      <c r="G46" s="63"/>
      <c r="H46" s="35"/>
      <c r="I46" s="10"/>
      <c r="J46" s="63"/>
      <c r="K46" s="35"/>
      <c r="L46" s="10"/>
      <c r="M46" s="63"/>
      <c r="N46" s="54">
        <f t="shared" si="4"/>
        <v>0</v>
      </c>
      <c r="O46" s="17"/>
    </row>
    <row r="47" spans="1:15" s="7" customFormat="1" ht="15">
      <c r="A47" s="5" t="s">
        <v>123</v>
      </c>
      <c r="B47" s="66"/>
      <c r="C47" s="76"/>
      <c r="D47" s="63"/>
      <c r="E47" s="67"/>
      <c r="F47" s="76"/>
      <c r="G47" s="63"/>
      <c r="H47" s="66"/>
      <c r="I47" s="76"/>
      <c r="J47" s="63"/>
      <c r="K47" s="66"/>
      <c r="L47" s="76"/>
      <c r="M47" s="63"/>
      <c r="N47" s="54">
        <f t="shared" si="4"/>
        <v>0</v>
      </c>
      <c r="O47" s="17"/>
    </row>
    <row r="48" spans="1:15" s="7" customFormat="1" ht="15.75" customHeight="1" thickBot="1">
      <c r="A48" s="5" t="s">
        <v>153</v>
      </c>
      <c r="B48" s="66"/>
      <c r="C48" s="76"/>
      <c r="D48" s="63"/>
      <c r="E48" s="67"/>
      <c r="F48" s="76"/>
      <c r="G48" s="63"/>
      <c r="H48" s="66"/>
      <c r="I48" s="76"/>
      <c r="J48" s="63"/>
      <c r="K48" s="66"/>
      <c r="L48" s="76"/>
      <c r="M48" s="63"/>
      <c r="N48" s="54">
        <f t="shared" si="4"/>
        <v>0</v>
      </c>
      <c r="O48" s="17"/>
    </row>
    <row r="49" spans="1:15" s="7" customFormat="1" ht="19.5" thickBot="1">
      <c r="A49" s="4" t="s">
        <v>88</v>
      </c>
      <c r="B49" s="10"/>
      <c r="C49" s="10"/>
      <c r="D49" s="63">
        <f>O49/4</f>
        <v>19928.95</v>
      </c>
      <c r="E49" s="10"/>
      <c r="F49" s="10"/>
      <c r="G49" s="63">
        <f>O49/4</f>
        <v>19928.95</v>
      </c>
      <c r="H49" s="10"/>
      <c r="I49" s="10"/>
      <c r="J49" s="63">
        <f>O49/4</f>
        <v>19928.95</v>
      </c>
      <c r="K49" s="10"/>
      <c r="L49" s="10"/>
      <c r="M49" s="63">
        <f>O49/4</f>
        <v>19928.95</v>
      </c>
      <c r="N49" s="54">
        <f t="shared" si="4"/>
        <v>79715.8</v>
      </c>
      <c r="O49" s="97">
        <v>79715.81</v>
      </c>
    </row>
    <row r="50" spans="1:15" s="6" customFormat="1" ht="20.25" thickBot="1">
      <c r="A50" s="45" t="s">
        <v>4</v>
      </c>
      <c r="B50" s="100"/>
      <c r="C50" s="101"/>
      <c r="D50" s="104">
        <f>SUM(D5:D49)</f>
        <v>157411.17</v>
      </c>
      <c r="E50" s="102"/>
      <c r="F50" s="101"/>
      <c r="G50" s="104">
        <f>SUM(G5:G49)</f>
        <v>152632.89</v>
      </c>
      <c r="H50" s="103"/>
      <c r="I50" s="101"/>
      <c r="J50" s="104">
        <f>SUM(J5:J49)</f>
        <v>137780.8</v>
      </c>
      <c r="K50" s="103"/>
      <c r="L50" s="101"/>
      <c r="M50" s="104">
        <f>SUM(M5:M49)</f>
        <v>143508.51</v>
      </c>
      <c r="N50" s="54">
        <f t="shared" si="4"/>
        <v>591333.37</v>
      </c>
      <c r="O50" s="25">
        <f>SUM(O5:O49)</f>
        <v>544783.83</v>
      </c>
    </row>
    <row r="51" spans="1:15" s="11" customFormat="1" ht="20.25" hidden="1" thickBot="1">
      <c r="A51" s="46" t="s">
        <v>2</v>
      </c>
      <c r="B51" s="77"/>
      <c r="C51" s="78"/>
      <c r="D51" s="79"/>
      <c r="E51" s="80"/>
      <c r="F51" s="78"/>
      <c r="G51" s="81"/>
      <c r="H51" s="77"/>
      <c r="I51" s="78"/>
      <c r="J51" s="79"/>
      <c r="K51" s="77"/>
      <c r="L51" s="78"/>
      <c r="M51" s="79"/>
      <c r="N51" s="53"/>
      <c r="O51" s="26"/>
    </row>
    <row r="52" spans="1:15" s="13" customFormat="1" ht="39.75" customHeight="1" thickBot="1">
      <c r="A52" s="275" t="s">
        <v>3</v>
      </c>
      <c r="B52" s="276"/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7"/>
      <c r="O52" s="27"/>
    </row>
    <row r="53" spans="1:15" s="7" customFormat="1" ht="15">
      <c r="A53" s="169" t="s">
        <v>171</v>
      </c>
      <c r="B53" s="35"/>
      <c r="C53" s="10"/>
      <c r="D53" s="40"/>
      <c r="E53" s="52"/>
      <c r="F53" s="10"/>
      <c r="G53" s="20"/>
      <c r="H53" s="35">
        <v>175</v>
      </c>
      <c r="I53" s="206">
        <v>41978</v>
      </c>
      <c r="J53" s="39">
        <v>12328.81</v>
      </c>
      <c r="K53" s="35"/>
      <c r="L53" s="10"/>
      <c r="M53" s="40"/>
      <c r="N53" s="54">
        <f aca="true" t="shared" si="5" ref="N53:N111">M53+J53+G53+D53</f>
        <v>12328.81</v>
      </c>
      <c r="O53" s="64"/>
    </row>
    <row r="54" spans="1:15" s="7" customFormat="1" ht="15">
      <c r="A54" s="169" t="s">
        <v>172</v>
      </c>
      <c r="B54" s="35"/>
      <c r="C54" s="76"/>
      <c r="D54" s="40"/>
      <c r="E54" s="67"/>
      <c r="F54" s="76"/>
      <c r="G54" s="20"/>
      <c r="H54" s="35">
        <v>175</v>
      </c>
      <c r="I54" s="206">
        <v>41978</v>
      </c>
      <c r="J54" s="39">
        <v>97673.4</v>
      </c>
      <c r="K54" s="178"/>
      <c r="L54" s="179"/>
      <c r="M54" s="180"/>
      <c r="N54" s="54">
        <f t="shared" si="5"/>
        <v>97673.4</v>
      </c>
      <c r="O54" s="64"/>
    </row>
    <row r="55" spans="1:15" s="7" customFormat="1" ht="15">
      <c r="A55" s="169" t="s">
        <v>173</v>
      </c>
      <c r="B55" s="35"/>
      <c r="C55" s="181"/>
      <c r="D55" s="180"/>
      <c r="E55" s="67"/>
      <c r="F55" s="76"/>
      <c r="G55" s="20"/>
      <c r="H55" s="35"/>
      <c r="I55" s="76"/>
      <c r="J55" s="39"/>
      <c r="K55" s="52"/>
      <c r="L55" s="76"/>
      <c r="M55" s="40"/>
      <c r="N55" s="54">
        <f t="shared" si="5"/>
        <v>0</v>
      </c>
      <c r="O55" s="64"/>
    </row>
    <row r="56" spans="1:15" s="7" customFormat="1" ht="15">
      <c r="A56" s="169" t="s">
        <v>240</v>
      </c>
      <c r="B56" s="35"/>
      <c r="C56" s="206"/>
      <c r="D56" s="180"/>
      <c r="E56" s="67"/>
      <c r="F56" s="76"/>
      <c r="G56" s="20"/>
      <c r="H56" s="35">
        <v>10</v>
      </c>
      <c r="I56" s="206">
        <v>42020</v>
      </c>
      <c r="J56" s="39">
        <v>5038.57</v>
      </c>
      <c r="K56" s="52"/>
      <c r="L56" s="76"/>
      <c r="M56" s="40"/>
      <c r="N56" s="54">
        <f t="shared" si="5"/>
        <v>5038.57</v>
      </c>
      <c r="O56" s="64"/>
    </row>
    <row r="57" spans="1:15" s="7" customFormat="1" ht="15.75" thickBot="1">
      <c r="A57" s="169" t="s">
        <v>175</v>
      </c>
      <c r="B57" s="35"/>
      <c r="C57" s="76"/>
      <c r="D57" s="40"/>
      <c r="E57" s="67">
        <v>121</v>
      </c>
      <c r="F57" s="206">
        <v>41866</v>
      </c>
      <c r="G57" s="19">
        <v>7580.04</v>
      </c>
      <c r="H57" s="35"/>
      <c r="I57" s="76"/>
      <c r="J57" s="40"/>
      <c r="K57" s="52"/>
      <c r="L57" s="76"/>
      <c r="M57" s="40"/>
      <c r="N57" s="54">
        <f t="shared" si="5"/>
        <v>7580.04</v>
      </c>
      <c r="O57" s="64"/>
    </row>
    <row r="58" spans="1:15" s="86" customFormat="1" ht="20.25" thickBot="1">
      <c r="A58" s="82" t="s">
        <v>4</v>
      </c>
      <c r="B58" s="83"/>
      <c r="C58" s="90"/>
      <c r="D58" s="90">
        <f>SUM(D53:D57)</f>
        <v>0</v>
      </c>
      <c r="E58" s="90"/>
      <c r="F58" s="90"/>
      <c r="G58" s="90">
        <f>SUM(G53:G57)</f>
        <v>7580.04</v>
      </c>
      <c r="H58" s="90"/>
      <c r="I58" s="90"/>
      <c r="J58" s="90">
        <f>SUM(J53:J57)</f>
        <v>115040.78</v>
      </c>
      <c r="K58" s="90"/>
      <c r="L58" s="90"/>
      <c r="M58" s="90">
        <f>SUM(M53:M57)</f>
        <v>0</v>
      </c>
      <c r="N58" s="54">
        <f t="shared" si="5"/>
        <v>122620.82</v>
      </c>
      <c r="O58" s="85"/>
    </row>
    <row r="59" spans="1:15" s="7" customFormat="1" ht="42" customHeight="1">
      <c r="A59" s="275" t="s">
        <v>28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7"/>
      <c r="O59" s="18"/>
    </row>
    <row r="60" spans="1:15" s="7" customFormat="1" ht="15">
      <c r="A60" s="205" t="s">
        <v>183</v>
      </c>
      <c r="B60" s="178" t="s">
        <v>182</v>
      </c>
      <c r="C60" s="179">
        <v>41775</v>
      </c>
      <c r="D60" s="180">
        <v>11696.3</v>
      </c>
      <c r="E60" s="24"/>
      <c r="F60" s="1"/>
      <c r="G60" s="211"/>
      <c r="H60" s="36"/>
      <c r="I60" s="1"/>
      <c r="J60" s="41"/>
      <c r="K60" s="36"/>
      <c r="L60" s="1"/>
      <c r="M60" s="41"/>
      <c r="N60" s="54">
        <f t="shared" si="5"/>
        <v>11696.3</v>
      </c>
      <c r="O60" s="24"/>
    </row>
    <row r="61" spans="1:15" s="7" customFormat="1" ht="15">
      <c r="A61" s="43" t="s">
        <v>184</v>
      </c>
      <c r="B61" s="178" t="s">
        <v>182</v>
      </c>
      <c r="C61" s="179">
        <v>41775</v>
      </c>
      <c r="D61" s="180">
        <v>125.52</v>
      </c>
      <c r="E61" s="52"/>
      <c r="F61" s="10"/>
      <c r="G61" s="19"/>
      <c r="H61" s="35"/>
      <c r="I61" s="10"/>
      <c r="J61" s="40"/>
      <c r="K61" s="35"/>
      <c r="L61" s="10"/>
      <c r="M61" s="40"/>
      <c r="N61" s="54">
        <f t="shared" si="5"/>
        <v>125.52</v>
      </c>
      <c r="O61" s="24"/>
    </row>
    <row r="62" spans="1:15" s="7" customFormat="1" ht="15">
      <c r="A62" s="43" t="s">
        <v>185</v>
      </c>
      <c r="B62" s="178" t="s">
        <v>182</v>
      </c>
      <c r="C62" s="179">
        <v>41775</v>
      </c>
      <c r="D62" s="180">
        <v>78.09</v>
      </c>
      <c r="E62" s="52"/>
      <c r="F62" s="10"/>
      <c r="G62" s="19"/>
      <c r="H62" s="35"/>
      <c r="I62" s="10"/>
      <c r="J62" s="40"/>
      <c r="K62" s="35"/>
      <c r="L62" s="10"/>
      <c r="M62" s="40"/>
      <c r="N62" s="54">
        <f t="shared" si="5"/>
        <v>78.09</v>
      </c>
      <c r="O62" s="24"/>
    </row>
    <row r="63" spans="1:15" s="7" customFormat="1" ht="15">
      <c r="A63" s="43" t="s">
        <v>186</v>
      </c>
      <c r="B63" s="178" t="s">
        <v>187</v>
      </c>
      <c r="C63" s="179">
        <v>41789</v>
      </c>
      <c r="D63" s="180">
        <v>2575.24</v>
      </c>
      <c r="E63" s="52"/>
      <c r="F63" s="10"/>
      <c r="G63" s="19"/>
      <c r="H63" s="35"/>
      <c r="I63" s="10"/>
      <c r="J63" s="40"/>
      <c r="K63" s="35"/>
      <c r="L63" s="10"/>
      <c r="M63" s="40"/>
      <c r="N63" s="54">
        <f t="shared" si="5"/>
        <v>2575.24</v>
      </c>
      <c r="O63" s="24"/>
    </row>
    <row r="64" spans="1:15" s="7" customFormat="1" ht="15">
      <c r="A64" s="43" t="s">
        <v>189</v>
      </c>
      <c r="B64" s="35">
        <v>100</v>
      </c>
      <c r="C64" s="181">
        <v>41831</v>
      </c>
      <c r="D64" s="39">
        <v>228.3</v>
      </c>
      <c r="E64" s="178"/>
      <c r="F64" s="179"/>
      <c r="G64" s="180"/>
      <c r="H64" s="35"/>
      <c r="I64" s="10"/>
      <c r="J64" s="40"/>
      <c r="K64" s="35"/>
      <c r="L64" s="10"/>
      <c r="M64" s="40"/>
      <c r="N64" s="54">
        <f t="shared" si="5"/>
        <v>228.3</v>
      </c>
      <c r="O64" s="24"/>
    </row>
    <row r="65" spans="1:15" s="7" customFormat="1" ht="15">
      <c r="A65" s="205" t="s">
        <v>190</v>
      </c>
      <c r="B65" s="35">
        <v>101</v>
      </c>
      <c r="C65" s="181">
        <v>41838</v>
      </c>
      <c r="D65" s="39">
        <v>10633</v>
      </c>
      <c r="E65" s="178"/>
      <c r="F65" s="179"/>
      <c r="G65" s="180"/>
      <c r="H65" s="35"/>
      <c r="I65" s="10"/>
      <c r="J65" s="40"/>
      <c r="K65" s="35"/>
      <c r="L65" s="10"/>
      <c r="M65" s="40"/>
      <c r="N65" s="54">
        <f t="shared" si="5"/>
        <v>10633</v>
      </c>
      <c r="O65" s="24"/>
    </row>
    <row r="66" spans="1:15" s="7" customFormat="1" ht="15">
      <c r="A66" s="43" t="s">
        <v>192</v>
      </c>
      <c r="B66" s="178"/>
      <c r="C66" s="179"/>
      <c r="D66" s="180"/>
      <c r="E66" s="52">
        <v>122</v>
      </c>
      <c r="F66" s="181">
        <v>41873</v>
      </c>
      <c r="G66" s="19">
        <v>196.5</v>
      </c>
      <c r="H66" s="35"/>
      <c r="I66" s="10"/>
      <c r="J66" s="40"/>
      <c r="K66" s="35"/>
      <c r="L66" s="10"/>
      <c r="M66" s="40"/>
      <c r="N66" s="54">
        <f t="shared" si="5"/>
        <v>196.5</v>
      </c>
      <c r="O66" s="24"/>
    </row>
    <row r="67" spans="1:15" s="7" customFormat="1" ht="15">
      <c r="A67" s="43" t="s">
        <v>193</v>
      </c>
      <c r="B67" s="178"/>
      <c r="C67" s="179"/>
      <c r="D67" s="180"/>
      <c r="E67" s="52">
        <v>122</v>
      </c>
      <c r="F67" s="181">
        <v>41873</v>
      </c>
      <c r="G67" s="19">
        <v>196.5</v>
      </c>
      <c r="H67" s="35"/>
      <c r="I67" s="10"/>
      <c r="J67" s="40"/>
      <c r="K67" s="35"/>
      <c r="L67" s="10"/>
      <c r="M67" s="40"/>
      <c r="N67" s="54">
        <f t="shared" si="5"/>
        <v>196.5</v>
      </c>
      <c r="O67" s="24"/>
    </row>
    <row r="68" spans="1:15" s="7" customFormat="1" ht="15">
      <c r="A68" s="43" t="s">
        <v>194</v>
      </c>
      <c r="B68" s="35"/>
      <c r="C68" s="10"/>
      <c r="D68" s="40"/>
      <c r="E68" s="52">
        <v>122</v>
      </c>
      <c r="F68" s="181">
        <v>41873</v>
      </c>
      <c r="G68" s="180">
        <v>2655.34</v>
      </c>
      <c r="H68" s="35"/>
      <c r="I68" s="10"/>
      <c r="J68" s="40"/>
      <c r="K68" s="35"/>
      <c r="L68" s="10"/>
      <c r="M68" s="40"/>
      <c r="N68" s="54">
        <f t="shared" si="5"/>
        <v>2655.34</v>
      </c>
      <c r="O68" s="24"/>
    </row>
    <row r="69" spans="1:15" s="7" customFormat="1" ht="15">
      <c r="A69" s="43" t="s">
        <v>195</v>
      </c>
      <c r="B69" s="35"/>
      <c r="C69" s="10"/>
      <c r="D69" s="40"/>
      <c r="E69" s="52">
        <v>122</v>
      </c>
      <c r="F69" s="181">
        <v>41873</v>
      </c>
      <c r="G69" s="198">
        <v>1044.34</v>
      </c>
      <c r="H69" s="178"/>
      <c r="I69" s="179"/>
      <c r="J69" s="180"/>
      <c r="K69" s="35"/>
      <c r="L69" s="10"/>
      <c r="M69" s="40"/>
      <c r="N69" s="54">
        <f t="shared" si="5"/>
        <v>1044.34</v>
      </c>
      <c r="O69" s="24"/>
    </row>
    <row r="70" spans="1:15" s="7" customFormat="1" ht="15">
      <c r="A70" s="43" t="s">
        <v>196</v>
      </c>
      <c r="B70" s="35"/>
      <c r="C70" s="10"/>
      <c r="D70" s="40"/>
      <c r="E70" s="197" t="s">
        <v>197</v>
      </c>
      <c r="F70" s="179">
        <v>41859</v>
      </c>
      <c r="G70" s="198">
        <v>161.43</v>
      </c>
      <c r="H70" s="178"/>
      <c r="I70" s="179"/>
      <c r="J70" s="180"/>
      <c r="K70" s="35"/>
      <c r="L70" s="10"/>
      <c r="M70" s="40"/>
      <c r="N70" s="54">
        <f t="shared" si="5"/>
        <v>161.43</v>
      </c>
      <c r="O70" s="24"/>
    </row>
    <row r="71" spans="1:15" s="7" customFormat="1" ht="15">
      <c r="A71" s="44" t="s">
        <v>198</v>
      </c>
      <c r="B71" s="35"/>
      <c r="C71" s="10"/>
      <c r="D71" s="40"/>
      <c r="E71" s="52">
        <v>130</v>
      </c>
      <c r="F71" s="181">
        <v>41880</v>
      </c>
      <c r="G71" s="19">
        <v>7704.75</v>
      </c>
      <c r="H71" s="178"/>
      <c r="I71" s="179"/>
      <c r="J71" s="180"/>
      <c r="K71" s="35"/>
      <c r="L71" s="10"/>
      <c r="M71" s="40"/>
      <c r="N71" s="54">
        <f t="shared" si="5"/>
        <v>7704.75</v>
      </c>
      <c r="O71" s="24"/>
    </row>
    <row r="72" spans="1:15" s="7" customFormat="1" ht="15">
      <c r="A72" s="43" t="s">
        <v>185</v>
      </c>
      <c r="B72" s="66"/>
      <c r="C72" s="76"/>
      <c r="D72" s="55"/>
      <c r="E72" s="67">
        <v>131</v>
      </c>
      <c r="F72" s="206">
        <v>41887</v>
      </c>
      <c r="G72" s="212">
        <v>312.36</v>
      </c>
      <c r="H72" s="178"/>
      <c r="I72" s="179"/>
      <c r="J72" s="180"/>
      <c r="K72" s="178"/>
      <c r="L72" s="179"/>
      <c r="M72" s="180"/>
      <c r="N72" s="54">
        <f t="shared" si="5"/>
        <v>312.36</v>
      </c>
      <c r="O72" s="24"/>
    </row>
    <row r="73" spans="1:15" s="7" customFormat="1" ht="15">
      <c r="A73" s="43" t="s">
        <v>205</v>
      </c>
      <c r="B73" s="66"/>
      <c r="C73" s="76"/>
      <c r="D73" s="55"/>
      <c r="E73" s="67">
        <v>131</v>
      </c>
      <c r="F73" s="206">
        <v>41887</v>
      </c>
      <c r="G73" s="212">
        <v>161.44</v>
      </c>
      <c r="H73" s="178"/>
      <c r="I73" s="179"/>
      <c r="J73" s="180"/>
      <c r="K73" s="178"/>
      <c r="L73" s="179"/>
      <c r="M73" s="180"/>
      <c r="N73" s="54">
        <f t="shared" si="5"/>
        <v>161.44</v>
      </c>
      <c r="O73" s="24"/>
    </row>
    <row r="74" spans="1:15" s="7" customFormat="1" ht="15">
      <c r="A74" s="14" t="s">
        <v>261</v>
      </c>
      <c r="B74" s="35"/>
      <c r="C74" s="10"/>
      <c r="D74" s="63"/>
      <c r="E74" s="52">
        <v>131</v>
      </c>
      <c r="F74" s="181">
        <v>41887</v>
      </c>
      <c r="G74" s="63">
        <v>828.31</v>
      </c>
      <c r="H74" s="35"/>
      <c r="I74" s="10"/>
      <c r="J74" s="63"/>
      <c r="K74" s="178"/>
      <c r="L74" s="179"/>
      <c r="M74" s="63"/>
      <c r="N74" s="54">
        <f t="shared" si="5"/>
        <v>828.31</v>
      </c>
      <c r="O74" s="17"/>
    </row>
    <row r="75" spans="1:15" s="7" customFormat="1" ht="15">
      <c r="A75" s="43" t="s">
        <v>206</v>
      </c>
      <c r="B75" s="66"/>
      <c r="C75" s="76"/>
      <c r="D75" s="55"/>
      <c r="E75" s="67">
        <v>133</v>
      </c>
      <c r="F75" s="206">
        <v>41894</v>
      </c>
      <c r="G75" s="212">
        <v>156.48</v>
      </c>
      <c r="H75" s="178"/>
      <c r="I75" s="179"/>
      <c r="J75" s="180"/>
      <c r="K75" s="178"/>
      <c r="L75" s="179"/>
      <c r="M75" s="180"/>
      <c r="N75" s="54">
        <f t="shared" si="5"/>
        <v>156.48</v>
      </c>
      <c r="O75" s="24"/>
    </row>
    <row r="76" spans="1:15" s="7" customFormat="1" ht="15">
      <c r="A76" s="43" t="s">
        <v>207</v>
      </c>
      <c r="B76" s="66"/>
      <c r="C76" s="76"/>
      <c r="D76" s="55"/>
      <c r="E76" s="67">
        <v>133</v>
      </c>
      <c r="F76" s="206">
        <v>41894</v>
      </c>
      <c r="G76" s="212">
        <v>222.5</v>
      </c>
      <c r="H76" s="178"/>
      <c r="I76" s="179"/>
      <c r="J76" s="180"/>
      <c r="K76" s="178"/>
      <c r="L76" s="179"/>
      <c r="M76" s="180"/>
      <c r="N76" s="54">
        <f t="shared" si="5"/>
        <v>222.5</v>
      </c>
      <c r="O76" s="24"/>
    </row>
    <row r="77" spans="1:15" s="7" customFormat="1" ht="15">
      <c r="A77" s="43" t="s">
        <v>210</v>
      </c>
      <c r="B77" s="66"/>
      <c r="C77" s="76"/>
      <c r="D77" s="55"/>
      <c r="E77" s="67">
        <v>134</v>
      </c>
      <c r="F77" s="206">
        <v>41901</v>
      </c>
      <c r="G77" s="212">
        <v>252.94</v>
      </c>
      <c r="H77" s="178"/>
      <c r="I77" s="179"/>
      <c r="J77" s="180"/>
      <c r="K77" s="178"/>
      <c r="L77" s="179"/>
      <c r="M77" s="180"/>
      <c r="N77" s="54">
        <f t="shared" si="5"/>
        <v>252.94</v>
      </c>
      <c r="O77" s="24"/>
    </row>
    <row r="78" spans="1:15" s="7" customFormat="1" ht="15">
      <c r="A78" s="43" t="s">
        <v>209</v>
      </c>
      <c r="B78" s="66"/>
      <c r="C78" s="76"/>
      <c r="D78" s="55"/>
      <c r="E78" s="67">
        <v>134</v>
      </c>
      <c r="F78" s="206">
        <v>41901</v>
      </c>
      <c r="G78" s="212">
        <v>596.24</v>
      </c>
      <c r="H78" s="178"/>
      <c r="I78" s="179"/>
      <c r="J78" s="180"/>
      <c r="K78" s="178"/>
      <c r="L78" s="179"/>
      <c r="M78" s="180"/>
      <c r="N78" s="54">
        <f t="shared" si="5"/>
        <v>596.24</v>
      </c>
      <c r="O78" s="24"/>
    </row>
    <row r="79" spans="1:15" s="7" customFormat="1" ht="15">
      <c r="A79" s="43" t="s">
        <v>211</v>
      </c>
      <c r="B79" s="66"/>
      <c r="C79" s="76"/>
      <c r="D79" s="55"/>
      <c r="E79" s="67">
        <v>134</v>
      </c>
      <c r="F79" s="206">
        <v>41901</v>
      </c>
      <c r="G79" s="212">
        <v>322.87</v>
      </c>
      <c r="H79" s="178"/>
      <c r="I79" s="179"/>
      <c r="J79" s="180"/>
      <c r="K79" s="178"/>
      <c r="L79" s="179"/>
      <c r="M79" s="180"/>
      <c r="N79" s="54">
        <f t="shared" si="5"/>
        <v>322.87</v>
      </c>
      <c r="O79" s="24"/>
    </row>
    <row r="80" spans="1:15" s="7" customFormat="1" ht="15">
      <c r="A80" s="43" t="s">
        <v>212</v>
      </c>
      <c r="B80" s="66"/>
      <c r="C80" s="76"/>
      <c r="D80" s="55"/>
      <c r="E80" s="67">
        <v>134</v>
      </c>
      <c r="F80" s="206">
        <v>41901</v>
      </c>
      <c r="G80" s="212">
        <v>10633</v>
      </c>
      <c r="H80" s="178"/>
      <c r="I80" s="179"/>
      <c r="J80" s="180"/>
      <c r="K80" s="178"/>
      <c r="L80" s="179"/>
      <c r="M80" s="180"/>
      <c r="N80" s="54">
        <f t="shared" si="5"/>
        <v>10633</v>
      </c>
      <c r="O80" s="24"/>
    </row>
    <row r="81" spans="1:15" s="7" customFormat="1" ht="15">
      <c r="A81" s="43" t="s">
        <v>213</v>
      </c>
      <c r="B81" s="35"/>
      <c r="C81" s="10"/>
      <c r="D81" s="40"/>
      <c r="E81" s="178" t="s">
        <v>214</v>
      </c>
      <c r="F81" s="179">
        <v>41908</v>
      </c>
      <c r="G81" s="180">
        <v>734.14</v>
      </c>
      <c r="H81" s="35"/>
      <c r="I81" s="10"/>
      <c r="J81" s="40"/>
      <c r="K81" s="35"/>
      <c r="L81" s="10"/>
      <c r="M81" s="40"/>
      <c r="N81" s="54">
        <f t="shared" si="5"/>
        <v>734.14</v>
      </c>
      <c r="O81" s="24"/>
    </row>
    <row r="82" spans="1:15" s="7" customFormat="1" ht="15">
      <c r="A82" s="216" t="s">
        <v>216</v>
      </c>
      <c r="B82" s="66"/>
      <c r="C82" s="76"/>
      <c r="D82" s="55"/>
      <c r="E82" s="178" t="s">
        <v>215</v>
      </c>
      <c r="F82" s="179">
        <v>41912</v>
      </c>
      <c r="G82" s="215">
        <v>252.94</v>
      </c>
      <c r="H82" s="178"/>
      <c r="I82" s="179"/>
      <c r="J82" s="180"/>
      <c r="K82" s="66"/>
      <c r="L82" s="76"/>
      <c r="M82" s="55"/>
      <c r="N82" s="54">
        <f t="shared" si="5"/>
        <v>252.94</v>
      </c>
      <c r="O82" s="214"/>
    </row>
    <row r="83" spans="1:15" s="10" customFormat="1" ht="15">
      <c r="A83" s="224" t="s">
        <v>218</v>
      </c>
      <c r="E83" s="225" t="s">
        <v>217</v>
      </c>
      <c r="F83" s="226">
        <v>41922</v>
      </c>
      <c r="G83" s="97">
        <v>959.24</v>
      </c>
      <c r="H83" s="225"/>
      <c r="I83" s="226"/>
      <c r="J83" s="97"/>
      <c r="N83" s="54">
        <f t="shared" si="5"/>
        <v>959.24</v>
      </c>
      <c r="O83" s="106"/>
    </row>
    <row r="84" spans="1:15" s="10" customFormat="1" ht="15">
      <c r="A84" s="216" t="s">
        <v>219</v>
      </c>
      <c r="E84" s="225" t="s">
        <v>220</v>
      </c>
      <c r="F84" s="226">
        <v>41929</v>
      </c>
      <c r="G84" s="97">
        <v>252.94</v>
      </c>
      <c r="H84" s="225"/>
      <c r="I84" s="226"/>
      <c r="J84" s="97"/>
      <c r="N84" s="54">
        <f t="shared" si="5"/>
        <v>252.94</v>
      </c>
      <c r="O84" s="106"/>
    </row>
    <row r="85" spans="1:15" s="10" customFormat="1" ht="15">
      <c r="A85" s="216" t="s">
        <v>221</v>
      </c>
      <c r="E85" s="225" t="s">
        <v>220</v>
      </c>
      <c r="F85" s="226">
        <v>41929</v>
      </c>
      <c r="G85" s="97">
        <v>252.94</v>
      </c>
      <c r="H85" s="225"/>
      <c r="I85" s="226"/>
      <c r="J85" s="97"/>
      <c r="N85" s="54">
        <f t="shared" si="5"/>
        <v>252.94</v>
      </c>
      <c r="O85" s="106"/>
    </row>
    <row r="86" spans="1:15" s="10" customFormat="1" ht="15">
      <c r="A86" s="227" t="s">
        <v>224</v>
      </c>
      <c r="E86" s="225" t="s">
        <v>225</v>
      </c>
      <c r="F86" s="226">
        <v>41943</v>
      </c>
      <c r="G86" s="97">
        <v>220.12</v>
      </c>
      <c r="H86" s="225"/>
      <c r="I86" s="226"/>
      <c r="J86" s="97"/>
      <c r="N86" s="54">
        <f t="shared" si="5"/>
        <v>220.12</v>
      </c>
      <c r="O86" s="106"/>
    </row>
    <row r="87" spans="1:15" s="10" customFormat="1" ht="15">
      <c r="A87" s="227" t="s">
        <v>226</v>
      </c>
      <c r="E87" s="225" t="s">
        <v>225</v>
      </c>
      <c r="F87" s="226">
        <v>41943</v>
      </c>
      <c r="G87" s="97">
        <v>90</v>
      </c>
      <c r="H87" s="225"/>
      <c r="I87" s="226"/>
      <c r="J87" s="97"/>
      <c r="N87" s="54">
        <f t="shared" si="5"/>
        <v>90</v>
      </c>
      <c r="O87" s="106"/>
    </row>
    <row r="88" spans="1:15" s="7" customFormat="1" ht="15">
      <c r="A88" s="228" t="s">
        <v>229</v>
      </c>
      <c r="B88" s="10"/>
      <c r="C88" s="10"/>
      <c r="D88" s="10"/>
      <c r="E88" s="225"/>
      <c r="F88" s="226"/>
      <c r="G88" s="97"/>
      <c r="H88" s="225" t="s">
        <v>228</v>
      </c>
      <c r="I88" s="226">
        <v>41964</v>
      </c>
      <c r="J88" s="97">
        <v>732.03</v>
      </c>
      <c r="K88" s="10"/>
      <c r="L88" s="10"/>
      <c r="M88" s="10"/>
      <c r="N88" s="54">
        <f t="shared" si="5"/>
        <v>732.03</v>
      </c>
      <c r="O88" s="106"/>
    </row>
    <row r="89" spans="1:15" s="10" customFormat="1" ht="15">
      <c r="A89" s="227" t="s">
        <v>230</v>
      </c>
      <c r="E89" s="225"/>
      <c r="F89" s="226"/>
      <c r="G89" s="97"/>
      <c r="H89" s="225" t="s">
        <v>228</v>
      </c>
      <c r="I89" s="226">
        <v>41964</v>
      </c>
      <c r="J89" s="97">
        <v>694.76</v>
      </c>
      <c r="N89" s="54">
        <f t="shared" si="5"/>
        <v>694.76</v>
      </c>
      <c r="O89" s="106"/>
    </row>
    <row r="90" spans="1:15" s="10" customFormat="1" ht="15">
      <c r="A90" s="227" t="s">
        <v>231</v>
      </c>
      <c r="E90" s="225"/>
      <c r="F90" s="226"/>
      <c r="G90" s="97"/>
      <c r="H90" s="225" t="s">
        <v>232</v>
      </c>
      <c r="I90" s="226">
        <v>41978</v>
      </c>
      <c r="J90" s="97">
        <v>322.87</v>
      </c>
      <c r="N90" s="54">
        <f t="shared" si="5"/>
        <v>322.87</v>
      </c>
      <c r="O90" s="106"/>
    </row>
    <row r="91" spans="1:15" s="10" customFormat="1" ht="15">
      <c r="A91" s="227" t="s">
        <v>234</v>
      </c>
      <c r="E91" s="225"/>
      <c r="F91" s="226"/>
      <c r="G91" s="97"/>
      <c r="H91" s="225" t="s">
        <v>233</v>
      </c>
      <c r="I91" s="226">
        <v>41985</v>
      </c>
      <c r="J91" s="97">
        <v>22445.21</v>
      </c>
      <c r="N91" s="54">
        <f t="shared" si="5"/>
        <v>22445.21</v>
      </c>
      <c r="O91" s="106"/>
    </row>
    <row r="92" spans="1:15" s="10" customFormat="1" ht="15">
      <c r="A92" s="43" t="s">
        <v>235</v>
      </c>
      <c r="E92" s="225"/>
      <c r="F92" s="226"/>
      <c r="G92" s="97"/>
      <c r="H92" s="225" t="s">
        <v>236</v>
      </c>
      <c r="I92" s="226">
        <v>42004</v>
      </c>
      <c r="J92" s="97">
        <v>679.71</v>
      </c>
      <c r="N92" s="54">
        <f t="shared" si="5"/>
        <v>679.71</v>
      </c>
      <c r="O92" s="106"/>
    </row>
    <row r="93" spans="1:15" s="10" customFormat="1" ht="15">
      <c r="A93" s="228" t="s">
        <v>237</v>
      </c>
      <c r="E93" s="225"/>
      <c r="F93" s="226"/>
      <c r="G93" s="97"/>
      <c r="H93" s="225" t="s">
        <v>238</v>
      </c>
      <c r="I93" s="226">
        <v>42020</v>
      </c>
      <c r="J93" s="97">
        <v>688.43</v>
      </c>
      <c r="N93" s="54">
        <f t="shared" si="5"/>
        <v>688.43</v>
      </c>
      <c r="O93" s="106"/>
    </row>
    <row r="94" spans="1:15" s="10" customFormat="1" ht="15">
      <c r="A94" s="227" t="s">
        <v>239</v>
      </c>
      <c r="E94" s="225"/>
      <c r="F94" s="226"/>
      <c r="G94" s="97"/>
      <c r="H94" s="225" t="s">
        <v>238</v>
      </c>
      <c r="I94" s="226">
        <v>42020</v>
      </c>
      <c r="J94" s="97">
        <v>1076.29</v>
      </c>
      <c r="N94" s="54">
        <f t="shared" si="5"/>
        <v>1076.29</v>
      </c>
      <c r="O94" s="106"/>
    </row>
    <row r="95" spans="1:15" s="7" customFormat="1" ht="15">
      <c r="A95" s="44" t="s">
        <v>241</v>
      </c>
      <c r="B95" s="66"/>
      <c r="C95" s="76"/>
      <c r="D95" s="55"/>
      <c r="E95" s="229"/>
      <c r="F95" s="230"/>
      <c r="G95" s="231"/>
      <c r="H95" s="232" t="s">
        <v>242</v>
      </c>
      <c r="I95" s="233">
        <v>42034</v>
      </c>
      <c r="J95" s="234">
        <v>396.2</v>
      </c>
      <c r="K95" s="232"/>
      <c r="L95" s="233"/>
      <c r="M95" s="234"/>
      <c r="N95" s="54">
        <f aca="true" t="shared" si="6" ref="N95:N108">M95+J95+G95+D95</f>
        <v>396.2</v>
      </c>
      <c r="O95" s="24"/>
    </row>
    <row r="96" spans="1:15" s="7" customFormat="1" ht="15">
      <c r="A96" s="235" t="s">
        <v>243</v>
      </c>
      <c r="B96" s="67"/>
      <c r="C96" s="76"/>
      <c r="D96" s="236"/>
      <c r="E96" s="229"/>
      <c r="F96" s="230"/>
      <c r="G96" s="237"/>
      <c r="H96" s="238"/>
      <c r="I96" s="239"/>
      <c r="J96" s="97"/>
      <c r="K96" s="238" t="s">
        <v>244</v>
      </c>
      <c r="L96" s="233">
        <v>42041</v>
      </c>
      <c r="M96" s="215">
        <v>518.47</v>
      </c>
      <c r="N96" s="54">
        <f t="shared" si="6"/>
        <v>518.47</v>
      </c>
      <c r="O96" s="24"/>
    </row>
    <row r="97" spans="1:15" s="7" customFormat="1" ht="15">
      <c r="A97" s="43" t="s">
        <v>185</v>
      </c>
      <c r="B97" s="67"/>
      <c r="C97" s="76"/>
      <c r="D97" s="236"/>
      <c r="E97" s="229"/>
      <c r="F97" s="230"/>
      <c r="G97" s="237"/>
      <c r="H97" s="238"/>
      <c r="I97" s="239"/>
      <c r="J97" s="97"/>
      <c r="K97" s="238" t="s">
        <v>245</v>
      </c>
      <c r="L97" s="233">
        <v>42055</v>
      </c>
      <c r="M97" s="215">
        <v>78.09</v>
      </c>
      <c r="N97" s="54">
        <f t="shared" si="6"/>
        <v>78.09</v>
      </c>
      <c r="O97" s="24"/>
    </row>
    <row r="98" spans="1:15" s="7" customFormat="1" ht="15">
      <c r="A98" s="228" t="s">
        <v>246</v>
      </c>
      <c r="B98" s="67"/>
      <c r="C98" s="76"/>
      <c r="D98" s="236"/>
      <c r="E98" s="229"/>
      <c r="F98" s="230"/>
      <c r="G98" s="237"/>
      <c r="H98" s="238"/>
      <c r="I98" s="239"/>
      <c r="J98" s="97"/>
      <c r="K98" s="238" t="s">
        <v>247</v>
      </c>
      <c r="L98" s="233">
        <v>42062</v>
      </c>
      <c r="M98" s="215">
        <v>322.87</v>
      </c>
      <c r="N98" s="54">
        <f t="shared" si="6"/>
        <v>322.87</v>
      </c>
      <c r="O98" s="24"/>
    </row>
    <row r="99" spans="1:15" s="7" customFormat="1" ht="15">
      <c r="A99" s="241" t="s">
        <v>248</v>
      </c>
      <c r="B99" s="66"/>
      <c r="C99" s="76"/>
      <c r="D99" s="240"/>
      <c r="E99" s="67"/>
      <c r="F99" s="76"/>
      <c r="G99" s="236"/>
      <c r="H99" s="178"/>
      <c r="I99" s="179"/>
      <c r="J99" s="180"/>
      <c r="K99" s="66">
        <v>79</v>
      </c>
      <c r="L99" s="206">
        <v>42076</v>
      </c>
      <c r="M99" s="240">
        <v>445</v>
      </c>
      <c r="N99" s="242">
        <f t="shared" si="6"/>
        <v>445</v>
      </c>
      <c r="O99" s="214"/>
    </row>
    <row r="100" spans="1:15" s="10" customFormat="1" ht="15">
      <c r="A100" s="244" t="s">
        <v>249</v>
      </c>
      <c r="D100" s="8"/>
      <c r="E100" s="225"/>
      <c r="F100" s="226"/>
      <c r="G100" s="97"/>
      <c r="H100" s="15"/>
      <c r="I100" s="181"/>
      <c r="J100" s="97"/>
      <c r="K100" s="10">
        <v>80</v>
      </c>
      <c r="L100" s="181">
        <v>42066</v>
      </c>
      <c r="M100" s="8">
        <v>302.86</v>
      </c>
      <c r="N100" s="245">
        <f t="shared" si="6"/>
        <v>302.86</v>
      </c>
      <c r="O100" s="106"/>
    </row>
    <row r="101" spans="1:15" s="10" customFormat="1" ht="15">
      <c r="A101" s="244" t="s">
        <v>250</v>
      </c>
      <c r="D101" s="8"/>
      <c r="E101" s="225"/>
      <c r="F101" s="226"/>
      <c r="G101" s="97"/>
      <c r="H101" s="15"/>
      <c r="I101" s="181"/>
      <c r="J101" s="97"/>
      <c r="K101" s="10">
        <v>79</v>
      </c>
      <c r="L101" s="181">
        <v>42076</v>
      </c>
      <c r="M101" s="8">
        <v>445</v>
      </c>
      <c r="N101" s="245">
        <f t="shared" si="6"/>
        <v>445</v>
      </c>
      <c r="O101" s="106"/>
    </row>
    <row r="102" spans="1:15" s="10" customFormat="1" ht="15">
      <c r="A102" s="244" t="s">
        <v>251</v>
      </c>
      <c r="D102" s="8"/>
      <c r="E102" s="225"/>
      <c r="F102" s="226"/>
      <c r="G102" s="97"/>
      <c r="H102" s="15"/>
      <c r="I102" s="181"/>
      <c r="J102" s="97"/>
      <c r="K102" s="10">
        <v>80</v>
      </c>
      <c r="L102" s="181">
        <v>42066</v>
      </c>
      <c r="M102" s="8">
        <v>363.44</v>
      </c>
      <c r="N102" s="245">
        <f t="shared" si="6"/>
        <v>363.44</v>
      </c>
      <c r="O102" s="106"/>
    </row>
    <row r="103" spans="1:15" s="10" customFormat="1" ht="15">
      <c r="A103" s="43" t="s">
        <v>252</v>
      </c>
      <c r="D103" s="8"/>
      <c r="E103" s="225"/>
      <c r="F103" s="226"/>
      <c r="G103" s="97"/>
      <c r="H103" s="15"/>
      <c r="I103" s="181"/>
      <c r="J103" s="97"/>
      <c r="K103" s="10">
        <v>92</v>
      </c>
      <c r="L103" s="181">
        <v>42090</v>
      </c>
      <c r="M103" s="8">
        <v>156.18</v>
      </c>
      <c r="N103" s="245">
        <f t="shared" si="6"/>
        <v>156.18</v>
      </c>
      <c r="O103" s="106"/>
    </row>
    <row r="104" spans="1:15" s="10" customFormat="1" ht="15">
      <c r="A104" s="228" t="s">
        <v>253</v>
      </c>
      <c r="D104" s="8"/>
      <c r="E104" s="225"/>
      <c r="F104" s="226"/>
      <c r="G104" s="97"/>
      <c r="H104" s="15"/>
      <c r="I104" s="181"/>
      <c r="J104" s="97"/>
      <c r="K104" s="10">
        <v>92</v>
      </c>
      <c r="L104" s="181">
        <v>42090</v>
      </c>
      <c r="M104" s="8">
        <v>673.33</v>
      </c>
      <c r="N104" s="245">
        <f t="shared" si="6"/>
        <v>673.33</v>
      </c>
      <c r="O104" s="106"/>
    </row>
    <row r="105" spans="1:15" s="10" customFormat="1" ht="15">
      <c r="A105" s="228" t="s">
        <v>254</v>
      </c>
      <c r="D105" s="8"/>
      <c r="E105" s="225"/>
      <c r="F105" s="226"/>
      <c r="G105" s="97"/>
      <c r="H105" s="15"/>
      <c r="I105" s="181"/>
      <c r="J105" s="97"/>
      <c r="K105" s="10">
        <v>96</v>
      </c>
      <c r="L105" s="181">
        <v>42094</v>
      </c>
      <c r="M105" s="8">
        <v>2071.12</v>
      </c>
      <c r="N105" s="245">
        <f t="shared" si="6"/>
        <v>2071.12</v>
      </c>
      <c r="O105" s="106"/>
    </row>
    <row r="106" spans="1:15" s="10" customFormat="1" ht="15">
      <c r="A106" s="228" t="s">
        <v>243</v>
      </c>
      <c r="D106" s="8"/>
      <c r="E106" s="225"/>
      <c r="F106" s="226"/>
      <c r="G106" s="97"/>
      <c r="H106" s="15"/>
      <c r="I106" s="181"/>
      <c r="J106" s="97"/>
      <c r="K106" s="10">
        <v>151</v>
      </c>
      <c r="L106" s="181">
        <v>42098</v>
      </c>
      <c r="M106" s="8">
        <v>1036.94</v>
      </c>
      <c r="N106" s="245">
        <f t="shared" si="6"/>
        <v>1036.94</v>
      </c>
      <c r="O106" s="106"/>
    </row>
    <row r="107" spans="1:15" s="7" customFormat="1" ht="18.75" customHeight="1">
      <c r="A107" s="44" t="s">
        <v>257</v>
      </c>
      <c r="B107" s="66"/>
      <c r="C107" s="76"/>
      <c r="D107" s="55"/>
      <c r="E107" s="67"/>
      <c r="F107" s="76"/>
      <c r="G107" s="212"/>
      <c r="H107" s="178"/>
      <c r="I107" s="179"/>
      <c r="J107" s="180"/>
      <c r="K107" s="178" t="s">
        <v>258</v>
      </c>
      <c r="L107" s="179">
        <v>42088</v>
      </c>
      <c r="M107" s="180">
        <v>153</v>
      </c>
      <c r="N107" s="54">
        <f t="shared" si="6"/>
        <v>153</v>
      </c>
      <c r="O107" s="24"/>
    </row>
    <row r="108" spans="1:15" s="7" customFormat="1" ht="15">
      <c r="A108" s="44" t="s">
        <v>259</v>
      </c>
      <c r="B108" s="35"/>
      <c r="C108" s="10"/>
      <c r="D108" s="40"/>
      <c r="E108" s="52"/>
      <c r="F108" s="10"/>
      <c r="G108" s="20"/>
      <c r="H108" s="35"/>
      <c r="I108" s="10"/>
      <c r="J108" s="39"/>
      <c r="K108" s="31" t="s">
        <v>260</v>
      </c>
      <c r="L108" s="181">
        <v>42093</v>
      </c>
      <c r="M108" s="39">
        <v>140.72</v>
      </c>
      <c r="N108" s="54">
        <f t="shared" si="6"/>
        <v>140.72</v>
      </c>
      <c r="O108" s="24"/>
    </row>
    <row r="109" spans="1:15" s="10" customFormat="1" ht="15">
      <c r="A109" s="228"/>
      <c r="D109" s="8"/>
      <c r="E109" s="225"/>
      <c r="F109" s="226"/>
      <c r="G109" s="97"/>
      <c r="H109" s="15"/>
      <c r="I109" s="181"/>
      <c r="J109" s="97"/>
      <c r="L109" s="181"/>
      <c r="M109" s="8"/>
      <c r="N109" s="245"/>
      <c r="O109" s="106"/>
    </row>
    <row r="110" spans="1:15" s="10" customFormat="1" ht="15">
      <c r="A110" s="244"/>
      <c r="D110" s="8"/>
      <c r="E110" s="225"/>
      <c r="F110" s="226"/>
      <c r="G110" s="97"/>
      <c r="H110" s="15"/>
      <c r="I110" s="181"/>
      <c r="J110" s="97"/>
      <c r="L110" s="181"/>
      <c r="M110" s="8"/>
      <c r="N110" s="245"/>
      <c r="O110" s="106"/>
    </row>
    <row r="111" spans="1:15" s="86" customFormat="1" ht="20.25" thickBot="1">
      <c r="A111" s="217" t="s">
        <v>4</v>
      </c>
      <c r="B111" s="218"/>
      <c r="C111" s="219"/>
      <c r="D111" s="220">
        <f>SUM(D60:D110)</f>
        <v>25336.45</v>
      </c>
      <c r="E111" s="221"/>
      <c r="F111" s="219"/>
      <c r="G111" s="220">
        <f>SUM(G60:G110)</f>
        <v>28207.32</v>
      </c>
      <c r="H111" s="222"/>
      <c r="I111" s="219"/>
      <c r="J111" s="220">
        <f>SUM(J60:J110)</f>
        <v>27035.5</v>
      </c>
      <c r="K111" s="222"/>
      <c r="L111" s="219"/>
      <c r="M111" s="220">
        <f>SUM(M60:M110)</f>
        <v>6707.02</v>
      </c>
      <c r="N111" s="243">
        <f t="shared" si="5"/>
        <v>87286.29</v>
      </c>
      <c r="O111" s="223"/>
    </row>
    <row r="112" spans="1:15" s="7" customFormat="1" ht="40.5" customHeight="1" hidden="1" thickBot="1">
      <c r="A112" s="272" t="s">
        <v>29</v>
      </c>
      <c r="B112" s="273"/>
      <c r="C112" s="273"/>
      <c r="D112" s="273"/>
      <c r="E112" s="273"/>
      <c r="F112" s="273"/>
      <c r="G112" s="273"/>
      <c r="H112" s="273"/>
      <c r="I112" s="273"/>
      <c r="J112" s="273"/>
      <c r="K112" s="273"/>
      <c r="L112" s="273"/>
      <c r="M112" s="273"/>
      <c r="N112" s="274"/>
      <c r="O112" s="68"/>
    </row>
    <row r="113" spans="1:15" s="7" customFormat="1" ht="12.75" hidden="1">
      <c r="A113" s="43"/>
      <c r="B113" s="35"/>
      <c r="C113" s="10"/>
      <c r="D113" s="40"/>
      <c r="E113" s="52"/>
      <c r="F113" s="10"/>
      <c r="G113" s="20"/>
      <c r="H113" s="35"/>
      <c r="I113" s="10"/>
      <c r="J113" s="40"/>
      <c r="K113" s="35"/>
      <c r="L113" s="10"/>
      <c r="M113" s="40"/>
      <c r="N113" s="52"/>
      <c r="O113" s="24"/>
    </row>
    <row r="114" spans="1:15" s="7" customFormat="1" ht="12.75" hidden="1">
      <c r="A114" s="43"/>
      <c r="B114" s="35"/>
      <c r="C114" s="10"/>
      <c r="D114" s="40"/>
      <c r="E114" s="52"/>
      <c r="F114" s="10"/>
      <c r="G114" s="20"/>
      <c r="H114" s="35"/>
      <c r="I114" s="10"/>
      <c r="J114" s="40"/>
      <c r="K114" s="35"/>
      <c r="L114" s="10"/>
      <c r="M114" s="40"/>
      <c r="N114" s="52"/>
      <c r="O114" s="24"/>
    </row>
    <row r="115" spans="1:15" s="7" customFormat="1" ht="12.75" hidden="1">
      <c r="A115" s="43"/>
      <c r="B115" s="35"/>
      <c r="C115" s="10"/>
      <c r="D115" s="40"/>
      <c r="E115" s="52"/>
      <c r="F115" s="10"/>
      <c r="G115" s="20"/>
      <c r="H115" s="35"/>
      <c r="I115" s="10"/>
      <c r="J115" s="40"/>
      <c r="K115" s="35"/>
      <c r="L115" s="10"/>
      <c r="M115" s="40"/>
      <c r="N115" s="52"/>
      <c r="O115" s="24"/>
    </row>
    <row r="116" spans="1:15" s="7" customFormat="1" ht="12.75" hidden="1">
      <c r="A116" s="43"/>
      <c r="B116" s="35"/>
      <c r="C116" s="10"/>
      <c r="D116" s="40"/>
      <c r="E116" s="52"/>
      <c r="F116" s="10"/>
      <c r="G116" s="20"/>
      <c r="H116" s="35"/>
      <c r="I116" s="10"/>
      <c r="J116" s="40"/>
      <c r="K116" s="35"/>
      <c r="L116" s="10"/>
      <c r="M116" s="40"/>
      <c r="N116" s="52"/>
      <c r="O116" s="24"/>
    </row>
    <row r="117" spans="1:15" s="7" customFormat="1" ht="13.5" hidden="1" thickBot="1">
      <c r="A117" s="43"/>
      <c r="B117" s="35"/>
      <c r="C117" s="10"/>
      <c r="D117" s="40"/>
      <c r="E117" s="52"/>
      <c r="F117" s="10"/>
      <c r="G117" s="20"/>
      <c r="H117" s="35"/>
      <c r="I117" s="10"/>
      <c r="J117" s="40"/>
      <c r="K117" s="35"/>
      <c r="L117" s="10"/>
      <c r="M117" s="40"/>
      <c r="N117" s="52"/>
      <c r="O117" s="24"/>
    </row>
    <row r="118" spans="1:15" s="86" customFormat="1" ht="20.25" hidden="1" thickBot="1">
      <c r="A118" s="82" t="s">
        <v>4</v>
      </c>
      <c r="B118" s="87"/>
      <c r="C118" s="88"/>
      <c r="D118" s="90">
        <f>SUM(D113:D117)</f>
        <v>0</v>
      </c>
      <c r="E118" s="91"/>
      <c r="F118" s="90"/>
      <c r="G118" s="90">
        <f>SUM(G113:G117)</f>
        <v>0</v>
      </c>
      <c r="H118" s="90"/>
      <c r="I118" s="90"/>
      <c r="J118" s="90">
        <f>SUM(J113:J117)</f>
        <v>0</v>
      </c>
      <c r="K118" s="90"/>
      <c r="L118" s="90"/>
      <c r="M118" s="90">
        <f>SUM(M113:M117)</f>
        <v>0</v>
      </c>
      <c r="N118" s="84"/>
      <c r="O118" s="89"/>
    </row>
    <row r="119" spans="1:15" s="7" customFormat="1" ht="20.25" thickBot="1">
      <c r="A119" s="72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68"/>
    </row>
    <row r="120" spans="1:15" s="2" customFormat="1" ht="20.25" thickBot="1">
      <c r="A120" s="47" t="s">
        <v>6</v>
      </c>
      <c r="B120" s="73"/>
      <c r="C120" s="69"/>
      <c r="D120" s="74">
        <f>D118+D111+D58+D50</f>
        <v>182747.62</v>
      </c>
      <c r="E120" s="70"/>
      <c r="F120" s="69"/>
      <c r="G120" s="74">
        <f>G118+G111+G58+G50</f>
        <v>188420.25</v>
      </c>
      <c r="H120" s="70"/>
      <c r="I120" s="69"/>
      <c r="J120" s="74">
        <f>J118+J111+J58+J50</f>
        <v>279857.08</v>
      </c>
      <c r="K120" s="70"/>
      <c r="L120" s="69"/>
      <c r="M120" s="74">
        <f>M118+M111+M58+M50</f>
        <v>150215.53</v>
      </c>
      <c r="N120" s="71"/>
      <c r="O120" s="28">
        <f>D120+G120+J120+M120</f>
        <v>801240.48</v>
      </c>
    </row>
    <row r="121" spans="1:13" s="2" customFormat="1" ht="13.5" thickBot="1">
      <c r="A121" s="58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1:14" s="2" customFormat="1" ht="13.5" thickBot="1">
      <c r="A122" s="56"/>
      <c r="B122" s="59" t="s">
        <v>18</v>
      </c>
      <c r="C122" s="59" t="s">
        <v>19</v>
      </c>
      <c r="D122" s="59" t="s">
        <v>20</v>
      </c>
      <c r="E122" s="59" t="s">
        <v>21</v>
      </c>
      <c r="F122" s="59" t="s">
        <v>22</v>
      </c>
      <c r="G122" s="59" t="s">
        <v>23</v>
      </c>
      <c r="H122" s="59" t="s">
        <v>24</v>
      </c>
      <c r="I122" s="59" t="s">
        <v>25</v>
      </c>
      <c r="J122" s="59" t="s">
        <v>14</v>
      </c>
      <c r="K122" s="59" t="s">
        <v>15</v>
      </c>
      <c r="L122" s="59" t="s">
        <v>16</v>
      </c>
      <c r="M122" s="59" t="s">
        <v>17</v>
      </c>
      <c r="N122" s="59" t="s">
        <v>27</v>
      </c>
    </row>
    <row r="123" spans="1:14" s="2" customFormat="1" ht="13.5" thickBot="1">
      <c r="A123" s="58" t="s">
        <v>13</v>
      </c>
      <c r="B123" s="65">
        <v>37674.39</v>
      </c>
      <c r="C123" s="56">
        <f>B133</f>
        <v>98338.43</v>
      </c>
      <c r="D123" s="56">
        <f aca="true" t="shared" si="7" ref="D123:M123">C133</f>
        <v>158421.54</v>
      </c>
      <c r="E123" s="57">
        <f>D133</f>
        <v>40472.28</v>
      </c>
      <c r="F123" s="56">
        <f t="shared" si="7"/>
        <v>103158.89</v>
      </c>
      <c r="G123" s="56">
        <f t="shared" si="7"/>
        <v>164806.5</v>
      </c>
      <c r="H123" s="57">
        <f t="shared" si="7"/>
        <v>38275.06</v>
      </c>
      <c r="I123" s="56">
        <f t="shared" si="7"/>
        <v>97271.84</v>
      </c>
      <c r="J123" s="56">
        <f t="shared" si="7"/>
        <v>159421.91</v>
      </c>
      <c r="K123" s="57">
        <f t="shared" si="7"/>
        <v>-57660.68</v>
      </c>
      <c r="L123" s="56">
        <f t="shared" si="7"/>
        <v>3603.78</v>
      </c>
      <c r="M123" s="56">
        <f t="shared" si="7"/>
        <v>64509.52</v>
      </c>
      <c r="N123" s="56"/>
    </row>
    <row r="124" spans="1:14" s="2" customFormat="1" ht="13.5" thickBot="1">
      <c r="A124" s="58" t="s">
        <v>11</v>
      </c>
      <c r="B124" s="56">
        <f>SUM(B125:B126)</f>
        <v>62820.98</v>
      </c>
      <c r="C124" s="56">
        <f aca="true" t="shared" si="8" ref="C124:M124">SUM(C125:C126)</f>
        <v>62820.98</v>
      </c>
      <c r="D124" s="56">
        <f t="shared" si="8"/>
        <v>62820.98</v>
      </c>
      <c r="E124" s="56">
        <f t="shared" si="8"/>
        <v>62820.98</v>
      </c>
      <c r="F124" s="56">
        <f t="shared" si="8"/>
        <v>62820.98</v>
      </c>
      <c r="G124" s="56">
        <f t="shared" si="8"/>
        <v>62820.98</v>
      </c>
      <c r="H124" s="56">
        <f t="shared" si="8"/>
        <v>62820.98</v>
      </c>
      <c r="I124" s="56">
        <f t="shared" si="8"/>
        <v>62820.98</v>
      </c>
      <c r="J124" s="56">
        <f t="shared" si="8"/>
        <v>62820.98</v>
      </c>
      <c r="K124" s="56">
        <f t="shared" si="8"/>
        <v>62820.98</v>
      </c>
      <c r="L124" s="56">
        <f t="shared" si="8"/>
        <v>62820.96</v>
      </c>
      <c r="M124" s="56">
        <f t="shared" si="8"/>
        <v>62820.98</v>
      </c>
      <c r="N124" s="187">
        <f aca="true" t="shared" si="9" ref="N124:N132">SUM(B124:M124)</f>
        <v>753851.74</v>
      </c>
    </row>
    <row r="125" spans="1:14" s="184" customFormat="1" ht="13.5" thickBot="1">
      <c r="A125" s="105" t="s">
        <v>91</v>
      </c>
      <c r="B125" s="183">
        <v>62374.54</v>
      </c>
      <c r="C125" s="183">
        <v>62374.54</v>
      </c>
      <c r="D125" s="183">
        <v>62374.54</v>
      </c>
      <c r="E125" s="183">
        <v>62374.54</v>
      </c>
      <c r="F125" s="183">
        <v>62374.54</v>
      </c>
      <c r="G125" s="183">
        <v>62374.54</v>
      </c>
      <c r="H125" s="183">
        <v>62374.54</v>
      </c>
      <c r="I125" s="183">
        <v>62374.54</v>
      </c>
      <c r="J125" s="183">
        <v>62374.54</v>
      </c>
      <c r="K125" s="183">
        <v>62374.54</v>
      </c>
      <c r="L125" s="183">
        <v>62374.52</v>
      </c>
      <c r="M125" s="183">
        <v>62374.54</v>
      </c>
      <c r="N125" s="183">
        <f t="shared" si="9"/>
        <v>748494.46</v>
      </c>
    </row>
    <row r="126" spans="1:14" s="184" customFormat="1" ht="13.5" thickBot="1">
      <c r="A126" s="105" t="s">
        <v>107</v>
      </c>
      <c r="B126" s="183">
        <v>446.44</v>
      </c>
      <c r="C126" s="183">
        <v>446.44</v>
      </c>
      <c r="D126" s="183">
        <v>446.44</v>
      </c>
      <c r="E126" s="183">
        <v>446.44</v>
      </c>
      <c r="F126" s="183">
        <v>446.44</v>
      </c>
      <c r="G126" s="183">
        <v>446.44</v>
      </c>
      <c r="H126" s="183">
        <v>446.44</v>
      </c>
      <c r="I126" s="183">
        <v>446.44</v>
      </c>
      <c r="J126" s="183">
        <v>446.44</v>
      </c>
      <c r="K126" s="183">
        <v>446.44</v>
      </c>
      <c r="L126" s="183">
        <v>446.44</v>
      </c>
      <c r="M126" s="183">
        <v>446.44</v>
      </c>
      <c r="N126" s="183">
        <f t="shared" si="9"/>
        <v>5357.28</v>
      </c>
    </row>
    <row r="127" spans="1:14" s="2" customFormat="1" ht="13.5" thickBot="1">
      <c r="A127" s="58" t="s">
        <v>12</v>
      </c>
      <c r="B127" s="56">
        <f>SUM(B128:B129)</f>
        <v>60664.04</v>
      </c>
      <c r="C127" s="56">
        <f aca="true" t="shared" si="10" ref="C127:M127">SUM(C128:C129)</f>
        <v>60083.11</v>
      </c>
      <c r="D127" s="56">
        <f t="shared" si="10"/>
        <v>64798.36</v>
      </c>
      <c r="E127" s="56">
        <f t="shared" si="10"/>
        <v>62686.61</v>
      </c>
      <c r="F127" s="56">
        <f t="shared" si="10"/>
        <v>61647.61</v>
      </c>
      <c r="G127" s="56">
        <f t="shared" si="10"/>
        <v>61888.81</v>
      </c>
      <c r="H127" s="56">
        <f t="shared" si="10"/>
        <v>58996.78</v>
      </c>
      <c r="I127" s="56">
        <f t="shared" si="10"/>
        <v>62150.07</v>
      </c>
      <c r="J127" s="56">
        <f t="shared" si="10"/>
        <v>62774.49</v>
      </c>
      <c r="K127" s="56">
        <f t="shared" si="10"/>
        <v>61264.46</v>
      </c>
      <c r="L127" s="56">
        <f t="shared" si="10"/>
        <v>60905.74</v>
      </c>
      <c r="M127" s="56">
        <f t="shared" si="10"/>
        <v>67410.88</v>
      </c>
      <c r="N127" s="187">
        <f t="shared" si="9"/>
        <v>745270.96</v>
      </c>
    </row>
    <row r="128" spans="1:14" s="184" customFormat="1" ht="13.5" thickBot="1">
      <c r="A128" s="105" t="s">
        <v>91</v>
      </c>
      <c r="B128" s="183">
        <v>59794.88</v>
      </c>
      <c r="C128" s="183">
        <v>59636.67</v>
      </c>
      <c r="D128" s="183">
        <v>64351.92</v>
      </c>
      <c r="E128" s="183">
        <v>62240.17</v>
      </c>
      <c r="F128" s="183">
        <v>61201.17</v>
      </c>
      <c r="G128" s="183">
        <v>61442.37</v>
      </c>
      <c r="H128" s="183">
        <v>58550.34</v>
      </c>
      <c r="I128" s="183">
        <v>61703.63</v>
      </c>
      <c r="J128" s="183">
        <v>62328.05</v>
      </c>
      <c r="K128" s="183">
        <v>60818.02</v>
      </c>
      <c r="L128" s="183">
        <v>60459.3</v>
      </c>
      <c r="M128" s="183">
        <v>67410.88</v>
      </c>
      <c r="N128" s="183">
        <f t="shared" si="9"/>
        <v>739937.4</v>
      </c>
    </row>
    <row r="129" spans="1:14" s="184" customFormat="1" ht="13.5" thickBot="1">
      <c r="A129" s="105" t="s">
        <v>107</v>
      </c>
      <c r="B129" s="183">
        <v>869.16</v>
      </c>
      <c r="C129" s="183">
        <v>446.44</v>
      </c>
      <c r="D129" s="183">
        <v>446.44</v>
      </c>
      <c r="E129" s="183">
        <v>446.44</v>
      </c>
      <c r="F129" s="183">
        <v>446.44</v>
      </c>
      <c r="G129" s="183">
        <v>446.44</v>
      </c>
      <c r="H129" s="183">
        <v>446.44</v>
      </c>
      <c r="I129" s="183">
        <v>446.44</v>
      </c>
      <c r="J129" s="183">
        <v>446.44</v>
      </c>
      <c r="K129" s="183">
        <v>446.44</v>
      </c>
      <c r="L129" s="183">
        <v>446.44</v>
      </c>
      <c r="M129" s="183"/>
      <c r="N129" s="183">
        <f t="shared" si="9"/>
        <v>5333.56</v>
      </c>
    </row>
    <row r="130" spans="1:14" s="184" customFormat="1" ht="13.5" thickBot="1">
      <c r="A130" s="105" t="s">
        <v>139</v>
      </c>
      <c r="B130" s="185">
        <v>410</v>
      </c>
      <c r="C130" s="185">
        <v>410</v>
      </c>
      <c r="D130" s="185">
        <v>410</v>
      </c>
      <c r="E130" s="185">
        <v>410</v>
      </c>
      <c r="F130" s="185">
        <v>410</v>
      </c>
      <c r="G130" s="185">
        <v>492</v>
      </c>
      <c r="H130" s="185">
        <v>492</v>
      </c>
      <c r="I130" s="185">
        <v>492</v>
      </c>
      <c r="J130" s="185">
        <v>492</v>
      </c>
      <c r="K130" s="185">
        <v>408</v>
      </c>
      <c r="L130" s="185">
        <v>408</v>
      </c>
      <c r="M130" s="185">
        <v>407</v>
      </c>
      <c r="N130" s="183">
        <f t="shared" si="9"/>
        <v>5241</v>
      </c>
    </row>
    <row r="131" spans="1:14" s="184" customFormat="1" ht="13.5" thickBot="1">
      <c r="A131" s="105" t="s">
        <v>140</v>
      </c>
      <c r="B131" s="185">
        <v>-1777</v>
      </c>
      <c r="C131" s="185">
        <v>273</v>
      </c>
      <c r="D131" s="185">
        <v>273</v>
      </c>
      <c r="E131" s="185">
        <v>547</v>
      </c>
      <c r="F131" s="185">
        <v>547</v>
      </c>
      <c r="G131" s="185">
        <v>547</v>
      </c>
      <c r="H131" s="185">
        <v>644</v>
      </c>
      <c r="I131" s="185">
        <v>644</v>
      </c>
      <c r="J131" s="185">
        <v>410</v>
      </c>
      <c r="K131" s="185">
        <v>261</v>
      </c>
      <c r="L131" s="185">
        <v>261</v>
      </c>
      <c r="M131" s="185">
        <v>260</v>
      </c>
      <c r="N131" s="183">
        <f t="shared" si="9"/>
        <v>2890</v>
      </c>
    </row>
    <row r="132" spans="1:14" s="2" customFormat="1" ht="13.5" thickBot="1">
      <c r="A132" s="58" t="s">
        <v>92</v>
      </c>
      <c r="B132" s="56">
        <f>B127-B124</f>
        <v>-2156.94</v>
      </c>
      <c r="C132" s="56">
        <f aca="true" t="shared" si="11" ref="C132:M132">C127-C124</f>
        <v>-2737.87</v>
      </c>
      <c r="D132" s="56">
        <f t="shared" si="11"/>
        <v>1977.38</v>
      </c>
      <c r="E132" s="56">
        <f t="shared" si="11"/>
        <v>-134.370000000003</v>
      </c>
      <c r="F132" s="56">
        <f t="shared" si="11"/>
        <v>-1173.37</v>
      </c>
      <c r="G132" s="56">
        <f>G127-G124</f>
        <v>-932.170000000006</v>
      </c>
      <c r="H132" s="56">
        <f t="shared" si="11"/>
        <v>-3824.2</v>
      </c>
      <c r="I132" s="56">
        <f t="shared" si="11"/>
        <v>-670.910000000003</v>
      </c>
      <c r="J132" s="56">
        <f t="shared" si="11"/>
        <v>-46.4900000000052</v>
      </c>
      <c r="K132" s="56">
        <f t="shared" si="11"/>
        <v>-1556.52</v>
      </c>
      <c r="L132" s="56">
        <f t="shared" si="11"/>
        <v>-1915.22</v>
      </c>
      <c r="M132" s="56">
        <f t="shared" si="11"/>
        <v>4589.9</v>
      </c>
      <c r="N132" s="187">
        <f t="shared" si="9"/>
        <v>-8580.78000000002</v>
      </c>
    </row>
    <row r="133" spans="1:14" s="2" customFormat="1" ht="13.5" thickBot="1">
      <c r="A133" s="58" t="s">
        <v>26</v>
      </c>
      <c r="B133" s="56">
        <f>B123+B127</f>
        <v>98338.43</v>
      </c>
      <c r="C133" s="56">
        <f>C123+C127</f>
        <v>158421.54</v>
      </c>
      <c r="D133" s="186">
        <f>D123+D127-D120</f>
        <v>40472.28</v>
      </c>
      <c r="E133" s="56">
        <f>E123+E127</f>
        <v>103158.89</v>
      </c>
      <c r="F133" s="56">
        <f>F123+F127</f>
        <v>164806.5</v>
      </c>
      <c r="G133" s="186">
        <f>G123+G127-G120</f>
        <v>38275.06</v>
      </c>
      <c r="H133" s="56">
        <f>H123+H127</f>
        <v>97271.84</v>
      </c>
      <c r="I133" s="56">
        <f>I123+I127</f>
        <v>159421.91</v>
      </c>
      <c r="J133" s="186">
        <f>J123+J127-J120</f>
        <v>-57660.68</v>
      </c>
      <c r="K133" s="56">
        <f>K123+K127</f>
        <v>3603.78</v>
      </c>
      <c r="L133" s="56">
        <f>L123+L127</f>
        <v>64509.52</v>
      </c>
      <c r="M133" s="186">
        <f>M123+M127-M120</f>
        <v>-18295.13</v>
      </c>
      <c r="N133" s="208">
        <f>M133+N130+N131</f>
        <v>-10164.13</v>
      </c>
    </row>
    <row r="134" spans="7:14" s="2" customFormat="1" ht="57" customHeight="1">
      <c r="G134" s="37"/>
      <c r="H134" s="286" t="s">
        <v>154</v>
      </c>
      <c r="I134" s="286"/>
      <c r="J134" s="286"/>
      <c r="K134" s="286"/>
      <c r="L134" s="287" t="s">
        <v>155</v>
      </c>
      <c r="M134" s="287"/>
      <c r="N134" s="287"/>
    </row>
    <row r="135" spans="8:14" s="2" customFormat="1" ht="71.25" customHeight="1">
      <c r="H135" s="288" t="s">
        <v>156</v>
      </c>
      <c r="I135" s="288"/>
      <c r="J135" s="288"/>
      <c r="K135" s="288"/>
      <c r="L135" s="289" t="s">
        <v>191</v>
      </c>
      <c r="M135" s="289"/>
      <c r="N135" s="289"/>
    </row>
    <row r="136" s="2" customFormat="1" ht="12.75"/>
    <row r="137" s="2" customFormat="1" ht="12.75"/>
    <row r="138" s="2" customFormat="1" ht="12.75"/>
    <row r="139" spans="8:14" s="2" customFormat="1" ht="15">
      <c r="H139" s="290" t="s">
        <v>141</v>
      </c>
      <c r="I139" s="290"/>
      <c r="J139" s="290"/>
      <c r="K139" s="192">
        <f>O120</f>
        <v>801240.48</v>
      </c>
      <c r="L139" s="188">
        <v>801240.48</v>
      </c>
      <c r="M139"/>
      <c r="N139" s="250">
        <f>L139+M139</f>
        <v>801240.48</v>
      </c>
    </row>
    <row r="140" spans="8:14" s="2" customFormat="1" ht="15">
      <c r="H140" s="290" t="s">
        <v>142</v>
      </c>
      <c r="I140" s="290"/>
      <c r="J140" s="290"/>
      <c r="K140" s="192">
        <f>N124</f>
        <v>753851.74</v>
      </c>
      <c r="L140" s="188">
        <v>753851.74</v>
      </c>
      <c r="M140"/>
      <c r="N140" s="250">
        <f aca="true" t="shared" si="12" ref="N140:N145">L140+M140</f>
        <v>753851.74</v>
      </c>
    </row>
    <row r="141" spans="8:14" s="2" customFormat="1" ht="15">
      <c r="H141" s="290" t="s">
        <v>143</v>
      </c>
      <c r="I141" s="290"/>
      <c r="J141" s="290"/>
      <c r="K141" s="192">
        <f>N128+N129</f>
        <v>745270.96</v>
      </c>
      <c r="L141" s="188">
        <v>745270.96</v>
      </c>
      <c r="M141">
        <v>8131</v>
      </c>
      <c r="N141" s="250">
        <f t="shared" si="12"/>
        <v>753401.96</v>
      </c>
    </row>
    <row r="142" spans="8:14" s="2" customFormat="1" ht="15">
      <c r="H142" s="290" t="s">
        <v>144</v>
      </c>
      <c r="I142" s="290"/>
      <c r="J142" s="290"/>
      <c r="K142" s="192">
        <f>K141-K140</f>
        <v>-8580.78</v>
      </c>
      <c r="L142" s="192">
        <v>-8580.78</v>
      </c>
      <c r="M142">
        <v>8131</v>
      </c>
      <c r="N142" s="250">
        <f t="shared" si="12"/>
        <v>-449.78</v>
      </c>
    </row>
    <row r="143" spans="8:14" s="2" customFormat="1" ht="15">
      <c r="H143" s="291" t="s">
        <v>145</v>
      </c>
      <c r="I143" s="291"/>
      <c r="J143" s="291"/>
      <c r="K143" s="192">
        <f>K140-K139</f>
        <v>-47388.74</v>
      </c>
      <c r="L143" s="192">
        <v>-47388.74</v>
      </c>
      <c r="M143"/>
      <c r="N143" s="250">
        <f t="shared" si="12"/>
        <v>-47388.74</v>
      </c>
    </row>
    <row r="144" spans="8:14" s="2" customFormat="1" ht="15">
      <c r="H144" s="292" t="s">
        <v>222</v>
      </c>
      <c r="I144" s="293"/>
      <c r="J144" s="294"/>
      <c r="K144" s="192">
        <f>B123</f>
        <v>37674.39</v>
      </c>
      <c r="L144" s="188">
        <v>13386.39</v>
      </c>
      <c r="M144">
        <v>24288</v>
      </c>
      <c r="N144" s="250">
        <f t="shared" si="12"/>
        <v>37674.39</v>
      </c>
    </row>
    <row r="145" spans="8:14" s="2" customFormat="1" ht="15.75">
      <c r="H145" s="296" t="s">
        <v>223</v>
      </c>
      <c r="I145" s="296"/>
      <c r="J145" s="296"/>
      <c r="K145" s="189">
        <f>K144+K143+K142+K146</f>
        <v>-10164.13</v>
      </c>
      <c r="L145" s="189">
        <f>L144+L143+L142+L146</f>
        <v>-42583.13</v>
      </c>
      <c r="M145" s="189">
        <f>M144+M143+M142+M146</f>
        <v>32419</v>
      </c>
      <c r="N145" s="250">
        <f t="shared" si="12"/>
        <v>-10164.13</v>
      </c>
    </row>
    <row r="146" spans="8:13" s="2" customFormat="1" ht="15">
      <c r="H146" s="297" t="s">
        <v>146</v>
      </c>
      <c r="I146" s="298"/>
      <c r="J146" s="299"/>
      <c r="K146" s="193">
        <f>N130+N131</f>
        <v>8131</v>
      </c>
      <c r="L146" s="188"/>
      <c r="M146"/>
    </row>
    <row r="147" spans="8:13" s="2" customFormat="1" ht="15">
      <c r="H147" s="291" t="s">
        <v>147</v>
      </c>
      <c r="I147" s="291"/>
      <c r="J147" s="291"/>
      <c r="K147" s="192">
        <f>D111+G111+J111+M111</f>
        <v>87286.29</v>
      </c>
      <c r="L147" s="284" t="s">
        <v>180</v>
      </c>
      <c r="M147" s="285"/>
    </row>
    <row r="148" spans="8:12" ht="15">
      <c r="H148" s="295" t="s">
        <v>148</v>
      </c>
      <c r="I148" s="295"/>
      <c r="J148" s="295"/>
      <c r="K148" s="194">
        <v>26700.91</v>
      </c>
      <c r="L148" s="190"/>
    </row>
    <row r="149" spans="8:12" ht="15">
      <c r="H149" s="295" t="s">
        <v>149</v>
      </c>
      <c r="I149" s="295"/>
      <c r="J149" s="295"/>
      <c r="K149" s="194">
        <v>13661.55</v>
      </c>
      <c r="L149" s="190"/>
    </row>
    <row r="150" spans="8:12" ht="15">
      <c r="H150" s="295" t="s">
        <v>150</v>
      </c>
      <c r="I150" s="295"/>
      <c r="J150" s="295"/>
      <c r="K150" s="207">
        <f>K148+K149</f>
        <v>40362.46</v>
      </c>
      <c r="L150" s="190"/>
    </row>
    <row r="151" spans="8:12" ht="15">
      <c r="H151" s="295" t="s">
        <v>151</v>
      </c>
      <c r="I151" s="295"/>
      <c r="J151" s="295"/>
      <c r="K151" s="194">
        <f>K150-K147</f>
        <v>-46923.83</v>
      </c>
      <c r="L151" s="190"/>
    </row>
    <row r="152" spans="8:12" ht="15.75">
      <c r="H152" s="295" t="s">
        <v>152</v>
      </c>
      <c r="I152" s="295"/>
      <c r="J152" s="295"/>
      <c r="K152" s="195">
        <f>K143-K151</f>
        <v>-464.91</v>
      </c>
      <c r="L152" s="191"/>
    </row>
  </sheetData>
  <sheetProtection/>
  <mergeCells count="30">
    <mergeCell ref="H143:J143"/>
    <mergeCell ref="H144:J144"/>
    <mergeCell ref="H150:J150"/>
    <mergeCell ref="H151:J151"/>
    <mergeCell ref="H152:J152"/>
    <mergeCell ref="H145:J145"/>
    <mergeCell ref="H146:J146"/>
    <mergeCell ref="H147:J147"/>
    <mergeCell ref="H148:J148"/>
    <mergeCell ref="H149:J149"/>
    <mergeCell ref="A52:N52"/>
    <mergeCell ref="L147:M147"/>
    <mergeCell ref="H134:K134"/>
    <mergeCell ref="L134:N134"/>
    <mergeCell ref="H135:K135"/>
    <mergeCell ref="L135:N135"/>
    <mergeCell ref="H139:J139"/>
    <mergeCell ref="H140:J140"/>
    <mergeCell ref="H141:J141"/>
    <mergeCell ref="H142:J142"/>
    <mergeCell ref="A30:A31"/>
    <mergeCell ref="A34:A35"/>
    <mergeCell ref="A1:N1"/>
    <mergeCell ref="A112:N112"/>
    <mergeCell ref="A59:N59"/>
    <mergeCell ref="B2:D2"/>
    <mergeCell ref="E2:G2"/>
    <mergeCell ref="H2:J2"/>
    <mergeCell ref="K2:M2"/>
    <mergeCell ref="A4:O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D6:J32"/>
  <sheetViews>
    <sheetView tabSelected="1" zoomScalePageLayoutView="0" workbookViewId="0" topLeftCell="A1">
      <selection activeCell="C6" sqref="C6:K38"/>
    </sheetView>
  </sheetViews>
  <sheetFormatPr defaultColWidth="9.00390625" defaultRowHeight="12.75"/>
  <cols>
    <col min="6" max="6" width="19.00390625" style="0" customWidth="1"/>
    <col min="8" max="8" width="18.00390625" style="0" customWidth="1"/>
  </cols>
  <sheetData>
    <row r="6" ht="12.75">
      <c r="D6" t="s">
        <v>264</v>
      </c>
    </row>
    <row r="8" ht="12.75">
      <c r="D8" t="s">
        <v>204</v>
      </c>
    </row>
    <row r="9" spans="6:8" ht="12.75">
      <c r="F9" s="300" t="s">
        <v>199</v>
      </c>
      <c r="H9" s="301" t="s">
        <v>200</v>
      </c>
    </row>
    <row r="10" spans="6:8" ht="12.75">
      <c r="F10" s="300"/>
      <c r="H10" s="301"/>
    </row>
    <row r="11" spans="6:8" ht="12.75">
      <c r="F11" s="300"/>
      <c r="H11" s="301"/>
    </row>
    <row r="12" ht="12.75">
      <c r="H12" s="213"/>
    </row>
    <row r="13" spans="4:8" ht="12.75">
      <c r="D13" t="s">
        <v>201</v>
      </c>
      <c r="F13">
        <v>5076</v>
      </c>
      <c r="H13">
        <v>5076</v>
      </c>
    </row>
    <row r="14" spans="4:8" ht="12.75">
      <c r="D14" t="s">
        <v>202</v>
      </c>
      <c r="F14">
        <v>4920</v>
      </c>
      <c r="H14">
        <v>4920</v>
      </c>
    </row>
    <row r="15" spans="4:8" ht="12.75">
      <c r="D15" t="s">
        <v>203</v>
      </c>
      <c r="F15">
        <v>4920</v>
      </c>
      <c r="H15">
        <v>4920</v>
      </c>
    </row>
    <row r="16" spans="4:8" ht="12.75">
      <c r="D16" t="s">
        <v>263</v>
      </c>
      <c r="F16">
        <v>5494</v>
      </c>
      <c r="H16">
        <v>5241</v>
      </c>
    </row>
    <row r="20" spans="4:8" ht="12.75">
      <c r="D20" t="s">
        <v>27</v>
      </c>
      <c r="F20">
        <v>20410</v>
      </c>
      <c r="H20">
        <v>20157</v>
      </c>
    </row>
    <row r="24" ht="12.75">
      <c r="D24" t="s">
        <v>262</v>
      </c>
    </row>
    <row r="26" spans="4:10" ht="12.75">
      <c r="D26" t="s">
        <v>202</v>
      </c>
      <c r="F26">
        <v>2870</v>
      </c>
      <c r="H26">
        <v>4920</v>
      </c>
      <c r="J26">
        <v>-2050</v>
      </c>
    </row>
    <row r="27" spans="4:8" ht="12.75">
      <c r="D27" t="s">
        <v>203</v>
      </c>
      <c r="F27">
        <v>4920</v>
      </c>
      <c r="H27">
        <v>4452</v>
      </c>
    </row>
    <row r="28" spans="4:8" ht="12.75">
      <c r="D28" t="s">
        <v>263</v>
      </c>
      <c r="F28">
        <v>4920</v>
      </c>
      <c r="H28">
        <v>2890</v>
      </c>
    </row>
    <row r="32" spans="6:8" ht="12.75">
      <c r="F32">
        <v>12710</v>
      </c>
      <c r="H32">
        <v>12262</v>
      </c>
    </row>
  </sheetData>
  <sheetProtection/>
  <mergeCells count="2">
    <mergeCell ref="F9:F11"/>
    <mergeCell ref="H9:H11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Uzer</cp:lastModifiedBy>
  <cp:lastPrinted>2015-07-28T12:57:49Z</cp:lastPrinted>
  <dcterms:created xsi:type="dcterms:W3CDTF">2010-04-02T14:46:04Z</dcterms:created>
  <dcterms:modified xsi:type="dcterms:W3CDTF">2015-08-11T05:55:22Z</dcterms:modified>
  <cp:category/>
  <cp:version/>
  <cp:contentType/>
  <cp:contentStatus/>
</cp:coreProperties>
</file>