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3"/>
  </bookViews>
  <sheets>
    <sheet name="проект" sheetId="1" r:id="rId1"/>
    <sheet name="по заявлению" sheetId="2" r:id="rId2"/>
    <sheet name="тариф населения" sheetId="3" r:id="rId3"/>
    <sheet name="по голосованию" sheetId="4" r:id="rId4"/>
    <sheet name="Мордынский" sheetId="5" r:id="rId5"/>
  </sheets>
  <definedNames>
    <definedName name="_xlnm.Print_Area" localSheetId="4">'Мордынский'!$A$1:$H$56</definedName>
    <definedName name="_xlnm.Print_Area" localSheetId="3">'по голосованию'!$A$1:$H$129</definedName>
    <definedName name="_xlnm.Print_Area" localSheetId="1">'по заявлению'!$A$1:$H$146</definedName>
    <definedName name="_xlnm.Print_Area" localSheetId="0">'проект'!$A$1:$H$146</definedName>
    <definedName name="_xlnm.Print_Area" localSheetId="2">'тариф населения'!$A$1:$H$131</definedName>
  </definedNames>
  <calcPr fullCalcOnLoad="1" fullPrecision="0"/>
</workbook>
</file>

<file path=xl/sharedStrings.xml><?xml version="1.0" encoding="utf-8"?>
<sst xmlns="http://schemas.openxmlformats.org/spreadsheetml/2006/main" count="843" uniqueCount="151">
  <si>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</si>
  <si>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</si>
  <si>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</si>
  <si>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</si>
  <si>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</si>
  <si>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</si>
  <si>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</si>
  <si>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</si>
  <si>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</si>
  <si>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</si>
  <si>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</si>
  <si>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</si>
  <si>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</si>
  <si>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</si>
  <si>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</si>
  <si>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</si>
  <si>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</si>
  <si>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</si>
  <si>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</si>
  <si>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</si>
  <si>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</si>
  <si>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</si>
  <si>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</si>
  <si>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</si>
  <si>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</si>
  <si>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</si>
  <si>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</si>
  <si>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</si>
  <si>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</si>
  <si>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</si>
  <si>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</si>
  <si>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</si>
  <si>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</si>
  <si>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</si>
  <si>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</si>
  <si>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</si>
  <si>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</si>
  <si>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</si>
  <si>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</si>
  <si>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</si>
  <si>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ревизия ВРУ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</si>
  <si>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</si>
  <si>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</si>
  <si>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</si>
  <si>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</si>
  <si>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</si>
  <si>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</si>
  <si>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1 ра в год</t>
  </si>
  <si>
    <t>замена трансформатора тока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</si>
  <si>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</si>
  <si>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</si>
  <si>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</si>
  <si>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</si>
  <si>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</si>
  <si>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</si>
  <si>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</si>
  <si>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</si>
  <si>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</si>
  <si>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</si>
  <si>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холодного водоснабжения</t>
  </si>
  <si>
    <t>ревизия элеваторного узла ( сопло )</t>
  </si>
  <si>
    <t>3 раза в год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</si>
  <si>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</si>
  <si>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</si>
  <si>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</si>
  <si>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</si>
  <si>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опрессовка бойлера</t>
  </si>
  <si>
    <t>восстановление подвального освещения</t>
  </si>
  <si>
    <t>очистка от снега и льда водостоков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</si>
  <si>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</si>
  <si>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</si>
  <si>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</si>
  <si>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</si>
  <si>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</si>
  <si>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</si>
  <si>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</si>
  <si>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ремонт панельных швов</t>
  </si>
  <si>
    <t>ремонт вентшахт</t>
  </si>
  <si>
    <t>ремонт отмостки</t>
  </si>
  <si>
    <t>ремонт цоколя</t>
  </si>
  <si>
    <t>заделка подвальных продухов</t>
  </si>
  <si>
    <t>смена запорной арматуры на отоплении</t>
  </si>
  <si>
    <t>восстановление изоляции</t>
  </si>
  <si>
    <t>ремонт канализации</t>
  </si>
  <si>
    <t>электроосвещение (освещение подвала.установка датчиков движения)</t>
  </si>
  <si>
    <t>ремонт крылец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</si>
  <si>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</si>
  <si>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</si>
  <si>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</si>
  <si>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</si>
  <si>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</si>
  <si>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</si>
  <si>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</si>
  <si>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Расчет размера платы за содержание и ремонт общего имущества в многоквартирном доме</t>
  </si>
  <si>
    <t>ремонт 2-х секций бойлера диам.168 мм</t>
  </si>
  <si>
    <t>по адресу: ул. Набережная, д.46(S дома=3862,2м2; S земли=4266,85м2)</t>
  </si>
  <si>
    <t>Дополнительные работы (текущий ремонт), в т.ч.:</t>
  </si>
  <si>
    <t>ВСЕГО: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</si>
  <si>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</si>
  <si>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</si>
  <si>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</si>
  <si>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</si>
  <si>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</si>
  <si>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</si>
  <si>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замена насоса гвс / резерв /</t>
  </si>
  <si>
    <t>окос травы</t>
  </si>
  <si>
    <t>2-3 раза</t>
  </si>
  <si>
    <t xml:space="preserve"> Поверка общедомовых приборов учета холодного водоснабжения</t>
  </si>
  <si>
    <t>замена  КИП манометр 4 шт.,термометр 4 шт.</t>
  </si>
  <si>
    <t>электроизмерения (замеры сопротивления изоляции)</t>
  </si>
  <si>
    <t>1 раз в 3 года</t>
  </si>
  <si>
    <t>Сбор, вывоз и утилизация ТБО, руб/м2</t>
  </si>
  <si>
    <t xml:space="preserve">изоляция трубопроводов отопления </t>
  </si>
  <si>
    <t xml:space="preserve">окраска трубопроводов ХВс грунтовкой </t>
  </si>
  <si>
    <t xml:space="preserve">И.П. Мордынский </t>
  </si>
  <si>
    <t>по адресу: ул. Набережная, д.46(S дома= 76,3 м2)</t>
  </si>
  <si>
    <t>Гидравлическое испытание элеватор.узлов и запорной арматуры</t>
  </si>
  <si>
    <t>заполнение электронных паспортов</t>
  </si>
  <si>
    <t>учет работ по кап.ремонту</t>
  </si>
  <si>
    <t>ревизия задвижек  ХВС( диам.80 мм-2шт.)</t>
  </si>
  <si>
    <t>пылеудаление и дезинфекция вент.каналов без пробивки</t>
  </si>
  <si>
    <t>очистка водоприемных воронок</t>
  </si>
  <si>
    <t>очистка от снега и наледи подъездных козырьков</t>
  </si>
  <si>
    <t>ремонт подъездов (8 шт)</t>
  </si>
  <si>
    <t>проверка вентканалов и канализационных вытяжек</t>
  </si>
  <si>
    <t>Управление многоквартирным домом, всего в т.ч.</t>
  </si>
  <si>
    <t>ремонт панельных швов 50 п.м.</t>
  </si>
  <si>
    <t>ремонт кровли в один слой - 50 м2</t>
  </si>
  <si>
    <t>косметический ремонт входа в подъезд - 8 шт.</t>
  </si>
  <si>
    <t>смена задвижек на эл.узле диам. 100 мм - 2 шт., диам. 80 мм - 3 шт.</t>
  </si>
  <si>
    <t>смена задвижек на Стс (секционные) диам. 80 мм - 4 шт.</t>
  </si>
  <si>
    <t>смена задвижек на ХВС на ВВП диам. 50 мм - 1 шт.</t>
  </si>
  <si>
    <t>смена задвижек на ХВС ( общий ввод ) диам. 80 мм - 2 шт.</t>
  </si>
  <si>
    <t>установка фильтра и обратного клапана на ввод ХВС на ВВП</t>
  </si>
  <si>
    <t>установка шарового крана на ГВС диам. 15 мм - 1 шт.</t>
  </si>
  <si>
    <t>установка датчиков движения на площадках этажных 40 шт.</t>
  </si>
  <si>
    <t>2015 -2016 гг.</t>
  </si>
  <si>
    <t>(стоимость услуг увеличена на 10,5 % в соответствии с уровнем инфляции 2014 г.)</t>
  </si>
  <si>
    <t>выполнение работ экологом</t>
  </si>
  <si>
    <t>Проект общий</t>
  </si>
  <si>
    <t>Поверка общедомовыз приборов учета теплоэнергии</t>
  </si>
  <si>
    <t>отключение системы отопления с переводом системы ГВС на летнюю схему</t>
  </si>
  <si>
    <t>подключение системы отопления с регулировкой и переводом системы ГВс на зимнюю схему</t>
  </si>
  <si>
    <t>ревизия задвижек  ГВС(диам.80 мм-2 шт.)</t>
  </si>
  <si>
    <t>1 раз в 4 года</t>
  </si>
  <si>
    <t>Погашение задолженности прошлых периодов</t>
  </si>
  <si>
    <t>по состоянию на 01.05.15</t>
  </si>
  <si>
    <t>электротехнические измерения и испытания электрооборудования</t>
  </si>
  <si>
    <t>Работы заявочного характера, в т.ч работы по предписанию надзорных органов</t>
  </si>
  <si>
    <t>ревизия задвижек  отопления(диам.80 мм-7 шт., диам.100 мм - 2 шт.)</t>
  </si>
  <si>
    <t>по адресу: ул. Набережная, д.46(S жилое + нежилое = 3862,2м2; S земли=4266,85м2)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</si>
</sst>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Arial Cyr"/>
      <family val="0"/>
    </font>
    <font>
      <b/>
      <sz val="10"/>
      <name val="Arial Blac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8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2" fontId="0" fillId="24" borderId="12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2" fontId="19" fillId="24" borderId="0" xfId="0" applyNumberFormat="1" applyFont="1" applyFill="1" applyBorder="1" applyAlignment="1">
      <alignment horizont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0" fillId="24" borderId="13" xfId="0" applyFont="1" applyFill="1" applyBorder="1" applyAlignment="1">
      <alignment horizontal="left" vertical="center" wrapText="1"/>
    </xf>
    <xf numFmtId="2" fontId="0" fillId="24" borderId="14" xfId="0" applyNumberFormat="1" applyFont="1" applyFill="1" applyBorder="1" applyAlignment="1">
      <alignment horizontal="center" vertical="center" wrapText="1"/>
    </xf>
    <xf numFmtId="2" fontId="18" fillId="24" borderId="12" xfId="0" applyNumberFormat="1" applyFont="1" applyFill="1" applyBorder="1" applyAlignment="1">
      <alignment horizontal="center" vertical="center" wrapText="1"/>
    </xf>
    <xf numFmtId="2" fontId="25" fillId="24" borderId="12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textRotation="90" wrapText="1"/>
    </xf>
    <xf numFmtId="0" fontId="18" fillId="24" borderId="16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22" xfId="0" applyFont="1" applyFill="1" applyBorder="1" applyAlignment="1">
      <alignment horizontal="left" vertical="center" wrapText="1"/>
    </xf>
    <xf numFmtId="0" fontId="18" fillId="24" borderId="12" xfId="0" applyFont="1" applyFill="1" applyBorder="1" applyAlignment="1">
      <alignment horizontal="center" vertical="center" wrapText="1"/>
    </xf>
    <xf numFmtId="2" fontId="18" fillId="24" borderId="14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left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center" vertical="center" wrapText="1"/>
    </xf>
    <xf numFmtId="0" fontId="18" fillId="24" borderId="25" xfId="0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left" vertical="center" wrapText="1"/>
    </xf>
    <xf numFmtId="0" fontId="19" fillId="24" borderId="12" xfId="0" applyFont="1" applyFill="1" applyBorder="1" applyAlignment="1">
      <alignment horizontal="left" vertical="center" wrapText="1"/>
    </xf>
    <xf numFmtId="0" fontId="24" fillId="24" borderId="12" xfId="0" applyFont="1" applyFill="1" applyBorder="1" applyAlignment="1">
      <alignment horizontal="left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0" fontId="19" fillId="24" borderId="0" xfId="0" applyFont="1" applyFill="1" applyAlignment="1">
      <alignment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24" fillId="24" borderId="25" xfId="0" applyFont="1" applyFill="1" applyBorder="1" applyAlignment="1">
      <alignment horizontal="left" vertical="center" wrapText="1"/>
    </xf>
    <xf numFmtId="0" fontId="25" fillId="24" borderId="25" xfId="0" applyFont="1" applyFill="1" applyBorder="1" applyAlignment="1">
      <alignment horizontal="center" vertical="center" wrapText="1"/>
    </xf>
    <xf numFmtId="2" fontId="25" fillId="24" borderId="25" xfId="0" applyNumberFormat="1" applyFont="1" applyFill="1" applyBorder="1" applyAlignment="1">
      <alignment horizontal="center" vertical="center" wrapText="1"/>
    </xf>
    <xf numFmtId="0" fontId="24" fillId="24" borderId="23" xfId="0" applyFont="1" applyFill="1" applyBorder="1" applyAlignment="1">
      <alignment horizontal="left" vertical="center" wrapText="1"/>
    </xf>
    <xf numFmtId="0" fontId="25" fillId="24" borderId="24" xfId="0" applyFont="1" applyFill="1" applyBorder="1" applyAlignment="1">
      <alignment horizontal="center" vertical="center" wrapText="1"/>
    </xf>
    <xf numFmtId="2" fontId="25" fillId="24" borderId="24" xfId="0" applyNumberFormat="1" applyFont="1" applyFill="1" applyBorder="1" applyAlignment="1">
      <alignment horizontal="center" vertical="center" wrapText="1"/>
    </xf>
    <xf numFmtId="2" fontId="25" fillId="24" borderId="26" xfId="0" applyNumberFormat="1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left" vertical="center" wrapText="1"/>
    </xf>
    <xf numFmtId="0" fontId="23" fillId="24" borderId="16" xfId="0" applyFont="1" applyFill="1" applyBorder="1" applyAlignment="1">
      <alignment horizontal="center" vertical="center" wrapText="1"/>
    </xf>
    <xf numFmtId="2" fontId="23" fillId="24" borderId="16" xfId="0" applyNumberFormat="1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/>
    </xf>
    <xf numFmtId="2" fontId="23" fillId="24" borderId="16" xfId="0" applyNumberFormat="1" applyFont="1" applyFill="1" applyBorder="1" applyAlignment="1">
      <alignment horizontal="center"/>
    </xf>
    <xf numFmtId="0" fontId="25" fillId="0" borderId="22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3" fillId="24" borderId="27" xfId="0" applyFont="1" applyFill="1" applyBorder="1" applyAlignment="1">
      <alignment horizontal="left" vertical="center" wrapText="1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2" fontId="19" fillId="24" borderId="0" xfId="0" applyNumberFormat="1" applyFont="1" applyFill="1" applyAlignment="1">
      <alignment/>
    </xf>
    <xf numFmtId="2" fontId="23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2" fontId="25" fillId="24" borderId="28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left" vertical="center" wrapText="1"/>
    </xf>
    <xf numFmtId="0" fontId="23" fillId="24" borderId="0" xfId="0" applyFont="1" applyFill="1" applyBorder="1" applyAlignment="1">
      <alignment horizontal="center" vertical="center" wrapText="1"/>
    </xf>
    <xf numFmtId="2" fontId="23" fillId="24" borderId="0" xfId="0" applyNumberFormat="1" applyFont="1" applyFill="1" applyBorder="1" applyAlignment="1">
      <alignment horizontal="center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2" fontId="18" fillId="25" borderId="29" xfId="0" applyNumberFormat="1" applyFont="1" applyFill="1" applyBorder="1" applyAlignment="1">
      <alignment horizontal="center" vertical="center" wrapText="1"/>
    </xf>
    <xf numFmtId="2" fontId="25" fillId="25" borderId="14" xfId="0" applyNumberFormat="1" applyFont="1" applyFill="1" applyBorder="1" applyAlignment="1">
      <alignment horizontal="center" vertical="center" wrapText="1"/>
    </xf>
    <xf numFmtId="2" fontId="25" fillId="25" borderId="29" xfId="0" applyNumberFormat="1" applyFont="1" applyFill="1" applyBorder="1" applyAlignment="1">
      <alignment horizontal="center" vertical="center" wrapText="1"/>
    </xf>
    <xf numFmtId="2" fontId="25" fillId="25" borderId="30" xfId="0" applyNumberFormat="1" applyFont="1" applyFill="1" applyBorder="1" applyAlignment="1">
      <alignment horizontal="center" vertical="center" wrapText="1"/>
    </xf>
    <xf numFmtId="2" fontId="18" fillId="25" borderId="31" xfId="0" applyNumberFormat="1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18" fillId="25" borderId="25" xfId="0" applyNumberFormat="1" applyFont="1" applyFill="1" applyBorder="1" applyAlignment="1">
      <alignment horizontal="center" vertical="center" wrapText="1"/>
    </xf>
    <xf numFmtId="2" fontId="18" fillId="25" borderId="32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2" fontId="0" fillId="25" borderId="33" xfId="0" applyNumberFormat="1" applyFont="1" applyFill="1" applyBorder="1" applyAlignment="1">
      <alignment horizontal="center" vertical="center" wrapText="1"/>
    </xf>
    <xf numFmtId="2" fontId="0" fillId="25" borderId="31" xfId="0" applyNumberFormat="1" applyFont="1" applyFill="1" applyBorder="1" applyAlignment="1">
      <alignment horizontal="center" vertical="center" wrapText="1"/>
    </xf>
    <xf numFmtId="0" fontId="20" fillId="26" borderId="0" xfId="0" applyFont="1" applyFill="1" applyAlignment="1">
      <alignment horizontal="center"/>
    </xf>
    <xf numFmtId="2" fontId="18" fillId="26" borderId="14" xfId="0" applyNumberFormat="1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left" vertical="center" wrapText="1"/>
    </xf>
    <xf numFmtId="2" fontId="0" fillId="26" borderId="33" xfId="0" applyNumberFormat="1" applyFont="1" applyFill="1" applyBorder="1" applyAlignment="1">
      <alignment horizontal="center" vertical="center" wrapText="1"/>
    </xf>
    <xf numFmtId="2" fontId="25" fillId="26" borderId="14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2" fontId="18" fillId="0" borderId="25" xfId="0" applyNumberFormat="1" applyFont="1" applyFill="1" applyBorder="1" applyAlignment="1">
      <alignment horizontal="center" vertical="center" wrapText="1"/>
    </xf>
    <xf numFmtId="2" fontId="18" fillId="0" borderId="34" xfId="0" applyNumberFormat="1" applyFont="1" applyFill="1" applyBorder="1" applyAlignment="1">
      <alignment horizontal="center" vertical="center" wrapText="1"/>
    </xf>
    <xf numFmtId="2" fontId="18" fillId="0" borderId="28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/>
    </xf>
    <xf numFmtId="0" fontId="27" fillId="25" borderId="22" xfId="0" applyFont="1" applyFill="1" applyBorder="1" applyAlignment="1">
      <alignment horizontal="left" vertical="center" wrapText="1"/>
    </xf>
    <xf numFmtId="0" fontId="25" fillId="25" borderId="14" xfId="0" applyFont="1" applyFill="1" applyBorder="1" applyAlignment="1">
      <alignment horizontal="center" vertical="center" wrapText="1"/>
    </xf>
    <xf numFmtId="0" fontId="25" fillId="25" borderId="22" xfId="0" applyFont="1" applyFill="1" applyBorder="1" applyAlignment="1">
      <alignment horizontal="left" vertical="center" wrapText="1"/>
    </xf>
    <xf numFmtId="0" fontId="0" fillId="25" borderId="13" xfId="0" applyFont="1" applyFill="1" applyBorder="1" applyAlignment="1">
      <alignment horizontal="left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23" fillId="25" borderId="16" xfId="0" applyFont="1" applyFill="1" applyBorder="1" applyAlignment="1">
      <alignment horizontal="center" vertical="center" wrapText="1"/>
    </xf>
    <xf numFmtId="2" fontId="23" fillId="25" borderId="16" xfId="0" applyNumberFormat="1" applyFont="1" applyFill="1" applyBorder="1" applyAlignment="1">
      <alignment horizontal="center" vertical="center" wrapText="1"/>
    </xf>
    <xf numFmtId="2" fontId="18" fillId="25" borderId="30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2" fontId="0" fillId="25" borderId="29" xfId="0" applyNumberFormat="1" applyFont="1" applyFill="1" applyBorder="1" applyAlignment="1">
      <alignment horizontal="center" vertical="center" wrapText="1"/>
    </xf>
    <xf numFmtId="0" fontId="24" fillId="26" borderId="22" xfId="0" applyFont="1" applyFill="1" applyBorder="1" applyAlignment="1">
      <alignment horizontal="left" vertical="center" wrapText="1"/>
    </xf>
    <xf numFmtId="0" fontId="25" fillId="26" borderId="14" xfId="0" applyFont="1" applyFill="1" applyBorder="1" applyAlignment="1">
      <alignment horizontal="center" vertical="center" wrapText="1"/>
    </xf>
    <xf numFmtId="2" fontId="25" fillId="26" borderId="30" xfId="0" applyNumberFormat="1" applyFont="1" applyFill="1" applyBorder="1" applyAlignment="1">
      <alignment horizontal="center" vertical="center" wrapText="1"/>
    </xf>
    <xf numFmtId="0" fontId="18" fillId="26" borderId="0" xfId="0" applyFont="1" applyFill="1" applyAlignment="1">
      <alignment horizontal="center" vertical="center" wrapText="1"/>
    </xf>
    <xf numFmtId="2" fontId="18" fillId="26" borderId="0" xfId="0" applyNumberFormat="1" applyFont="1" applyFill="1" applyAlignment="1">
      <alignment horizontal="center" vertical="center" wrapText="1"/>
    </xf>
    <xf numFmtId="2" fontId="0" fillId="26" borderId="29" xfId="0" applyNumberFormat="1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left" vertical="center" wrapText="1"/>
    </xf>
    <xf numFmtId="0" fontId="19" fillId="24" borderId="12" xfId="0" applyFont="1" applyFill="1" applyBorder="1" applyAlignment="1">
      <alignment horizontal="center" vertical="center" wrapText="1"/>
    </xf>
    <xf numFmtId="2" fontId="19" fillId="24" borderId="12" xfId="0" applyNumberFormat="1" applyFont="1" applyFill="1" applyBorder="1" applyAlignment="1">
      <alignment horizontal="center" vertical="center" wrapText="1"/>
    </xf>
    <xf numFmtId="2" fontId="19" fillId="0" borderId="12" xfId="0" applyNumberFormat="1" applyFont="1" applyFill="1" applyBorder="1" applyAlignment="1">
      <alignment horizontal="center" vertical="center" wrapText="1"/>
    </xf>
    <xf numFmtId="0" fontId="18" fillId="25" borderId="22" xfId="0" applyFont="1" applyFill="1" applyBorder="1" applyAlignment="1">
      <alignment horizontal="left" vertical="center" wrapText="1"/>
    </xf>
    <xf numFmtId="0" fontId="18" fillId="25" borderId="14" xfId="0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horizontal="left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horizontal="left" vertical="center" wrapText="1"/>
    </xf>
    <xf numFmtId="0" fontId="0" fillId="25" borderId="23" xfId="0" applyFont="1" applyFill="1" applyBorder="1" applyAlignment="1">
      <alignment horizontal="left" vertical="center" wrapText="1"/>
    </xf>
    <xf numFmtId="0" fontId="0" fillId="25" borderId="24" xfId="0" applyFont="1" applyFill="1" applyBorder="1" applyAlignment="1">
      <alignment horizontal="center" vertical="center" wrapText="1"/>
    </xf>
    <xf numFmtId="0" fontId="18" fillId="25" borderId="13" xfId="0" applyFont="1" applyFill="1" applyBorder="1" applyAlignment="1">
      <alignment horizontal="left" vertical="center" wrapText="1"/>
    </xf>
    <xf numFmtId="0" fontId="18" fillId="25" borderId="12" xfId="0" applyFont="1" applyFill="1" applyBorder="1" applyAlignment="1">
      <alignment horizontal="center" vertical="center" wrapText="1"/>
    </xf>
    <xf numFmtId="0" fontId="18" fillId="25" borderId="25" xfId="0" applyFont="1" applyFill="1" applyBorder="1" applyAlignment="1">
      <alignment horizontal="center" vertical="center" wrapText="1"/>
    </xf>
    <xf numFmtId="0" fontId="24" fillId="25" borderId="22" xfId="0" applyFont="1" applyFill="1" applyBorder="1" applyAlignment="1">
      <alignment horizontal="left" vertical="center" wrapText="1"/>
    </xf>
    <xf numFmtId="0" fontId="19" fillId="25" borderId="13" xfId="0" applyFont="1" applyFill="1" applyBorder="1" applyAlignment="1">
      <alignment horizontal="left" vertical="center" wrapText="1"/>
    </xf>
    <xf numFmtId="0" fontId="19" fillId="25" borderId="12" xfId="0" applyFont="1" applyFill="1" applyBorder="1" applyAlignment="1">
      <alignment horizontal="left" vertical="center" wrapText="1"/>
    </xf>
    <xf numFmtId="0" fontId="24" fillId="25" borderId="12" xfId="0" applyFont="1" applyFill="1" applyBorder="1" applyAlignment="1">
      <alignment horizontal="left" vertical="center" wrapText="1"/>
    </xf>
    <xf numFmtId="0" fontId="25" fillId="25" borderId="12" xfId="0" applyFont="1" applyFill="1" applyBorder="1" applyAlignment="1">
      <alignment horizontal="center" vertical="center" wrapText="1"/>
    </xf>
    <xf numFmtId="2" fontId="25" fillId="25" borderId="12" xfId="0" applyNumberFormat="1" applyFont="1" applyFill="1" applyBorder="1" applyAlignment="1">
      <alignment horizontal="center" vertical="center" wrapText="1"/>
    </xf>
    <xf numFmtId="0" fontId="24" fillId="25" borderId="25" xfId="0" applyFont="1" applyFill="1" applyBorder="1" applyAlignment="1">
      <alignment horizontal="left" vertical="center" wrapText="1"/>
    </xf>
    <xf numFmtId="0" fontId="25" fillId="25" borderId="25" xfId="0" applyFont="1" applyFill="1" applyBorder="1" applyAlignment="1">
      <alignment horizontal="center" vertical="center" wrapText="1"/>
    </xf>
    <xf numFmtId="2" fontId="25" fillId="25" borderId="25" xfId="0" applyNumberFormat="1" applyFont="1" applyFill="1" applyBorder="1" applyAlignment="1">
      <alignment horizontal="center" vertical="center" wrapText="1"/>
    </xf>
    <xf numFmtId="0" fontId="19" fillId="25" borderId="0" xfId="0" applyFont="1" applyFill="1" applyBorder="1" applyAlignment="1">
      <alignment horizontal="left" vertical="center" wrapText="1"/>
    </xf>
    <xf numFmtId="0" fontId="19" fillId="25" borderId="12" xfId="0" applyFont="1" applyFill="1" applyBorder="1" applyAlignment="1">
      <alignment horizontal="center" vertical="center" wrapText="1"/>
    </xf>
    <xf numFmtId="2" fontId="19" fillId="25" borderId="12" xfId="0" applyNumberFormat="1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0" fontId="18" fillId="25" borderId="12" xfId="0" applyFont="1" applyFill="1" applyBorder="1" applyAlignment="1">
      <alignment horizontal="left" vertical="center" wrapText="1"/>
    </xf>
    <xf numFmtId="0" fontId="23" fillId="25" borderId="36" xfId="0" applyFont="1" applyFill="1" applyBorder="1" applyAlignment="1">
      <alignment horizontal="left" vertical="center" wrapText="1"/>
    </xf>
    <xf numFmtId="0" fontId="23" fillId="25" borderId="35" xfId="0" applyFont="1" applyFill="1" applyBorder="1" applyAlignment="1">
      <alignment horizontal="center" vertical="center" wrapText="1"/>
    </xf>
    <xf numFmtId="2" fontId="23" fillId="25" borderId="35" xfId="0" applyNumberFormat="1" applyFont="1" applyFill="1" applyBorder="1" applyAlignment="1">
      <alignment horizontal="center" vertical="center" wrapText="1"/>
    </xf>
    <xf numFmtId="2" fontId="23" fillId="25" borderId="37" xfId="0" applyNumberFormat="1" applyFont="1" applyFill="1" applyBorder="1" applyAlignment="1">
      <alignment horizontal="center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19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2" fontId="21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19" fillId="25" borderId="38" xfId="0" applyNumberFormat="1" applyFont="1" applyFill="1" applyBorder="1" applyAlignment="1">
      <alignment horizontal="center" vertical="center" wrapText="1"/>
    </xf>
    <xf numFmtId="0" fontId="0" fillId="25" borderId="38" xfId="0" applyFill="1" applyBorder="1" applyAlignment="1">
      <alignment horizontal="center" vertical="center" wrapText="1"/>
    </xf>
    <xf numFmtId="0" fontId="19" fillId="25" borderId="39" xfId="0" applyFont="1" applyFill="1" applyBorder="1" applyAlignment="1">
      <alignment horizontal="center" vertical="center" wrapText="1"/>
    </xf>
    <xf numFmtId="0" fontId="19" fillId="25" borderId="40" xfId="0" applyFont="1" applyFill="1" applyBorder="1" applyAlignment="1">
      <alignment horizontal="center" vertical="center" wrapText="1"/>
    </xf>
    <xf numFmtId="0" fontId="0" fillId="25" borderId="40" xfId="0" applyFill="1" applyBorder="1" applyAlignment="1">
      <alignment horizontal="center" vertical="center" wrapText="1"/>
    </xf>
    <xf numFmtId="0" fontId="0" fillId="25" borderId="41" xfId="0" applyFill="1" applyBorder="1" applyAlignment="1">
      <alignment horizontal="center" vertical="center" wrapText="1"/>
    </xf>
    <xf numFmtId="0" fontId="21" fillId="25" borderId="0" xfId="0" applyFont="1" applyFill="1" applyAlignment="1">
      <alignment horizontal="left" vertical="center"/>
    </xf>
    <xf numFmtId="2" fontId="19" fillId="25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zoomScale="75" zoomScaleNormal="75" zoomScalePageLayoutView="0" workbookViewId="0" topLeftCell="A1">
      <selection activeCell="L114" sqref="L114"/>
    </sheetView>
  </sheetViews>
  <sheetFormatPr defaultColWidth="9.00390625" defaultRowHeight="12.75"/>
  <cols>
    <col min="1" max="1" width="72.75390625" style="7" customWidth="1"/>
    <col min="2" max="2" width="19.125" style="7" customWidth="1"/>
    <col min="3" max="3" width="13.875" style="7" hidden="1" customWidth="1"/>
    <col min="4" max="4" width="17.625" style="7" customWidth="1"/>
    <col min="5" max="5" width="13.875" style="7" hidden="1" customWidth="1"/>
    <col min="6" max="6" width="20.875" style="7" hidden="1" customWidth="1"/>
    <col min="7" max="7" width="13.875" style="7" customWidth="1"/>
    <col min="8" max="8" width="20.875" style="7" customWidth="1"/>
    <col min="9" max="9" width="15.375" style="7" customWidth="1"/>
    <col min="10" max="10" width="15.375" style="7" hidden="1" customWidth="1"/>
    <col min="11" max="11" width="15.375" style="65" hidden="1" customWidth="1"/>
    <col min="12" max="14" width="15.375" style="7" customWidth="1"/>
    <col min="15" max="16384" width="9.125" style="7" customWidth="1"/>
  </cols>
  <sheetData>
    <row r="1" spans="1:8" ht="16.5" customHeight="1">
      <c r="A1" s="155" t="s">
        <v>0</v>
      </c>
      <c r="B1" s="156"/>
      <c r="C1" s="156"/>
      <c r="D1" s="156"/>
      <c r="E1" s="156"/>
      <c r="F1" s="156"/>
      <c r="G1" s="156"/>
      <c r="H1" s="156"/>
    </row>
    <row r="2" spans="2:8" ht="12.75" customHeight="1">
      <c r="B2" s="157" t="s">
        <v>1</v>
      </c>
      <c r="C2" s="157"/>
      <c r="D2" s="157"/>
      <c r="E2" s="157"/>
      <c r="F2" s="157"/>
      <c r="G2" s="156"/>
      <c r="H2" s="156"/>
    </row>
    <row r="3" spans="1:8" ht="19.5" customHeight="1">
      <c r="A3" s="91" t="s">
        <v>136</v>
      </c>
      <c r="B3" s="157" t="s">
        <v>2</v>
      </c>
      <c r="C3" s="157"/>
      <c r="D3" s="157"/>
      <c r="E3" s="157"/>
      <c r="F3" s="157"/>
      <c r="G3" s="156"/>
      <c r="H3" s="156"/>
    </row>
    <row r="4" spans="2:8" ht="14.25" customHeight="1">
      <c r="B4" s="157" t="s">
        <v>34</v>
      </c>
      <c r="C4" s="157"/>
      <c r="D4" s="157"/>
      <c r="E4" s="157"/>
      <c r="F4" s="157"/>
      <c r="G4" s="156"/>
      <c r="H4" s="156"/>
    </row>
    <row r="5" spans="1:8" s="73" customFormat="1" ht="39.75" customHeight="1">
      <c r="A5" s="160" t="s">
        <v>139</v>
      </c>
      <c r="B5" s="161"/>
      <c r="C5" s="161"/>
      <c r="D5" s="161"/>
      <c r="E5" s="161"/>
      <c r="F5" s="161"/>
      <c r="G5" s="161"/>
      <c r="H5" s="161"/>
    </row>
    <row r="6" spans="1:8" s="73" customFormat="1" ht="33" customHeight="1">
      <c r="A6" s="162" t="s">
        <v>137</v>
      </c>
      <c r="B6" s="163"/>
      <c r="C6" s="163"/>
      <c r="D6" s="163"/>
      <c r="E6" s="163"/>
      <c r="F6" s="163"/>
      <c r="G6" s="163"/>
      <c r="H6" s="163"/>
    </row>
    <row r="7" spans="1:11" s="12" customFormat="1" ht="22.5" customHeight="1">
      <c r="A7" s="158" t="s">
        <v>3</v>
      </c>
      <c r="B7" s="158"/>
      <c r="C7" s="158"/>
      <c r="D7" s="158"/>
      <c r="E7" s="159"/>
      <c r="F7" s="159"/>
      <c r="G7" s="159"/>
      <c r="H7" s="159"/>
      <c r="K7" s="66"/>
    </row>
    <row r="8" spans="1:8" s="13" customFormat="1" ht="18.75" customHeight="1">
      <c r="A8" s="158" t="s">
        <v>95</v>
      </c>
      <c r="B8" s="158"/>
      <c r="C8" s="158"/>
      <c r="D8" s="158"/>
      <c r="E8" s="159"/>
      <c r="F8" s="159"/>
      <c r="G8" s="159"/>
      <c r="H8" s="159"/>
    </row>
    <row r="9" spans="1:8" s="14" customFormat="1" ht="17.25" customHeight="1">
      <c r="A9" s="164" t="s">
        <v>74</v>
      </c>
      <c r="B9" s="164"/>
      <c r="C9" s="164"/>
      <c r="D9" s="164"/>
      <c r="E9" s="165"/>
      <c r="F9" s="165"/>
      <c r="G9" s="165"/>
      <c r="H9" s="165"/>
    </row>
    <row r="10" spans="1:8" s="13" customFormat="1" ht="30" customHeight="1" thickBot="1">
      <c r="A10" s="166" t="s">
        <v>93</v>
      </c>
      <c r="B10" s="166"/>
      <c r="C10" s="166"/>
      <c r="D10" s="166"/>
      <c r="E10" s="167"/>
      <c r="F10" s="167"/>
      <c r="G10" s="167"/>
      <c r="H10" s="167"/>
    </row>
    <row r="11" spans="1:11" s="18" customFormat="1" ht="139.5" customHeight="1" thickBot="1">
      <c r="A11" s="15" t="s">
        <v>4</v>
      </c>
      <c r="B11" s="16" t="s">
        <v>5</v>
      </c>
      <c r="C11" s="17" t="s">
        <v>6</v>
      </c>
      <c r="D11" s="17" t="s">
        <v>35</v>
      </c>
      <c r="E11" s="17" t="s">
        <v>6</v>
      </c>
      <c r="F11" s="1" t="s">
        <v>7</v>
      </c>
      <c r="G11" s="17" t="s">
        <v>6</v>
      </c>
      <c r="H11" s="1" t="s">
        <v>7</v>
      </c>
      <c r="K11" s="67"/>
    </row>
    <row r="12" spans="1:11" s="24" customFormat="1" ht="12.75">
      <c r="A12" s="19">
        <v>1</v>
      </c>
      <c r="B12" s="20">
        <v>2</v>
      </c>
      <c r="C12" s="20">
        <v>3</v>
      </c>
      <c r="D12" s="21"/>
      <c r="E12" s="20">
        <v>3</v>
      </c>
      <c r="F12" s="2">
        <v>4</v>
      </c>
      <c r="G12" s="22">
        <v>3</v>
      </c>
      <c r="H12" s="23">
        <v>4</v>
      </c>
      <c r="K12" s="68"/>
    </row>
    <row r="13" spans="1:11" s="24" customFormat="1" ht="49.5" customHeight="1">
      <c r="A13" s="168" t="s">
        <v>8</v>
      </c>
      <c r="B13" s="169"/>
      <c r="C13" s="169"/>
      <c r="D13" s="169"/>
      <c r="E13" s="169"/>
      <c r="F13" s="169"/>
      <c r="G13" s="170"/>
      <c r="H13" s="171"/>
      <c r="K13" s="68"/>
    </row>
    <row r="14" spans="1:14" s="18" customFormat="1" ht="15">
      <c r="A14" s="25" t="s">
        <v>125</v>
      </c>
      <c r="B14" s="26" t="s">
        <v>9</v>
      </c>
      <c r="C14" s="27">
        <f>F14*12</f>
        <v>0</v>
      </c>
      <c r="D14" s="80">
        <f>G14*I14</f>
        <v>150293.16</v>
      </c>
      <c r="E14" s="79">
        <f>H14*12</f>
        <v>38.16</v>
      </c>
      <c r="F14" s="112"/>
      <c r="G14" s="79">
        <f>H14*12</f>
        <v>38.16</v>
      </c>
      <c r="H14" s="79">
        <f>H19+H23</f>
        <v>3.18</v>
      </c>
      <c r="I14" s="18">
        <v>3938.5</v>
      </c>
      <c r="J14" s="18">
        <v>1.07</v>
      </c>
      <c r="K14" s="67">
        <v>2.24</v>
      </c>
      <c r="N14" s="67">
        <f>'тариф населения'!D14+Мордынский!D15</f>
        <v>144984.47</v>
      </c>
    </row>
    <row r="15" spans="1:11" s="63" customFormat="1" ht="29.25" customHeight="1">
      <c r="A15" s="60" t="s">
        <v>98</v>
      </c>
      <c r="B15" s="61" t="s">
        <v>99</v>
      </c>
      <c r="C15" s="62"/>
      <c r="D15" s="82"/>
      <c r="E15" s="81"/>
      <c r="F15" s="83"/>
      <c r="G15" s="81"/>
      <c r="H15" s="81"/>
      <c r="K15" s="69"/>
    </row>
    <row r="16" spans="1:11" s="63" customFormat="1" ht="15">
      <c r="A16" s="60" t="s">
        <v>100</v>
      </c>
      <c r="B16" s="61" t="s">
        <v>99</v>
      </c>
      <c r="C16" s="62"/>
      <c r="D16" s="82"/>
      <c r="E16" s="81"/>
      <c r="F16" s="83"/>
      <c r="G16" s="81"/>
      <c r="H16" s="81"/>
      <c r="K16" s="69"/>
    </row>
    <row r="17" spans="1:11" s="63" customFormat="1" ht="15">
      <c r="A17" s="60" t="s">
        <v>101</v>
      </c>
      <c r="B17" s="61" t="s">
        <v>102</v>
      </c>
      <c r="C17" s="62"/>
      <c r="D17" s="82"/>
      <c r="E17" s="81"/>
      <c r="F17" s="83"/>
      <c r="G17" s="81"/>
      <c r="H17" s="81"/>
      <c r="K17" s="69"/>
    </row>
    <row r="18" spans="1:11" s="63" customFormat="1" ht="15">
      <c r="A18" s="60" t="s">
        <v>103</v>
      </c>
      <c r="B18" s="61" t="s">
        <v>99</v>
      </c>
      <c r="C18" s="62"/>
      <c r="D18" s="82"/>
      <c r="E18" s="81"/>
      <c r="F18" s="83"/>
      <c r="G18" s="81"/>
      <c r="H18" s="81"/>
      <c r="K18" s="69"/>
    </row>
    <row r="19" spans="1:11" s="63" customFormat="1" ht="15">
      <c r="A19" s="105" t="s">
        <v>32</v>
      </c>
      <c r="B19" s="106"/>
      <c r="C19" s="81"/>
      <c r="D19" s="82"/>
      <c r="E19" s="81"/>
      <c r="F19" s="83"/>
      <c r="G19" s="81"/>
      <c r="H19" s="92">
        <v>2.83</v>
      </c>
      <c r="K19" s="69"/>
    </row>
    <row r="20" spans="1:11" s="63" customFormat="1" ht="15">
      <c r="A20" s="107" t="s">
        <v>117</v>
      </c>
      <c r="B20" s="106" t="s">
        <v>99</v>
      </c>
      <c r="C20" s="81"/>
      <c r="D20" s="82"/>
      <c r="E20" s="81"/>
      <c r="F20" s="83"/>
      <c r="G20" s="81"/>
      <c r="H20" s="95">
        <v>0.12</v>
      </c>
      <c r="K20" s="69"/>
    </row>
    <row r="21" spans="1:11" s="63" customFormat="1" ht="15">
      <c r="A21" s="107" t="s">
        <v>118</v>
      </c>
      <c r="B21" s="106" t="s">
        <v>99</v>
      </c>
      <c r="C21" s="81"/>
      <c r="D21" s="82"/>
      <c r="E21" s="81"/>
      <c r="F21" s="83"/>
      <c r="G21" s="81"/>
      <c r="H21" s="95">
        <v>0.11</v>
      </c>
      <c r="K21" s="69"/>
    </row>
    <row r="22" spans="1:11" s="63" customFormat="1" ht="15">
      <c r="A22" s="107" t="s">
        <v>138</v>
      </c>
      <c r="B22" s="106" t="s">
        <v>99</v>
      </c>
      <c r="C22" s="81"/>
      <c r="D22" s="82"/>
      <c r="E22" s="81"/>
      <c r="F22" s="83"/>
      <c r="G22" s="81"/>
      <c r="H22" s="95">
        <v>0.12</v>
      </c>
      <c r="K22" s="69"/>
    </row>
    <row r="23" spans="1:11" s="63" customFormat="1" ht="15">
      <c r="A23" s="105" t="s">
        <v>32</v>
      </c>
      <c r="B23" s="106"/>
      <c r="C23" s="81"/>
      <c r="D23" s="82"/>
      <c r="E23" s="81"/>
      <c r="F23" s="83"/>
      <c r="G23" s="81"/>
      <c r="H23" s="79">
        <f>H20+H21+H22</f>
        <v>0.35</v>
      </c>
      <c r="K23" s="69"/>
    </row>
    <row r="24" spans="1:11" s="18" customFormat="1" ht="30">
      <c r="A24" s="25" t="s">
        <v>10</v>
      </c>
      <c r="B24" s="28"/>
      <c r="C24" s="27">
        <f>F24*12</f>
        <v>0</v>
      </c>
      <c r="D24" s="80">
        <f>G24*I24</f>
        <v>186312.53</v>
      </c>
      <c r="E24" s="79">
        <f>H24*12</f>
        <v>48.24</v>
      </c>
      <c r="F24" s="112"/>
      <c r="G24" s="79">
        <f>H24*12</f>
        <v>48.24</v>
      </c>
      <c r="H24" s="92">
        <v>4.02</v>
      </c>
      <c r="I24" s="18">
        <v>3862.2</v>
      </c>
      <c r="J24" s="18">
        <v>1.07</v>
      </c>
      <c r="K24" s="67">
        <v>2.77</v>
      </c>
    </row>
    <row r="25" spans="1:11" s="18" customFormat="1" ht="15">
      <c r="A25" s="29" t="s">
        <v>86</v>
      </c>
      <c r="B25" s="30" t="s">
        <v>11</v>
      </c>
      <c r="C25" s="27"/>
      <c r="D25" s="80"/>
      <c r="E25" s="79"/>
      <c r="F25" s="112"/>
      <c r="G25" s="79"/>
      <c r="H25" s="79"/>
      <c r="K25" s="67"/>
    </row>
    <row r="26" spans="1:11" s="18" customFormat="1" ht="15">
      <c r="A26" s="29" t="s">
        <v>87</v>
      </c>
      <c r="B26" s="30" t="s">
        <v>11</v>
      </c>
      <c r="C26" s="27"/>
      <c r="D26" s="80"/>
      <c r="E26" s="79"/>
      <c r="F26" s="112"/>
      <c r="G26" s="79"/>
      <c r="H26" s="79"/>
      <c r="K26" s="67"/>
    </row>
    <row r="27" spans="1:11" s="18" customFormat="1" ht="15">
      <c r="A27" s="93" t="s">
        <v>105</v>
      </c>
      <c r="B27" s="75" t="s">
        <v>106</v>
      </c>
      <c r="C27" s="27"/>
      <c r="D27" s="80"/>
      <c r="E27" s="79"/>
      <c r="F27" s="112"/>
      <c r="G27" s="79"/>
      <c r="H27" s="79"/>
      <c r="K27" s="67"/>
    </row>
    <row r="28" spans="1:11" s="18" customFormat="1" ht="15">
      <c r="A28" s="29" t="s">
        <v>88</v>
      </c>
      <c r="B28" s="30" t="s">
        <v>11</v>
      </c>
      <c r="C28" s="27"/>
      <c r="D28" s="80"/>
      <c r="E28" s="79"/>
      <c r="F28" s="112"/>
      <c r="G28" s="79"/>
      <c r="H28" s="79"/>
      <c r="K28" s="67"/>
    </row>
    <row r="29" spans="1:11" s="18" customFormat="1" ht="25.5">
      <c r="A29" s="29" t="s">
        <v>89</v>
      </c>
      <c r="B29" s="30" t="s">
        <v>12</v>
      </c>
      <c r="C29" s="27"/>
      <c r="D29" s="80"/>
      <c r="E29" s="79"/>
      <c r="F29" s="112"/>
      <c r="G29" s="79"/>
      <c r="H29" s="79"/>
      <c r="K29" s="67"/>
    </row>
    <row r="30" spans="1:11" s="18" customFormat="1" ht="15">
      <c r="A30" s="29" t="s">
        <v>90</v>
      </c>
      <c r="B30" s="30" t="s">
        <v>11</v>
      </c>
      <c r="C30" s="27"/>
      <c r="D30" s="80"/>
      <c r="E30" s="79"/>
      <c r="F30" s="112"/>
      <c r="G30" s="79"/>
      <c r="H30" s="79"/>
      <c r="K30" s="67"/>
    </row>
    <row r="31" spans="1:11" s="18" customFormat="1" ht="26.25" thickBot="1">
      <c r="A31" s="31" t="s">
        <v>91</v>
      </c>
      <c r="B31" s="32" t="s">
        <v>92</v>
      </c>
      <c r="C31" s="27"/>
      <c r="D31" s="80"/>
      <c r="E31" s="79"/>
      <c r="F31" s="112"/>
      <c r="G31" s="79"/>
      <c r="H31" s="79"/>
      <c r="K31" s="67"/>
    </row>
    <row r="32" spans="1:11" s="34" customFormat="1" ht="15">
      <c r="A32" s="33" t="s">
        <v>13</v>
      </c>
      <c r="B32" s="26" t="s">
        <v>14</v>
      </c>
      <c r="C32" s="27">
        <f>F32*12</f>
        <v>0</v>
      </c>
      <c r="D32" s="80">
        <f aca="true" t="shared" si="0" ref="D32:D42">G32*I32</f>
        <v>35446.5</v>
      </c>
      <c r="E32" s="79">
        <f>H32*12</f>
        <v>9</v>
      </c>
      <c r="F32" s="84"/>
      <c r="G32" s="79">
        <f aca="true" t="shared" si="1" ref="G32:G43">H32*12</f>
        <v>9</v>
      </c>
      <c r="H32" s="92">
        <v>0.75</v>
      </c>
      <c r="I32" s="18">
        <v>3938.5</v>
      </c>
      <c r="J32" s="18">
        <v>1.07</v>
      </c>
      <c r="K32" s="67">
        <v>0.6</v>
      </c>
    </row>
    <row r="33" spans="1:11" s="18" customFormat="1" ht="15">
      <c r="A33" s="33" t="s">
        <v>15</v>
      </c>
      <c r="B33" s="26" t="s">
        <v>16</v>
      </c>
      <c r="C33" s="27">
        <f>F33*12</f>
        <v>0</v>
      </c>
      <c r="D33" s="80">
        <f t="shared" si="0"/>
        <v>115791.9</v>
      </c>
      <c r="E33" s="79">
        <f>H33*12</f>
        <v>29.4</v>
      </c>
      <c r="F33" s="84"/>
      <c r="G33" s="79">
        <f t="shared" si="1"/>
        <v>29.4</v>
      </c>
      <c r="H33" s="92">
        <v>2.45</v>
      </c>
      <c r="I33" s="18">
        <v>3938.5</v>
      </c>
      <c r="J33" s="18">
        <v>1.07</v>
      </c>
      <c r="K33" s="67">
        <v>1.94</v>
      </c>
    </row>
    <row r="34" spans="1:11" s="24" customFormat="1" ht="30">
      <c r="A34" s="33" t="s">
        <v>49</v>
      </c>
      <c r="B34" s="26" t="s">
        <v>9</v>
      </c>
      <c r="C34" s="10"/>
      <c r="D34" s="80">
        <v>2042.21</v>
      </c>
      <c r="E34" s="85"/>
      <c r="F34" s="84"/>
      <c r="G34" s="79">
        <f>D34/I34</f>
        <v>0.52</v>
      </c>
      <c r="H34" s="92">
        <f>G34/12</f>
        <v>0.04</v>
      </c>
      <c r="I34" s="18">
        <v>3938.5</v>
      </c>
      <c r="J34" s="18">
        <v>1.07</v>
      </c>
      <c r="K34" s="67">
        <v>0.03</v>
      </c>
    </row>
    <row r="35" spans="1:11" s="24" customFormat="1" ht="30">
      <c r="A35" s="33" t="s">
        <v>73</v>
      </c>
      <c r="B35" s="26" t="s">
        <v>9</v>
      </c>
      <c r="C35" s="10"/>
      <c r="D35" s="80">
        <v>2042.21</v>
      </c>
      <c r="E35" s="85"/>
      <c r="F35" s="84"/>
      <c r="G35" s="79">
        <f>D35/I35</f>
        <v>0.53</v>
      </c>
      <c r="H35" s="92">
        <f>G35/12</f>
        <v>0.04</v>
      </c>
      <c r="I35" s="18">
        <v>3862.2</v>
      </c>
      <c r="J35" s="18">
        <v>1.07</v>
      </c>
      <c r="K35" s="67">
        <v>0.03</v>
      </c>
    </row>
    <row r="36" spans="1:11" s="24" customFormat="1" ht="20.25" customHeight="1">
      <c r="A36" s="33" t="s">
        <v>50</v>
      </c>
      <c r="B36" s="26" t="s">
        <v>9</v>
      </c>
      <c r="C36" s="10"/>
      <c r="D36" s="80">
        <v>12896.1</v>
      </c>
      <c r="E36" s="85"/>
      <c r="F36" s="84"/>
      <c r="G36" s="79">
        <f>D36/I36</f>
        <v>3.34</v>
      </c>
      <c r="H36" s="92">
        <f>G36/12</f>
        <v>0.28</v>
      </c>
      <c r="I36" s="18">
        <v>3862.2</v>
      </c>
      <c r="J36" s="18">
        <v>1.07</v>
      </c>
      <c r="K36" s="67">
        <v>0.22</v>
      </c>
    </row>
    <row r="37" spans="1:11" s="24" customFormat="1" ht="39" customHeight="1" hidden="1">
      <c r="A37" s="33" t="s">
        <v>51</v>
      </c>
      <c r="B37" s="26" t="s">
        <v>12</v>
      </c>
      <c r="C37" s="10"/>
      <c r="D37" s="80">
        <f t="shared" si="0"/>
        <v>0</v>
      </c>
      <c r="E37" s="85"/>
      <c r="F37" s="84"/>
      <c r="G37" s="79">
        <f t="shared" si="1"/>
        <v>0</v>
      </c>
      <c r="H37" s="79">
        <v>0</v>
      </c>
      <c r="I37" s="18">
        <v>3862.2</v>
      </c>
      <c r="J37" s="18">
        <v>1.07</v>
      </c>
      <c r="K37" s="67">
        <v>0</v>
      </c>
    </row>
    <row r="38" spans="1:11" s="24" customFormat="1" ht="18.75" customHeight="1" hidden="1">
      <c r="A38" s="33" t="s">
        <v>52</v>
      </c>
      <c r="B38" s="26" t="s">
        <v>12</v>
      </c>
      <c r="C38" s="10"/>
      <c r="D38" s="80">
        <f t="shared" si="0"/>
        <v>0</v>
      </c>
      <c r="E38" s="85"/>
      <c r="F38" s="84"/>
      <c r="G38" s="79">
        <f t="shared" si="1"/>
        <v>0</v>
      </c>
      <c r="H38" s="79">
        <v>0</v>
      </c>
      <c r="I38" s="18">
        <v>3862.2</v>
      </c>
      <c r="J38" s="18">
        <v>1.07</v>
      </c>
      <c r="K38" s="67">
        <v>0</v>
      </c>
    </row>
    <row r="39" spans="1:11" s="24" customFormat="1" ht="30" hidden="1">
      <c r="A39" s="33" t="s">
        <v>53</v>
      </c>
      <c r="B39" s="26" t="s">
        <v>12</v>
      </c>
      <c r="C39" s="10"/>
      <c r="D39" s="80">
        <f t="shared" si="0"/>
        <v>0</v>
      </c>
      <c r="E39" s="85"/>
      <c r="F39" s="84"/>
      <c r="G39" s="79">
        <f t="shared" si="1"/>
        <v>0</v>
      </c>
      <c r="H39" s="79"/>
      <c r="I39" s="18">
        <v>3862.2</v>
      </c>
      <c r="J39" s="18">
        <v>1.07</v>
      </c>
      <c r="K39" s="67">
        <v>0.2</v>
      </c>
    </row>
    <row r="40" spans="1:11" s="24" customFormat="1" ht="30" hidden="1">
      <c r="A40" s="33" t="s">
        <v>107</v>
      </c>
      <c r="B40" s="26" t="s">
        <v>12</v>
      </c>
      <c r="C40" s="10"/>
      <c r="D40" s="80">
        <v>0</v>
      </c>
      <c r="E40" s="85"/>
      <c r="F40" s="84"/>
      <c r="G40" s="79">
        <f>D40/I40</f>
        <v>0</v>
      </c>
      <c r="H40" s="79">
        <f>G40/12</f>
        <v>0</v>
      </c>
      <c r="I40" s="18">
        <v>3862.2</v>
      </c>
      <c r="J40" s="18"/>
      <c r="K40" s="67"/>
    </row>
    <row r="41" spans="1:11" s="24" customFormat="1" ht="30">
      <c r="A41" s="33" t="s">
        <v>140</v>
      </c>
      <c r="B41" s="26" t="s">
        <v>12</v>
      </c>
      <c r="C41" s="10"/>
      <c r="D41" s="80">
        <v>12896.11</v>
      </c>
      <c r="E41" s="85"/>
      <c r="F41" s="84"/>
      <c r="G41" s="79">
        <f>D41/I41</f>
        <v>3.34</v>
      </c>
      <c r="H41" s="92">
        <f>G41/12</f>
        <v>0.28</v>
      </c>
      <c r="I41" s="18">
        <v>3862.2</v>
      </c>
      <c r="J41" s="18"/>
      <c r="K41" s="67"/>
    </row>
    <row r="42" spans="1:11" s="24" customFormat="1" ht="30">
      <c r="A42" s="33" t="s">
        <v>23</v>
      </c>
      <c r="B42" s="26"/>
      <c r="C42" s="10">
        <f>F42*12</f>
        <v>0</v>
      </c>
      <c r="D42" s="80">
        <f t="shared" si="0"/>
        <v>9732.74</v>
      </c>
      <c r="E42" s="85">
        <f>H42*12</f>
        <v>2.52</v>
      </c>
      <c r="F42" s="84"/>
      <c r="G42" s="79">
        <f t="shared" si="1"/>
        <v>2.52</v>
      </c>
      <c r="H42" s="92">
        <v>0.21</v>
      </c>
      <c r="I42" s="18">
        <v>3862.2</v>
      </c>
      <c r="J42" s="18">
        <v>1.07</v>
      </c>
      <c r="K42" s="67">
        <v>0.14</v>
      </c>
    </row>
    <row r="43" spans="1:11" s="18" customFormat="1" ht="15">
      <c r="A43" s="33" t="s">
        <v>25</v>
      </c>
      <c r="B43" s="26" t="s">
        <v>26</v>
      </c>
      <c r="C43" s="10">
        <f>F43*12</f>
        <v>0</v>
      </c>
      <c r="D43" s="80">
        <f>H43*12*I43</f>
        <v>2835.72</v>
      </c>
      <c r="E43" s="85">
        <f>H43*12</f>
        <v>0.72</v>
      </c>
      <c r="F43" s="84"/>
      <c r="G43" s="79">
        <f t="shared" si="1"/>
        <v>0.72</v>
      </c>
      <c r="H43" s="92">
        <v>0.06</v>
      </c>
      <c r="I43" s="18">
        <v>3938.5</v>
      </c>
      <c r="J43" s="18">
        <v>1.07</v>
      </c>
      <c r="K43" s="67">
        <v>0.03</v>
      </c>
    </row>
    <row r="44" spans="1:11" s="18" customFormat="1" ht="15">
      <c r="A44" s="33" t="s">
        <v>27</v>
      </c>
      <c r="B44" s="35" t="s">
        <v>28</v>
      </c>
      <c r="C44" s="36">
        <f>F44*12</f>
        <v>0</v>
      </c>
      <c r="D44" s="80">
        <f>H44*12*I44</f>
        <v>1890.48</v>
      </c>
      <c r="E44" s="86">
        <f>H44*12</f>
        <v>0.48</v>
      </c>
      <c r="F44" s="87"/>
      <c r="G44" s="79">
        <f>D44/I44</f>
        <v>0.48</v>
      </c>
      <c r="H44" s="92">
        <v>0.04</v>
      </c>
      <c r="I44" s="18">
        <v>3938.5</v>
      </c>
      <c r="J44" s="18">
        <v>1.07</v>
      </c>
      <c r="K44" s="67">
        <v>0.02</v>
      </c>
    </row>
    <row r="45" spans="1:11" s="34" customFormat="1" ht="30">
      <c r="A45" s="33" t="s">
        <v>24</v>
      </c>
      <c r="B45" s="26"/>
      <c r="C45" s="10">
        <f>F45*12</f>
        <v>0</v>
      </c>
      <c r="D45" s="80">
        <f>H45*12*I45</f>
        <v>2317.32</v>
      </c>
      <c r="E45" s="85">
        <f>H45*12</f>
        <v>0.6</v>
      </c>
      <c r="F45" s="84"/>
      <c r="G45" s="79">
        <f>D45/I45</f>
        <v>0.6</v>
      </c>
      <c r="H45" s="92">
        <v>0.05</v>
      </c>
      <c r="I45" s="18">
        <v>3862.2</v>
      </c>
      <c r="J45" s="18">
        <v>1.07</v>
      </c>
      <c r="K45" s="67">
        <v>0.03</v>
      </c>
    </row>
    <row r="46" spans="1:11" s="34" customFormat="1" ht="15">
      <c r="A46" s="33" t="s">
        <v>36</v>
      </c>
      <c r="B46" s="26"/>
      <c r="C46" s="27"/>
      <c r="D46" s="79">
        <f>D48+D49+D51+D53+D54+D55+D56+D57+D58+D59+D52+D50</f>
        <v>85703.29</v>
      </c>
      <c r="E46" s="79"/>
      <c r="F46" s="84"/>
      <c r="G46" s="79">
        <f>H46*12</f>
        <v>22.2</v>
      </c>
      <c r="H46" s="79">
        <f>D46/12/I46</f>
        <v>1.85</v>
      </c>
      <c r="I46" s="18">
        <v>3862.2</v>
      </c>
      <c r="J46" s="18">
        <v>1.07</v>
      </c>
      <c r="K46" s="67">
        <v>0.51</v>
      </c>
    </row>
    <row r="47" spans="1:11" s="24" customFormat="1" ht="15" hidden="1">
      <c r="A47" s="8" t="s">
        <v>62</v>
      </c>
      <c r="B47" s="30" t="s">
        <v>17</v>
      </c>
      <c r="C47" s="3"/>
      <c r="D47" s="89">
        <f>G47*I47</f>
        <v>0</v>
      </c>
      <c r="E47" s="88"/>
      <c r="F47" s="90"/>
      <c r="G47" s="88">
        <f>H47*12</f>
        <v>0</v>
      </c>
      <c r="H47" s="88">
        <v>0</v>
      </c>
      <c r="I47" s="18">
        <v>3862.2</v>
      </c>
      <c r="J47" s="18">
        <v>1.07</v>
      </c>
      <c r="K47" s="67">
        <v>0</v>
      </c>
    </row>
    <row r="48" spans="1:11" s="24" customFormat="1" ht="24.75" customHeight="1">
      <c r="A48" s="8" t="s">
        <v>141</v>
      </c>
      <c r="B48" s="30" t="s">
        <v>17</v>
      </c>
      <c r="C48" s="3"/>
      <c r="D48" s="94">
        <v>622.74</v>
      </c>
      <c r="E48" s="88"/>
      <c r="F48" s="90"/>
      <c r="G48" s="88"/>
      <c r="H48" s="88"/>
      <c r="I48" s="18">
        <v>3862.2</v>
      </c>
      <c r="J48" s="18">
        <v>1.07</v>
      </c>
      <c r="K48" s="67">
        <v>0.01</v>
      </c>
    </row>
    <row r="49" spans="1:11" s="24" customFormat="1" ht="15">
      <c r="A49" s="8" t="s">
        <v>18</v>
      </c>
      <c r="B49" s="30" t="s">
        <v>22</v>
      </c>
      <c r="C49" s="3">
        <f>F49*12</f>
        <v>0</v>
      </c>
      <c r="D49" s="94">
        <v>459.48</v>
      </c>
      <c r="E49" s="88">
        <f>H49*12</f>
        <v>0</v>
      </c>
      <c r="F49" s="90"/>
      <c r="G49" s="88"/>
      <c r="H49" s="88"/>
      <c r="I49" s="18">
        <v>3862.2</v>
      </c>
      <c r="J49" s="18">
        <v>1.07</v>
      </c>
      <c r="K49" s="67">
        <v>0.01</v>
      </c>
    </row>
    <row r="50" spans="1:11" s="24" customFormat="1" ht="15">
      <c r="A50" s="96" t="s">
        <v>116</v>
      </c>
      <c r="B50" s="75" t="s">
        <v>17</v>
      </c>
      <c r="C50" s="3"/>
      <c r="D50" s="94">
        <v>818.74</v>
      </c>
      <c r="E50" s="88"/>
      <c r="F50" s="90"/>
      <c r="G50" s="88"/>
      <c r="H50" s="88"/>
      <c r="I50" s="18"/>
      <c r="J50" s="18"/>
      <c r="K50" s="67"/>
    </row>
    <row r="51" spans="1:11" s="24" customFormat="1" ht="25.5">
      <c r="A51" s="115" t="s">
        <v>129</v>
      </c>
      <c r="B51" s="116" t="s">
        <v>12</v>
      </c>
      <c r="C51" s="95"/>
      <c r="D51" s="95">
        <v>39451.47</v>
      </c>
      <c r="E51" s="88">
        <f>H51*12</f>
        <v>0</v>
      </c>
      <c r="F51" s="90"/>
      <c r="G51" s="88"/>
      <c r="H51" s="88"/>
      <c r="I51" s="18">
        <v>3862.2</v>
      </c>
      <c r="J51" s="18">
        <v>1.07</v>
      </c>
      <c r="K51" s="67">
        <v>0.2</v>
      </c>
    </row>
    <row r="52" spans="1:11" s="24" customFormat="1" ht="25.5">
      <c r="A52" s="115" t="s">
        <v>130</v>
      </c>
      <c r="B52" s="116" t="s">
        <v>12</v>
      </c>
      <c r="C52" s="95"/>
      <c r="D52" s="95">
        <v>29898.66</v>
      </c>
      <c r="E52" s="88"/>
      <c r="F52" s="90"/>
      <c r="G52" s="88"/>
      <c r="H52" s="88"/>
      <c r="I52" s="18">
        <v>3862.2</v>
      </c>
      <c r="J52" s="18"/>
      <c r="K52" s="67"/>
    </row>
    <row r="53" spans="1:11" s="24" customFormat="1" ht="15">
      <c r="A53" s="8" t="s">
        <v>60</v>
      </c>
      <c r="B53" s="30" t="s">
        <v>17</v>
      </c>
      <c r="C53" s="3">
        <f>F53*12</f>
        <v>0</v>
      </c>
      <c r="D53" s="94">
        <v>875.61</v>
      </c>
      <c r="E53" s="88">
        <f>H53*12</f>
        <v>0</v>
      </c>
      <c r="F53" s="90"/>
      <c r="G53" s="88"/>
      <c r="H53" s="88"/>
      <c r="I53" s="18">
        <v>3862.2</v>
      </c>
      <c r="J53" s="18">
        <v>1.07</v>
      </c>
      <c r="K53" s="67">
        <v>0.01</v>
      </c>
    </row>
    <row r="54" spans="1:11" s="24" customFormat="1" ht="15">
      <c r="A54" s="8" t="s">
        <v>19</v>
      </c>
      <c r="B54" s="30" t="s">
        <v>17</v>
      </c>
      <c r="C54" s="3">
        <f>F54*12</f>
        <v>0</v>
      </c>
      <c r="D54" s="94">
        <v>3903.72</v>
      </c>
      <c r="E54" s="88">
        <f>H54*12</f>
        <v>0</v>
      </c>
      <c r="F54" s="90"/>
      <c r="G54" s="88"/>
      <c r="H54" s="88"/>
      <c r="I54" s="18">
        <v>3862.2</v>
      </c>
      <c r="J54" s="18">
        <v>1.07</v>
      </c>
      <c r="K54" s="67">
        <v>0.06</v>
      </c>
    </row>
    <row r="55" spans="1:11" s="24" customFormat="1" ht="15">
      <c r="A55" s="8" t="s">
        <v>20</v>
      </c>
      <c r="B55" s="30" t="s">
        <v>17</v>
      </c>
      <c r="C55" s="3">
        <f>F55*12</f>
        <v>0</v>
      </c>
      <c r="D55" s="94">
        <v>918.95</v>
      </c>
      <c r="E55" s="88">
        <f>H55*12</f>
        <v>0</v>
      </c>
      <c r="F55" s="90"/>
      <c r="G55" s="88"/>
      <c r="H55" s="88"/>
      <c r="I55" s="18">
        <v>3862.2</v>
      </c>
      <c r="J55" s="18">
        <v>1.07</v>
      </c>
      <c r="K55" s="67">
        <v>0.01</v>
      </c>
    </row>
    <row r="56" spans="1:11" s="24" customFormat="1" ht="15">
      <c r="A56" s="8" t="s">
        <v>56</v>
      </c>
      <c r="B56" s="30" t="s">
        <v>17</v>
      </c>
      <c r="C56" s="3"/>
      <c r="D56" s="94">
        <v>437.79</v>
      </c>
      <c r="E56" s="88"/>
      <c r="F56" s="90"/>
      <c r="G56" s="88"/>
      <c r="H56" s="88"/>
      <c r="I56" s="18">
        <v>3862.2</v>
      </c>
      <c r="J56" s="18">
        <v>1.07</v>
      </c>
      <c r="K56" s="67">
        <v>0.01</v>
      </c>
    </row>
    <row r="57" spans="1:11" s="24" customFormat="1" ht="15">
      <c r="A57" s="8" t="s">
        <v>57</v>
      </c>
      <c r="B57" s="30" t="s">
        <v>22</v>
      </c>
      <c r="C57" s="3"/>
      <c r="D57" s="94">
        <v>1751.23</v>
      </c>
      <c r="E57" s="88"/>
      <c r="F57" s="90"/>
      <c r="G57" s="88"/>
      <c r="H57" s="88"/>
      <c r="I57" s="18">
        <v>3862.2</v>
      </c>
      <c r="J57" s="18">
        <v>1.07</v>
      </c>
      <c r="K57" s="67">
        <v>0.03</v>
      </c>
    </row>
    <row r="58" spans="1:11" s="24" customFormat="1" ht="25.5">
      <c r="A58" s="8" t="s">
        <v>21</v>
      </c>
      <c r="B58" s="30" t="s">
        <v>17</v>
      </c>
      <c r="C58" s="3">
        <f>F58*12</f>
        <v>0</v>
      </c>
      <c r="D58" s="94">
        <v>3076.29</v>
      </c>
      <c r="E58" s="88">
        <f>H58*12</f>
        <v>0</v>
      </c>
      <c r="F58" s="90"/>
      <c r="G58" s="88"/>
      <c r="H58" s="88"/>
      <c r="I58" s="18">
        <v>3862.2</v>
      </c>
      <c r="J58" s="18">
        <v>1.07</v>
      </c>
      <c r="K58" s="67">
        <v>0.05</v>
      </c>
    </row>
    <row r="59" spans="1:11" s="24" customFormat="1" ht="25.5">
      <c r="A59" s="8" t="s">
        <v>142</v>
      </c>
      <c r="B59" s="30" t="s">
        <v>17</v>
      </c>
      <c r="C59" s="3"/>
      <c r="D59" s="94">
        <v>3488.61</v>
      </c>
      <c r="E59" s="88"/>
      <c r="F59" s="90"/>
      <c r="G59" s="88"/>
      <c r="H59" s="88"/>
      <c r="I59" s="18">
        <v>3862.2</v>
      </c>
      <c r="J59" s="18">
        <v>1.07</v>
      </c>
      <c r="K59" s="67">
        <v>0.01</v>
      </c>
    </row>
    <row r="60" spans="1:11" s="24" customFormat="1" ht="15" hidden="1">
      <c r="A60" s="8" t="s">
        <v>63</v>
      </c>
      <c r="B60" s="30" t="s">
        <v>17</v>
      </c>
      <c r="C60" s="9"/>
      <c r="D60" s="89">
        <f>G60*I60</f>
        <v>0</v>
      </c>
      <c r="E60" s="113"/>
      <c r="F60" s="90"/>
      <c r="G60" s="88"/>
      <c r="H60" s="88"/>
      <c r="I60" s="18">
        <v>3862.2</v>
      </c>
      <c r="J60" s="18">
        <v>1.07</v>
      </c>
      <c r="K60" s="67">
        <v>0</v>
      </c>
    </row>
    <row r="61" spans="1:11" s="24" customFormat="1" ht="15" hidden="1">
      <c r="A61" s="8"/>
      <c r="B61" s="30"/>
      <c r="C61" s="3"/>
      <c r="D61" s="89"/>
      <c r="E61" s="88"/>
      <c r="F61" s="90"/>
      <c r="G61" s="88"/>
      <c r="H61" s="88"/>
      <c r="I61" s="18"/>
      <c r="J61" s="18"/>
      <c r="K61" s="67"/>
    </row>
    <row r="62" spans="1:11" s="24" customFormat="1" ht="25.5" hidden="1">
      <c r="A62" s="8" t="s">
        <v>108</v>
      </c>
      <c r="B62" s="75" t="s">
        <v>12</v>
      </c>
      <c r="C62" s="3"/>
      <c r="D62" s="89">
        <v>0</v>
      </c>
      <c r="E62" s="88"/>
      <c r="F62" s="90"/>
      <c r="G62" s="88"/>
      <c r="H62" s="88"/>
      <c r="I62" s="18">
        <v>3862.2</v>
      </c>
      <c r="J62" s="18">
        <v>1.07</v>
      </c>
      <c r="K62" s="67">
        <v>0.03</v>
      </c>
    </row>
    <row r="63" spans="1:11" s="34" customFormat="1" ht="30">
      <c r="A63" s="33" t="s">
        <v>43</v>
      </c>
      <c r="B63" s="26"/>
      <c r="C63" s="27"/>
      <c r="D63" s="79">
        <f>D64+D65+D66+D67+D68+D69+D70+D71</f>
        <v>33306.57</v>
      </c>
      <c r="E63" s="79"/>
      <c r="F63" s="84"/>
      <c r="G63" s="79">
        <f>D63/I63</f>
        <v>8.62</v>
      </c>
      <c r="H63" s="79">
        <f>D63/12/I63</f>
        <v>0.72</v>
      </c>
      <c r="I63" s="18">
        <v>3862.2</v>
      </c>
      <c r="J63" s="18">
        <v>1.07</v>
      </c>
      <c r="K63" s="67">
        <v>0.62</v>
      </c>
    </row>
    <row r="64" spans="1:11" s="24" customFormat="1" ht="15">
      <c r="A64" s="8" t="s">
        <v>37</v>
      </c>
      <c r="B64" s="30" t="s">
        <v>61</v>
      </c>
      <c r="C64" s="3"/>
      <c r="D64" s="94">
        <v>2626.83</v>
      </c>
      <c r="E64" s="88"/>
      <c r="F64" s="90"/>
      <c r="G64" s="88"/>
      <c r="H64" s="88"/>
      <c r="I64" s="18">
        <v>3862.2</v>
      </c>
      <c r="J64" s="18">
        <v>1.07</v>
      </c>
      <c r="K64" s="67">
        <v>0.04</v>
      </c>
    </row>
    <row r="65" spans="1:11" s="24" customFormat="1" ht="25.5">
      <c r="A65" s="8" t="s">
        <v>38</v>
      </c>
      <c r="B65" s="30" t="s">
        <v>47</v>
      </c>
      <c r="C65" s="3"/>
      <c r="D65" s="94">
        <v>1751.23</v>
      </c>
      <c r="E65" s="88"/>
      <c r="F65" s="90"/>
      <c r="G65" s="88"/>
      <c r="H65" s="88"/>
      <c r="I65" s="18">
        <v>3862.2</v>
      </c>
      <c r="J65" s="18">
        <v>1.07</v>
      </c>
      <c r="K65" s="67">
        <v>0.03</v>
      </c>
    </row>
    <row r="66" spans="1:11" s="24" customFormat="1" ht="15">
      <c r="A66" s="8" t="s">
        <v>66</v>
      </c>
      <c r="B66" s="75" t="s">
        <v>17</v>
      </c>
      <c r="C66" s="3"/>
      <c r="D66" s="94">
        <v>1837.85</v>
      </c>
      <c r="E66" s="88"/>
      <c r="F66" s="90"/>
      <c r="G66" s="88"/>
      <c r="H66" s="88"/>
      <c r="I66" s="18">
        <v>3862.2</v>
      </c>
      <c r="J66" s="18">
        <v>1.07</v>
      </c>
      <c r="K66" s="67">
        <v>0.03</v>
      </c>
    </row>
    <row r="67" spans="1:11" s="24" customFormat="1" ht="25.5">
      <c r="A67" s="8" t="s">
        <v>64</v>
      </c>
      <c r="B67" s="30" t="s">
        <v>65</v>
      </c>
      <c r="C67" s="3"/>
      <c r="D67" s="94">
        <v>1751.2</v>
      </c>
      <c r="E67" s="88"/>
      <c r="F67" s="90"/>
      <c r="G67" s="88"/>
      <c r="H67" s="88"/>
      <c r="I67" s="18">
        <v>3862.2</v>
      </c>
      <c r="J67" s="18">
        <v>1.07</v>
      </c>
      <c r="K67" s="67">
        <v>0.03</v>
      </c>
    </row>
    <row r="68" spans="1:11" s="24" customFormat="1" ht="15">
      <c r="A68" s="8" t="s">
        <v>143</v>
      </c>
      <c r="B68" s="75" t="s">
        <v>17</v>
      </c>
      <c r="C68" s="3"/>
      <c r="D68" s="94">
        <v>1683.06</v>
      </c>
      <c r="E68" s="88"/>
      <c r="F68" s="90"/>
      <c r="G68" s="88"/>
      <c r="H68" s="88"/>
      <c r="I68" s="18">
        <v>3862.2</v>
      </c>
      <c r="J68" s="18">
        <v>1.07</v>
      </c>
      <c r="K68" s="67">
        <v>0.15</v>
      </c>
    </row>
    <row r="69" spans="1:11" s="24" customFormat="1" ht="25.5">
      <c r="A69" s="8" t="s">
        <v>104</v>
      </c>
      <c r="B69" s="30" t="s">
        <v>12</v>
      </c>
      <c r="C69" s="3"/>
      <c r="D69" s="94">
        <v>12204</v>
      </c>
      <c r="E69" s="88"/>
      <c r="F69" s="90"/>
      <c r="G69" s="88"/>
      <c r="H69" s="88"/>
      <c r="I69" s="18">
        <v>3862.2</v>
      </c>
      <c r="J69" s="18">
        <v>1.07</v>
      </c>
      <c r="K69" s="67">
        <v>0.21</v>
      </c>
    </row>
    <row r="70" spans="1:11" s="24" customFormat="1" ht="15">
      <c r="A70" s="8" t="s">
        <v>58</v>
      </c>
      <c r="B70" s="30" t="s">
        <v>9</v>
      </c>
      <c r="C70" s="9"/>
      <c r="D70" s="94">
        <v>6228.48</v>
      </c>
      <c r="E70" s="113"/>
      <c r="F70" s="90"/>
      <c r="G70" s="88"/>
      <c r="H70" s="88"/>
      <c r="I70" s="18">
        <v>3862.2</v>
      </c>
      <c r="J70" s="18">
        <v>1.07</v>
      </c>
      <c r="K70" s="67">
        <v>0.11</v>
      </c>
    </row>
    <row r="71" spans="1:11" s="24" customFormat="1" ht="25.5">
      <c r="A71" s="115" t="s">
        <v>131</v>
      </c>
      <c r="B71" s="116" t="s">
        <v>12</v>
      </c>
      <c r="C71" s="95"/>
      <c r="D71" s="95">
        <v>5223.92</v>
      </c>
      <c r="E71" s="113"/>
      <c r="F71" s="90"/>
      <c r="G71" s="113"/>
      <c r="H71" s="113"/>
      <c r="I71" s="18"/>
      <c r="J71" s="18"/>
      <c r="K71" s="67"/>
    </row>
    <row r="72" spans="1:13" s="24" customFormat="1" ht="30">
      <c r="A72" s="33" t="s">
        <v>44</v>
      </c>
      <c r="B72" s="30"/>
      <c r="C72" s="3"/>
      <c r="D72" s="79">
        <f>SUM(D73:D74)</f>
        <v>14949.4</v>
      </c>
      <c r="E72" s="88"/>
      <c r="F72" s="90"/>
      <c r="G72" s="79">
        <f>D72/I72</f>
        <v>3.8</v>
      </c>
      <c r="H72" s="79">
        <f>D72/12/I72</f>
        <v>0.32</v>
      </c>
      <c r="I72" s="18">
        <v>3938.5</v>
      </c>
      <c r="J72" s="18">
        <v>1.07</v>
      </c>
      <c r="K72" s="67">
        <v>0.1</v>
      </c>
      <c r="M72" s="24">
        <v>14949.4</v>
      </c>
    </row>
    <row r="73" spans="1:11" s="24" customFormat="1" ht="25.5">
      <c r="A73" s="115" t="s">
        <v>132</v>
      </c>
      <c r="B73" s="116" t="s">
        <v>12</v>
      </c>
      <c r="C73" s="95"/>
      <c r="D73" s="95">
        <v>14949.4</v>
      </c>
      <c r="E73" s="88"/>
      <c r="F73" s="90"/>
      <c r="G73" s="88"/>
      <c r="H73" s="88"/>
      <c r="I73" s="18">
        <v>3938.5</v>
      </c>
      <c r="J73" s="18">
        <v>1.07</v>
      </c>
      <c r="K73" s="67">
        <v>0.03</v>
      </c>
    </row>
    <row r="74" spans="1:11" s="24" customFormat="1" ht="15">
      <c r="A74" s="8" t="s">
        <v>119</v>
      </c>
      <c r="B74" s="30" t="s">
        <v>17</v>
      </c>
      <c r="C74" s="3"/>
      <c r="D74" s="89">
        <v>0</v>
      </c>
      <c r="E74" s="88"/>
      <c r="F74" s="90"/>
      <c r="G74" s="88"/>
      <c r="H74" s="88"/>
      <c r="I74" s="18">
        <v>3938.5</v>
      </c>
      <c r="J74" s="18">
        <v>1.07</v>
      </c>
      <c r="K74" s="67">
        <v>0.06</v>
      </c>
    </row>
    <row r="75" spans="1:11" s="24" customFormat="1" ht="15" hidden="1">
      <c r="A75" s="8" t="s">
        <v>59</v>
      </c>
      <c r="B75" s="30" t="s">
        <v>9</v>
      </c>
      <c r="C75" s="3"/>
      <c r="D75" s="89">
        <f>G75*I75</f>
        <v>0</v>
      </c>
      <c r="E75" s="88"/>
      <c r="F75" s="90"/>
      <c r="G75" s="88">
        <f>H75*12</f>
        <v>0</v>
      </c>
      <c r="H75" s="88">
        <v>0</v>
      </c>
      <c r="I75" s="18">
        <v>3862.2</v>
      </c>
      <c r="J75" s="18">
        <v>1.07</v>
      </c>
      <c r="K75" s="67">
        <v>0</v>
      </c>
    </row>
    <row r="76" spans="1:11" s="24" customFormat="1" ht="15">
      <c r="A76" s="33" t="s">
        <v>45</v>
      </c>
      <c r="B76" s="30"/>
      <c r="C76" s="3"/>
      <c r="D76" s="79">
        <f>D78+D79+D85+D86+D87</f>
        <v>42465.15</v>
      </c>
      <c r="E76" s="88"/>
      <c r="F76" s="90"/>
      <c r="G76" s="79">
        <f>D76/I76</f>
        <v>11</v>
      </c>
      <c r="H76" s="79">
        <f>G76/12</f>
        <v>0.92</v>
      </c>
      <c r="I76" s="18">
        <v>3862.2</v>
      </c>
      <c r="J76" s="18">
        <v>1.07</v>
      </c>
      <c r="K76" s="67">
        <v>0.28</v>
      </c>
    </row>
    <row r="77" spans="1:11" s="24" customFormat="1" ht="15" hidden="1">
      <c r="A77" s="8" t="s">
        <v>39</v>
      </c>
      <c r="B77" s="30" t="s">
        <v>9</v>
      </c>
      <c r="C77" s="3"/>
      <c r="D77" s="89">
        <f aca="true" t="shared" si="2" ref="D77:D84">G77*I77</f>
        <v>0</v>
      </c>
      <c r="E77" s="88"/>
      <c r="F77" s="90"/>
      <c r="G77" s="88">
        <f aca="true" t="shared" si="3" ref="G77:G84">H77*12</f>
        <v>0</v>
      </c>
      <c r="H77" s="88">
        <v>0</v>
      </c>
      <c r="I77" s="18">
        <v>3862.2</v>
      </c>
      <c r="J77" s="18">
        <v>1.07</v>
      </c>
      <c r="K77" s="67">
        <v>0</v>
      </c>
    </row>
    <row r="78" spans="1:11" s="24" customFormat="1" ht="15">
      <c r="A78" s="8" t="s">
        <v>75</v>
      </c>
      <c r="B78" s="30" t="s">
        <v>17</v>
      </c>
      <c r="C78" s="3"/>
      <c r="D78" s="94">
        <v>12000.72</v>
      </c>
      <c r="E78" s="88"/>
      <c r="F78" s="90"/>
      <c r="G78" s="88"/>
      <c r="H78" s="88"/>
      <c r="I78" s="18">
        <v>3862.2</v>
      </c>
      <c r="J78" s="18">
        <v>1.07</v>
      </c>
      <c r="K78" s="67">
        <v>0.2</v>
      </c>
    </row>
    <row r="79" spans="1:11" s="24" customFormat="1" ht="15">
      <c r="A79" s="8" t="s">
        <v>40</v>
      </c>
      <c r="B79" s="30" t="s">
        <v>17</v>
      </c>
      <c r="C79" s="3"/>
      <c r="D79" s="94">
        <v>915.28</v>
      </c>
      <c r="E79" s="88"/>
      <c r="F79" s="90"/>
      <c r="G79" s="88"/>
      <c r="H79" s="88"/>
      <c r="I79" s="18">
        <v>3938.5</v>
      </c>
      <c r="J79" s="18">
        <v>1.07</v>
      </c>
      <c r="K79" s="67">
        <v>0.01</v>
      </c>
    </row>
    <row r="80" spans="1:11" s="24" customFormat="1" ht="27.75" customHeight="1" hidden="1">
      <c r="A80" s="8" t="s">
        <v>48</v>
      </c>
      <c r="B80" s="30" t="s">
        <v>12</v>
      </c>
      <c r="C80" s="3"/>
      <c r="D80" s="89">
        <f t="shared" si="2"/>
        <v>0</v>
      </c>
      <c r="E80" s="88"/>
      <c r="F80" s="90"/>
      <c r="G80" s="88">
        <f t="shared" si="3"/>
        <v>0</v>
      </c>
      <c r="H80" s="88"/>
      <c r="I80" s="18">
        <v>3862.2</v>
      </c>
      <c r="J80" s="18">
        <v>1.07</v>
      </c>
      <c r="K80" s="67">
        <v>0.06</v>
      </c>
    </row>
    <row r="81" spans="1:11" s="24" customFormat="1" ht="25.5" hidden="1">
      <c r="A81" s="8" t="s">
        <v>71</v>
      </c>
      <c r="B81" s="30" t="s">
        <v>12</v>
      </c>
      <c r="C81" s="3"/>
      <c r="D81" s="89">
        <f t="shared" si="2"/>
        <v>0</v>
      </c>
      <c r="E81" s="88"/>
      <c r="F81" s="90"/>
      <c r="G81" s="88">
        <f t="shared" si="3"/>
        <v>0</v>
      </c>
      <c r="H81" s="88">
        <v>0</v>
      </c>
      <c r="I81" s="18">
        <v>3862.2</v>
      </c>
      <c r="J81" s="18">
        <v>1.07</v>
      </c>
      <c r="K81" s="67">
        <v>0</v>
      </c>
    </row>
    <row r="82" spans="1:11" s="24" customFormat="1" ht="25.5" hidden="1">
      <c r="A82" s="8" t="s">
        <v>67</v>
      </c>
      <c r="B82" s="30" t="s">
        <v>12</v>
      </c>
      <c r="C82" s="3"/>
      <c r="D82" s="89">
        <f t="shared" si="2"/>
        <v>0</v>
      </c>
      <c r="E82" s="88"/>
      <c r="F82" s="90"/>
      <c r="G82" s="88">
        <f t="shared" si="3"/>
        <v>0</v>
      </c>
      <c r="H82" s="88">
        <v>0</v>
      </c>
      <c r="I82" s="18">
        <v>3862.2</v>
      </c>
      <c r="J82" s="18">
        <v>1.07</v>
      </c>
      <c r="K82" s="67">
        <v>0</v>
      </c>
    </row>
    <row r="83" spans="1:11" s="24" customFormat="1" ht="25.5" hidden="1">
      <c r="A83" s="8" t="s">
        <v>72</v>
      </c>
      <c r="B83" s="30" t="s">
        <v>12</v>
      </c>
      <c r="C83" s="3"/>
      <c r="D83" s="89">
        <f t="shared" si="2"/>
        <v>0</v>
      </c>
      <c r="E83" s="88"/>
      <c r="F83" s="90"/>
      <c r="G83" s="88">
        <f t="shared" si="3"/>
        <v>0</v>
      </c>
      <c r="H83" s="88">
        <v>0</v>
      </c>
      <c r="I83" s="18">
        <v>3862.2</v>
      </c>
      <c r="J83" s="18">
        <v>1.07</v>
      </c>
      <c r="K83" s="67">
        <v>0</v>
      </c>
    </row>
    <row r="84" spans="1:11" s="24" customFormat="1" ht="25.5" hidden="1">
      <c r="A84" s="8" t="s">
        <v>70</v>
      </c>
      <c r="B84" s="30" t="s">
        <v>12</v>
      </c>
      <c r="C84" s="3"/>
      <c r="D84" s="89">
        <f t="shared" si="2"/>
        <v>0</v>
      </c>
      <c r="E84" s="88"/>
      <c r="F84" s="90"/>
      <c r="G84" s="88">
        <f t="shared" si="3"/>
        <v>0</v>
      </c>
      <c r="H84" s="88">
        <v>0</v>
      </c>
      <c r="I84" s="18">
        <v>3862.2</v>
      </c>
      <c r="J84" s="18">
        <v>1.07</v>
      </c>
      <c r="K84" s="67">
        <v>0</v>
      </c>
    </row>
    <row r="85" spans="1:11" s="24" customFormat="1" ht="15" hidden="1">
      <c r="A85" s="8" t="s">
        <v>109</v>
      </c>
      <c r="B85" s="75" t="s">
        <v>110</v>
      </c>
      <c r="C85" s="3"/>
      <c r="D85" s="114">
        <v>0</v>
      </c>
      <c r="E85" s="88"/>
      <c r="F85" s="90"/>
      <c r="G85" s="113"/>
      <c r="H85" s="113"/>
      <c r="I85" s="18">
        <v>3862.2</v>
      </c>
      <c r="J85" s="18"/>
      <c r="K85" s="67"/>
    </row>
    <row r="86" spans="1:11" s="24" customFormat="1" ht="15">
      <c r="A86" s="8" t="s">
        <v>48</v>
      </c>
      <c r="B86" s="75" t="s">
        <v>144</v>
      </c>
      <c r="C86" s="3"/>
      <c r="D86" s="120">
        <v>4045.84</v>
      </c>
      <c r="E86" s="88"/>
      <c r="F86" s="90"/>
      <c r="G86" s="113"/>
      <c r="H86" s="113"/>
      <c r="I86" s="18">
        <v>3862.2</v>
      </c>
      <c r="J86" s="18"/>
      <c r="K86" s="67"/>
    </row>
    <row r="87" spans="1:11" s="24" customFormat="1" ht="15">
      <c r="A87" s="8" t="s">
        <v>147</v>
      </c>
      <c r="B87" s="75" t="s">
        <v>110</v>
      </c>
      <c r="C87" s="3"/>
      <c r="D87" s="120">
        <v>25503.31</v>
      </c>
      <c r="E87" s="88"/>
      <c r="F87" s="90"/>
      <c r="G87" s="113"/>
      <c r="H87" s="113"/>
      <c r="I87" s="18">
        <v>3862.2</v>
      </c>
      <c r="J87" s="18"/>
      <c r="K87" s="67"/>
    </row>
    <row r="88" spans="1:11" s="24" customFormat="1" ht="15">
      <c r="A88" s="33" t="s">
        <v>46</v>
      </c>
      <c r="B88" s="30"/>
      <c r="C88" s="3"/>
      <c r="D88" s="79">
        <f>D89+D90</f>
        <v>1098.16</v>
      </c>
      <c r="E88" s="88"/>
      <c r="F88" s="90"/>
      <c r="G88" s="79">
        <f>H88*12</f>
        <v>0.24</v>
      </c>
      <c r="H88" s="79">
        <f>D88/12/I88</f>
        <v>0.02</v>
      </c>
      <c r="I88" s="18">
        <v>3862.2</v>
      </c>
      <c r="J88" s="18">
        <v>1.07</v>
      </c>
      <c r="K88" s="67">
        <v>0.13</v>
      </c>
    </row>
    <row r="89" spans="1:11" s="24" customFormat="1" ht="15">
      <c r="A89" s="8" t="s">
        <v>41</v>
      </c>
      <c r="B89" s="30" t="s">
        <v>17</v>
      </c>
      <c r="C89" s="3"/>
      <c r="D89" s="94">
        <v>1098.16</v>
      </c>
      <c r="E89" s="88"/>
      <c r="F89" s="90"/>
      <c r="G89" s="88"/>
      <c r="H89" s="88"/>
      <c r="I89" s="18">
        <v>3862.2</v>
      </c>
      <c r="J89" s="18">
        <v>1.07</v>
      </c>
      <c r="K89" s="67">
        <v>0.02</v>
      </c>
    </row>
    <row r="90" spans="1:11" s="24" customFormat="1" ht="15" hidden="1">
      <c r="A90" s="8" t="s">
        <v>42</v>
      </c>
      <c r="B90" s="30" t="s">
        <v>17</v>
      </c>
      <c r="C90" s="3"/>
      <c r="D90" s="89">
        <v>0</v>
      </c>
      <c r="E90" s="88"/>
      <c r="F90" s="90"/>
      <c r="G90" s="88"/>
      <c r="H90" s="88"/>
      <c r="I90" s="18">
        <v>3862.2</v>
      </c>
      <c r="J90" s="18">
        <v>1.07</v>
      </c>
      <c r="K90" s="67">
        <v>0.01</v>
      </c>
    </row>
    <row r="91" spans="1:11" s="18" customFormat="1" ht="15">
      <c r="A91" s="33" t="s">
        <v>55</v>
      </c>
      <c r="B91" s="26"/>
      <c r="C91" s="27"/>
      <c r="D91" s="79">
        <f>D92+D93</f>
        <v>35875.9</v>
      </c>
      <c r="E91" s="79"/>
      <c r="F91" s="84"/>
      <c r="G91" s="79">
        <f>D91/I91</f>
        <v>9.29</v>
      </c>
      <c r="H91" s="79">
        <f>D91/12/I91</f>
        <v>0.77</v>
      </c>
      <c r="I91" s="18">
        <v>3862.2</v>
      </c>
      <c r="J91" s="18">
        <v>1.07</v>
      </c>
      <c r="K91" s="67">
        <v>0.03</v>
      </c>
    </row>
    <row r="92" spans="1:11" s="24" customFormat="1" ht="15">
      <c r="A92" s="8" t="s">
        <v>124</v>
      </c>
      <c r="B92" s="75" t="s">
        <v>22</v>
      </c>
      <c r="C92" s="3"/>
      <c r="D92" s="94">
        <v>20251.2</v>
      </c>
      <c r="E92" s="88"/>
      <c r="F92" s="90"/>
      <c r="G92" s="88"/>
      <c r="H92" s="88"/>
      <c r="I92" s="18">
        <v>3862.2</v>
      </c>
      <c r="J92" s="18">
        <v>1.07</v>
      </c>
      <c r="K92" s="67">
        <v>0.03</v>
      </c>
    </row>
    <row r="93" spans="1:11" s="24" customFormat="1" ht="15">
      <c r="A93" s="108" t="s">
        <v>120</v>
      </c>
      <c r="B93" s="109" t="s">
        <v>110</v>
      </c>
      <c r="C93" s="88">
        <f>F93*12</f>
        <v>0</v>
      </c>
      <c r="D93" s="94">
        <v>15624.7</v>
      </c>
      <c r="E93" s="88">
        <f>H93*12</f>
        <v>0</v>
      </c>
      <c r="F93" s="90"/>
      <c r="G93" s="88"/>
      <c r="H93" s="88"/>
      <c r="I93" s="18">
        <v>3862.2</v>
      </c>
      <c r="J93" s="18">
        <v>1.07</v>
      </c>
      <c r="K93" s="67">
        <v>0</v>
      </c>
    </row>
    <row r="94" spans="1:11" s="18" customFormat="1" ht="15">
      <c r="A94" s="33" t="s">
        <v>54</v>
      </c>
      <c r="B94" s="26"/>
      <c r="C94" s="27"/>
      <c r="D94" s="112">
        <f>D95+D96+D97+D98</f>
        <v>33559.58</v>
      </c>
      <c r="E94" s="79"/>
      <c r="F94" s="84"/>
      <c r="G94" s="112">
        <f>D94/I94</f>
        <v>8.69</v>
      </c>
      <c r="H94" s="112">
        <f>G94/12</f>
        <v>0.72</v>
      </c>
      <c r="I94" s="18">
        <v>3862.2</v>
      </c>
      <c r="J94" s="18">
        <v>1.07</v>
      </c>
      <c r="K94" s="67">
        <v>0.58</v>
      </c>
    </row>
    <row r="95" spans="1:11" s="24" customFormat="1" ht="15">
      <c r="A95" s="8" t="s">
        <v>121</v>
      </c>
      <c r="B95" s="30" t="s">
        <v>61</v>
      </c>
      <c r="C95" s="3"/>
      <c r="D95" s="94">
        <v>9762.72</v>
      </c>
      <c r="E95" s="88"/>
      <c r="F95" s="90"/>
      <c r="G95" s="88"/>
      <c r="H95" s="88"/>
      <c r="I95" s="18">
        <v>3862.2</v>
      </c>
      <c r="J95" s="18">
        <v>1.07</v>
      </c>
      <c r="K95" s="67">
        <v>0.17</v>
      </c>
    </row>
    <row r="96" spans="1:11" s="24" customFormat="1" ht="15">
      <c r="A96" s="8" t="s">
        <v>68</v>
      </c>
      <c r="B96" s="30" t="s">
        <v>61</v>
      </c>
      <c r="C96" s="3"/>
      <c r="D96" s="94">
        <v>2440.8</v>
      </c>
      <c r="E96" s="88"/>
      <c r="F96" s="90"/>
      <c r="G96" s="88"/>
      <c r="H96" s="88"/>
      <c r="I96" s="18">
        <v>3862.2</v>
      </c>
      <c r="J96" s="18">
        <v>1.07</v>
      </c>
      <c r="K96" s="67">
        <v>0.04</v>
      </c>
    </row>
    <row r="97" spans="1:11" s="24" customFormat="1" ht="25.5" customHeight="1">
      <c r="A97" s="8" t="s">
        <v>69</v>
      </c>
      <c r="B97" s="30" t="s">
        <v>17</v>
      </c>
      <c r="C97" s="3"/>
      <c r="D97" s="94">
        <v>2744.96</v>
      </c>
      <c r="E97" s="88"/>
      <c r="F97" s="90"/>
      <c r="G97" s="88"/>
      <c r="H97" s="88"/>
      <c r="I97" s="18">
        <v>3862.2</v>
      </c>
      <c r="J97" s="18">
        <v>1.07</v>
      </c>
      <c r="K97" s="67">
        <v>0.04</v>
      </c>
    </row>
    <row r="98" spans="1:11" s="24" customFormat="1" ht="18.75" customHeight="1">
      <c r="A98" s="8" t="s">
        <v>122</v>
      </c>
      <c r="B98" s="30" t="s">
        <v>61</v>
      </c>
      <c r="C98" s="3"/>
      <c r="D98" s="94">
        <v>18611.1</v>
      </c>
      <c r="E98" s="88"/>
      <c r="F98" s="90"/>
      <c r="G98" s="88"/>
      <c r="H98" s="88"/>
      <c r="I98" s="18">
        <v>3862.2</v>
      </c>
      <c r="J98" s="18">
        <v>1.07</v>
      </c>
      <c r="K98" s="67">
        <v>0.32</v>
      </c>
    </row>
    <row r="99" spans="1:11" s="18" customFormat="1" ht="30">
      <c r="A99" s="37" t="s">
        <v>33</v>
      </c>
      <c r="B99" s="26" t="s">
        <v>12</v>
      </c>
      <c r="C99" s="36">
        <f>F99*12</f>
        <v>0</v>
      </c>
      <c r="D99" s="85">
        <f>G99*I99</f>
        <v>17611.63</v>
      </c>
      <c r="E99" s="85">
        <f>H99*12</f>
        <v>4.56</v>
      </c>
      <c r="F99" s="85"/>
      <c r="G99" s="85">
        <f>H99*12</f>
        <v>4.56</v>
      </c>
      <c r="H99" s="85">
        <v>0.38</v>
      </c>
      <c r="I99" s="18">
        <v>3862.2</v>
      </c>
      <c r="J99" s="18">
        <v>1.07</v>
      </c>
      <c r="K99" s="67">
        <v>0.3</v>
      </c>
    </row>
    <row r="100" spans="1:11" s="18" customFormat="1" ht="18.75" hidden="1">
      <c r="A100" s="38" t="s">
        <v>31</v>
      </c>
      <c r="B100" s="26"/>
      <c r="C100" s="10">
        <f>F100*12</f>
        <v>0</v>
      </c>
      <c r="D100" s="97"/>
      <c r="E100" s="97"/>
      <c r="F100" s="97"/>
      <c r="G100" s="97"/>
      <c r="H100" s="97">
        <v>0</v>
      </c>
      <c r="I100" s="18">
        <v>3862.2</v>
      </c>
      <c r="J100" s="18">
        <v>1.07</v>
      </c>
      <c r="K100" s="67">
        <v>0</v>
      </c>
    </row>
    <row r="101" spans="1:11" s="18" customFormat="1" ht="15" hidden="1">
      <c r="A101" s="39" t="s">
        <v>76</v>
      </c>
      <c r="B101" s="40"/>
      <c r="C101" s="11"/>
      <c r="D101" s="97"/>
      <c r="E101" s="97"/>
      <c r="F101" s="97"/>
      <c r="G101" s="97"/>
      <c r="H101" s="97">
        <v>0</v>
      </c>
      <c r="I101" s="18">
        <v>3862.2</v>
      </c>
      <c r="J101" s="18">
        <v>1.07</v>
      </c>
      <c r="K101" s="67">
        <v>0</v>
      </c>
    </row>
    <row r="102" spans="1:11" s="18" customFormat="1" ht="15" hidden="1">
      <c r="A102" s="39" t="s">
        <v>77</v>
      </c>
      <c r="B102" s="40"/>
      <c r="C102" s="11"/>
      <c r="D102" s="97"/>
      <c r="E102" s="97"/>
      <c r="F102" s="97"/>
      <c r="G102" s="97"/>
      <c r="H102" s="97">
        <v>0</v>
      </c>
      <c r="I102" s="18">
        <v>3862.2</v>
      </c>
      <c r="J102" s="18">
        <v>1.07</v>
      </c>
      <c r="K102" s="67">
        <v>0</v>
      </c>
    </row>
    <row r="103" spans="1:11" s="18" customFormat="1" ht="15" hidden="1">
      <c r="A103" s="39" t="s">
        <v>78</v>
      </c>
      <c r="B103" s="40"/>
      <c r="C103" s="11"/>
      <c r="D103" s="97"/>
      <c r="E103" s="97"/>
      <c r="F103" s="97"/>
      <c r="G103" s="97"/>
      <c r="H103" s="97">
        <v>0</v>
      </c>
      <c r="I103" s="18">
        <v>3862.2</v>
      </c>
      <c r="J103" s="18">
        <v>1.07</v>
      </c>
      <c r="K103" s="67">
        <v>0</v>
      </c>
    </row>
    <row r="104" spans="1:11" s="18" customFormat="1" ht="15" hidden="1">
      <c r="A104" s="39" t="s">
        <v>85</v>
      </c>
      <c r="B104" s="40"/>
      <c r="C104" s="11"/>
      <c r="D104" s="97"/>
      <c r="E104" s="97"/>
      <c r="F104" s="97"/>
      <c r="G104" s="97"/>
      <c r="H104" s="97">
        <v>0</v>
      </c>
      <c r="I104" s="18">
        <v>3862.2</v>
      </c>
      <c r="J104" s="18">
        <v>1.07</v>
      </c>
      <c r="K104" s="67">
        <v>0</v>
      </c>
    </row>
    <row r="105" spans="1:11" s="18" customFormat="1" ht="15" hidden="1">
      <c r="A105" s="39" t="s">
        <v>79</v>
      </c>
      <c r="B105" s="40"/>
      <c r="C105" s="11"/>
      <c r="D105" s="97"/>
      <c r="E105" s="97"/>
      <c r="F105" s="97"/>
      <c r="G105" s="97"/>
      <c r="H105" s="97">
        <v>0</v>
      </c>
      <c r="I105" s="18">
        <v>3862.2</v>
      </c>
      <c r="J105" s="18">
        <v>1.07</v>
      </c>
      <c r="K105" s="67">
        <v>0</v>
      </c>
    </row>
    <row r="106" spans="1:11" s="18" customFormat="1" ht="15" hidden="1">
      <c r="A106" s="39" t="s">
        <v>80</v>
      </c>
      <c r="B106" s="40"/>
      <c r="C106" s="11"/>
      <c r="D106" s="97"/>
      <c r="E106" s="97"/>
      <c r="F106" s="97"/>
      <c r="G106" s="97"/>
      <c r="H106" s="97">
        <v>0</v>
      </c>
      <c r="I106" s="18">
        <v>3862.2</v>
      </c>
      <c r="J106" s="18">
        <v>1.07</v>
      </c>
      <c r="K106" s="67">
        <v>0</v>
      </c>
    </row>
    <row r="107" spans="1:11" s="18" customFormat="1" ht="15" hidden="1">
      <c r="A107" s="39" t="s">
        <v>94</v>
      </c>
      <c r="B107" s="40"/>
      <c r="C107" s="11"/>
      <c r="D107" s="97"/>
      <c r="E107" s="97"/>
      <c r="F107" s="97"/>
      <c r="G107" s="97"/>
      <c r="H107" s="97">
        <v>0</v>
      </c>
      <c r="I107" s="18">
        <v>3862.2</v>
      </c>
      <c r="J107" s="18">
        <v>1.07</v>
      </c>
      <c r="K107" s="67">
        <v>0</v>
      </c>
    </row>
    <row r="108" spans="1:11" s="18" customFormat="1" ht="15" hidden="1">
      <c r="A108" s="39" t="s">
        <v>81</v>
      </c>
      <c r="B108" s="40"/>
      <c r="C108" s="11"/>
      <c r="D108" s="97"/>
      <c r="E108" s="97"/>
      <c r="F108" s="97"/>
      <c r="G108" s="97"/>
      <c r="H108" s="97">
        <v>0</v>
      </c>
      <c r="I108" s="18">
        <v>3862.2</v>
      </c>
      <c r="J108" s="18">
        <v>1.07</v>
      </c>
      <c r="K108" s="67">
        <v>0</v>
      </c>
    </row>
    <row r="109" spans="1:11" s="18" customFormat="1" ht="15" hidden="1">
      <c r="A109" s="39" t="s">
        <v>82</v>
      </c>
      <c r="B109" s="40"/>
      <c r="C109" s="11"/>
      <c r="D109" s="97"/>
      <c r="E109" s="97"/>
      <c r="F109" s="97"/>
      <c r="G109" s="97"/>
      <c r="H109" s="97">
        <v>0</v>
      </c>
      <c r="I109" s="18">
        <v>3862.2</v>
      </c>
      <c r="J109" s="18">
        <v>1.07</v>
      </c>
      <c r="K109" s="67">
        <v>0</v>
      </c>
    </row>
    <row r="110" spans="1:11" s="18" customFormat="1" ht="15" hidden="1">
      <c r="A110" s="39" t="s">
        <v>83</v>
      </c>
      <c r="B110" s="40"/>
      <c r="C110" s="11"/>
      <c r="D110" s="97"/>
      <c r="E110" s="97"/>
      <c r="F110" s="97"/>
      <c r="G110" s="97"/>
      <c r="H110" s="97">
        <v>0</v>
      </c>
      <c r="I110" s="18">
        <v>3862.2</v>
      </c>
      <c r="J110" s="18">
        <v>1.07</v>
      </c>
      <c r="K110" s="67">
        <v>0</v>
      </c>
    </row>
    <row r="111" spans="1:11" s="18" customFormat="1" ht="29.25" hidden="1" thickBot="1">
      <c r="A111" s="48" t="s">
        <v>84</v>
      </c>
      <c r="B111" s="49"/>
      <c r="C111" s="50"/>
      <c r="D111" s="98"/>
      <c r="E111" s="98"/>
      <c r="F111" s="98"/>
      <c r="G111" s="98"/>
      <c r="H111" s="98">
        <v>0</v>
      </c>
      <c r="I111" s="18">
        <v>3862.2</v>
      </c>
      <c r="J111" s="18">
        <v>1.07</v>
      </c>
      <c r="K111" s="67">
        <v>0</v>
      </c>
    </row>
    <row r="112" spans="1:11" s="18" customFormat="1" ht="32.25" customHeight="1" thickBot="1">
      <c r="A112" s="122" t="s">
        <v>145</v>
      </c>
      <c r="B112" s="123" t="s">
        <v>146</v>
      </c>
      <c r="C112" s="124"/>
      <c r="D112" s="125">
        <v>8000</v>
      </c>
      <c r="E112" s="125"/>
      <c r="F112" s="125"/>
      <c r="G112" s="125">
        <f>D112/I112</f>
        <v>2.07</v>
      </c>
      <c r="H112" s="125">
        <f>G112/12</f>
        <v>0.17</v>
      </c>
      <c r="I112" s="18">
        <v>3862.2</v>
      </c>
      <c r="K112" s="67"/>
    </row>
    <row r="113" spans="1:11" s="18" customFormat="1" ht="20.25" thickBot="1">
      <c r="A113" s="64" t="s">
        <v>111</v>
      </c>
      <c r="B113" s="121" t="s">
        <v>11</v>
      </c>
      <c r="C113" s="74"/>
      <c r="D113" s="99">
        <f>G113*I113</f>
        <v>80179.27</v>
      </c>
      <c r="E113" s="100"/>
      <c r="F113" s="99"/>
      <c r="G113" s="100">
        <f>12*H113</f>
        <v>20.76</v>
      </c>
      <c r="H113" s="100">
        <v>1.73</v>
      </c>
      <c r="I113" s="18">
        <v>3862.2</v>
      </c>
      <c r="K113" s="67"/>
    </row>
    <row r="114" spans="1:11" s="18" customFormat="1" ht="20.25" thickBot="1">
      <c r="A114" s="55" t="s">
        <v>32</v>
      </c>
      <c r="B114" s="56"/>
      <c r="C114" s="57">
        <f>F114*12</f>
        <v>0</v>
      </c>
      <c r="D114" s="101">
        <f>D14+D24+D32+D33+D34+D35+D36+D42+D43+D44+D45+D46+D63+D72+D76+D88+D91+D94+D99+D113+D112+D41</f>
        <v>887245.93</v>
      </c>
      <c r="E114" s="101">
        <f>E14+E24+E32+E33+E34+E35+E36+E42+E43+E44+E45+E46+E63+E72+E76+E88+E91+E94+E99+E113</f>
        <v>133.68</v>
      </c>
      <c r="F114" s="101">
        <f>F14+F24+F32+F33+F34+F35+F36+F42+F43+F44+F45+F46+F63+F72+F76+F88+F91+F94+F99+F113</f>
        <v>0</v>
      </c>
      <c r="G114" s="101"/>
      <c r="H114" s="101"/>
      <c r="I114" s="18">
        <v>3862.2</v>
      </c>
      <c r="J114" s="18">
        <v>1.07</v>
      </c>
      <c r="K114" s="67">
        <v>10.81</v>
      </c>
    </row>
    <row r="115" spans="1:11" s="18" customFormat="1" ht="19.5">
      <c r="A115" s="76"/>
      <c r="B115" s="77"/>
      <c r="C115" s="78"/>
      <c r="D115" s="102"/>
      <c r="E115" s="103"/>
      <c r="F115" s="102"/>
      <c r="G115" s="103"/>
      <c r="H115" s="103"/>
      <c r="K115" s="67"/>
    </row>
    <row r="116" spans="1:11" s="18" customFormat="1" ht="19.5">
      <c r="A116" s="76"/>
      <c r="B116" s="77"/>
      <c r="C116" s="78"/>
      <c r="D116" s="102"/>
      <c r="E116" s="103"/>
      <c r="F116" s="102"/>
      <c r="G116" s="103"/>
      <c r="H116" s="103"/>
      <c r="K116" s="67"/>
    </row>
    <row r="117" spans="1:11" s="45" customFormat="1" ht="18.75">
      <c r="A117" s="43"/>
      <c r="B117" s="44"/>
      <c r="C117" s="5"/>
      <c r="D117" s="104"/>
      <c r="E117" s="104"/>
      <c r="F117" s="104"/>
      <c r="G117" s="104"/>
      <c r="H117" s="104"/>
      <c r="K117" s="70"/>
    </row>
    <row r="118" spans="1:11" s="45" customFormat="1" ht="19.5" thickBot="1">
      <c r="A118" s="43"/>
      <c r="B118" s="44"/>
      <c r="C118" s="5"/>
      <c r="D118" s="104"/>
      <c r="E118" s="104"/>
      <c r="F118" s="104"/>
      <c r="G118" s="104"/>
      <c r="H118" s="104"/>
      <c r="K118" s="70"/>
    </row>
    <row r="119" spans="1:11" s="18" customFormat="1" ht="20.25" thickBot="1">
      <c r="A119" s="55" t="s">
        <v>96</v>
      </c>
      <c r="B119" s="110"/>
      <c r="C119" s="111" t="e">
        <f>F119*12</f>
        <v>#REF!</v>
      </c>
      <c r="D119" s="111">
        <f>D120+D121+D122+D123+D124+D125+D126+D127+D128</f>
        <v>618998.28</v>
      </c>
      <c r="E119" s="111">
        <f>E120+E121+E122+E123+E124+E125+E126+E127+E128</f>
        <v>14.64</v>
      </c>
      <c r="F119" s="111" t="e">
        <f>F120+F121+F122+F123+F124+F125+F126+F127+F128</f>
        <v>#REF!</v>
      </c>
      <c r="G119" s="111">
        <f>G120+G121+G122+G123+G124+G125+G126+G127+G128</f>
        <v>160.27</v>
      </c>
      <c r="H119" s="111">
        <f>H120+H121+H122+H123+H124+H125+H126+H127+H128</f>
        <v>13.36</v>
      </c>
      <c r="I119" s="18">
        <v>3862.2</v>
      </c>
      <c r="K119" s="67"/>
    </row>
    <row r="120" spans="1:11" s="118" customFormat="1" ht="15">
      <c r="A120" s="115" t="s">
        <v>127</v>
      </c>
      <c r="B120" s="116"/>
      <c r="C120" s="95"/>
      <c r="D120" s="95">
        <v>22634.42</v>
      </c>
      <c r="E120" s="95">
        <f>H120*12</f>
        <v>5.88</v>
      </c>
      <c r="F120" s="95" t="e">
        <f>#REF!+#REF!+#REF!+#REF!+#REF!+#REF!+#REF!+#REF!+#REF!+#REF!</f>
        <v>#REF!</v>
      </c>
      <c r="G120" s="95">
        <f>D120/I120</f>
        <v>5.86</v>
      </c>
      <c r="H120" s="117">
        <f aca="true" t="shared" si="4" ref="H120:H128">G120/12</f>
        <v>0.49</v>
      </c>
      <c r="I120" s="118">
        <v>3862.2</v>
      </c>
      <c r="K120" s="119"/>
    </row>
    <row r="121" spans="1:11" s="118" customFormat="1" ht="15">
      <c r="A121" s="115" t="s">
        <v>126</v>
      </c>
      <c r="B121" s="116"/>
      <c r="C121" s="95"/>
      <c r="D121" s="95">
        <v>33754.7</v>
      </c>
      <c r="E121" s="95">
        <f>H121*12</f>
        <v>8.76</v>
      </c>
      <c r="F121" s="95" t="e">
        <f>#REF!+#REF!+#REF!+#REF!+#REF!+#REF!+#REF!+#REF!+#REF!+#REF!</f>
        <v>#REF!</v>
      </c>
      <c r="G121" s="95">
        <f>D121/I121</f>
        <v>8.74</v>
      </c>
      <c r="H121" s="117">
        <f t="shared" si="4"/>
        <v>0.73</v>
      </c>
      <c r="I121" s="118">
        <v>3862.2</v>
      </c>
      <c r="K121" s="119"/>
    </row>
    <row r="122" spans="1:11" s="118" customFormat="1" ht="15">
      <c r="A122" s="115" t="s">
        <v>128</v>
      </c>
      <c r="B122" s="116"/>
      <c r="C122" s="95"/>
      <c r="D122" s="95">
        <v>27081.94</v>
      </c>
      <c r="E122" s="95"/>
      <c r="F122" s="95"/>
      <c r="G122" s="95">
        <f>D122/I122</f>
        <v>7.01</v>
      </c>
      <c r="H122" s="117">
        <f t="shared" si="4"/>
        <v>0.58</v>
      </c>
      <c r="I122" s="118">
        <v>3862.2</v>
      </c>
      <c r="K122" s="119"/>
    </row>
    <row r="123" spans="1:11" s="118" customFormat="1" ht="15">
      <c r="A123" s="115" t="s">
        <v>123</v>
      </c>
      <c r="B123" s="116"/>
      <c r="C123" s="95"/>
      <c r="D123" s="95">
        <v>386020.05</v>
      </c>
      <c r="E123" s="95"/>
      <c r="F123" s="95"/>
      <c r="G123" s="95">
        <f aca="true" t="shared" si="5" ref="G123:G128">D123/I123</f>
        <v>99.95</v>
      </c>
      <c r="H123" s="117">
        <f t="shared" si="4"/>
        <v>8.33</v>
      </c>
      <c r="I123" s="118">
        <v>3862.2</v>
      </c>
      <c r="K123" s="119"/>
    </row>
    <row r="124" spans="1:11" s="118" customFormat="1" ht="15">
      <c r="A124" s="115" t="s">
        <v>133</v>
      </c>
      <c r="B124" s="116"/>
      <c r="C124" s="95"/>
      <c r="D124" s="95">
        <v>13376.58</v>
      </c>
      <c r="E124" s="95"/>
      <c r="F124" s="95"/>
      <c r="G124" s="95">
        <f t="shared" si="5"/>
        <v>3.46</v>
      </c>
      <c r="H124" s="117">
        <f t="shared" si="4"/>
        <v>0.29</v>
      </c>
      <c r="I124" s="118">
        <v>3862.2</v>
      </c>
      <c r="K124" s="119"/>
    </row>
    <row r="125" spans="1:11" s="118" customFormat="1" ht="16.5" customHeight="1">
      <c r="A125" s="115" t="s">
        <v>112</v>
      </c>
      <c r="B125" s="116"/>
      <c r="C125" s="95"/>
      <c r="D125" s="95">
        <v>40338.25</v>
      </c>
      <c r="E125" s="95"/>
      <c r="F125" s="95"/>
      <c r="G125" s="95">
        <f t="shared" si="5"/>
        <v>10.44</v>
      </c>
      <c r="H125" s="117">
        <f t="shared" si="4"/>
        <v>0.87</v>
      </c>
      <c r="I125" s="118">
        <v>3862.2</v>
      </c>
      <c r="K125" s="119"/>
    </row>
    <row r="126" spans="1:11" s="118" customFormat="1" ht="16.5" customHeight="1">
      <c r="A126" s="115" t="s">
        <v>113</v>
      </c>
      <c r="B126" s="116"/>
      <c r="C126" s="95"/>
      <c r="D126" s="95">
        <v>38884.68</v>
      </c>
      <c r="E126" s="95"/>
      <c r="F126" s="95"/>
      <c r="G126" s="95">
        <f t="shared" si="5"/>
        <v>10.07</v>
      </c>
      <c r="H126" s="117">
        <f t="shared" si="4"/>
        <v>0.84</v>
      </c>
      <c r="I126" s="118">
        <v>3862.2</v>
      </c>
      <c r="K126" s="119"/>
    </row>
    <row r="127" spans="1:11" s="118" customFormat="1" ht="16.5" customHeight="1">
      <c r="A127" s="115" t="s">
        <v>134</v>
      </c>
      <c r="B127" s="116"/>
      <c r="C127" s="95"/>
      <c r="D127" s="95">
        <v>722.42</v>
      </c>
      <c r="E127" s="95"/>
      <c r="F127" s="95"/>
      <c r="G127" s="95">
        <f t="shared" si="5"/>
        <v>0.19</v>
      </c>
      <c r="H127" s="117">
        <f t="shared" si="4"/>
        <v>0.02</v>
      </c>
      <c r="I127" s="118">
        <v>3862.2</v>
      </c>
      <c r="K127" s="119"/>
    </row>
    <row r="128" spans="1:11" s="118" customFormat="1" ht="16.5" customHeight="1">
      <c r="A128" s="115" t="s">
        <v>135</v>
      </c>
      <c r="B128" s="116"/>
      <c r="C128" s="95"/>
      <c r="D128" s="95">
        <v>56185.24</v>
      </c>
      <c r="E128" s="95"/>
      <c r="F128" s="95"/>
      <c r="G128" s="95">
        <f t="shared" si="5"/>
        <v>14.55</v>
      </c>
      <c r="H128" s="117">
        <f t="shared" si="4"/>
        <v>1.21</v>
      </c>
      <c r="I128" s="118">
        <v>3862.2</v>
      </c>
      <c r="K128" s="119"/>
    </row>
    <row r="129" spans="1:11" s="18" customFormat="1" ht="29.25" hidden="1" thickBot="1">
      <c r="A129" s="51" t="s">
        <v>84</v>
      </c>
      <c r="B129" s="52"/>
      <c r="C129" s="53"/>
      <c r="D129" s="53">
        <f>G129*I129</f>
        <v>0</v>
      </c>
      <c r="E129" s="53">
        <f>H129*12</f>
        <v>0</v>
      </c>
      <c r="F129" s="53" t="e">
        <f>#REF!+#REF!+#REF!+#REF!+#REF!+#REF!+#REF!+#REF!+#REF!+#REF!</f>
        <v>#REF!</v>
      </c>
      <c r="G129" s="53">
        <f>H129*12</f>
        <v>0</v>
      </c>
      <c r="H129" s="54"/>
      <c r="I129" s="18">
        <v>3862.2</v>
      </c>
      <c r="K129" s="67"/>
    </row>
    <row r="130" spans="1:11" s="45" customFormat="1" ht="18.75">
      <c r="A130" s="43"/>
      <c r="B130" s="44"/>
      <c r="C130" s="5"/>
      <c r="D130" s="5"/>
      <c r="E130" s="5"/>
      <c r="F130" s="5"/>
      <c r="G130" s="5"/>
      <c r="H130" s="5"/>
      <c r="K130" s="70"/>
    </row>
    <row r="131" spans="1:11" s="45" customFormat="1" ht="19.5" thickBot="1">
      <c r="A131" s="43"/>
      <c r="B131" s="44"/>
      <c r="C131" s="5"/>
      <c r="D131" s="5"/>
      <c r="E131" s="5"/>
      <c r="F131" s="5"/>
      <c r="G131" s="5"/>
      <c r="H131" s="5"/>
      <c r="K131" s="70"/>
    </row>
    <row r="132" spans="1:11" s="45" customFormat="1" ht="20.25" thickBot="1">
      <c r="A132" s="55" t="s">
        <v>97</v>
      </c>
      <c r="B132" s="58"/>
      <c r="C132" s="59"/>
      <c r="D132" s="59">
        <f>D114+D119</f>
        <v>1506244.21</v>
      </c>
      <c r="E132" s="59" t="e">
        <f>E114+#REF!+E119</f>
        <v>#REF!</v>
      </c>
      <c r="F132" s="59" t="e">
        <f>F114+#REF!+F119</f>
        <v>#REF!</v>
      </c>
      <c r="G132" s="59"/>
      <c r="H132" s="59"/>
      <c r="K132" s="70"/>
    </row>
    <row r="133" spans="1:11" s="45" customFormat="1" ht="18.75">
      <c r="A133" s="43"/>
      <c r="B133" s="44"/>
      <c r="C133" s="5"/>
      <c r="D133" s="5"/>
      <c r="E133" s="5"/>
      <c r="F133" s="5"/>
      <c r="G133" s="5"/>
      <c r="H133" s="5"/>
      <c r="K133" s="70"/>
    </row>
    <row r="134" spans="1:11" s="45" customFormat="1" ht="18.75">
      <c r="A134" s="43"/>
      <c r="B134" s="44"/>
      <c r="C134" s="5"/>
      <c r="D134" s="5"/>
      <c r="E134" s="5"/>
      <c r="F134" s="5"/>
      <c r="G134" s="5"/>
      <c r="H134" s="5"/>
      <c r="K134" s="70"/>
    </row>
    <row r="135" spans="1:11" s="45" customFormat="1" ht="18.75">
      <c r="A135" s="43"/>
      <c r="B135" s="44"/>
      <c r="C135" s="5"/>
      <c r="D135" s="5"/>
      <c r="E135" s="5"/>
      <c r="F135" s="5"/>
      <c r="G135" s="5"/>
      <c r="H135" s="5"/>
      <c r="K135" s="70"/>
    </row>
    <row r="136" spans="1:11" s="41" customFormat="1" ht="19.5">
      <c r="A136" s="46"/>
      <c r="B136" s="47"/>
      <c r="C136" s="6"/>
      <c r="D136" s="6"/>
      <c r="E136" s="6"/>
      <c r="F136" s="6"/>
      <c r="G136" s="6"/>
      <c r="H136" s="6"/>
      <c r="K136" s="71"/>
    </row>
    <row r="137" spans="1:11" s="4" customFormat="1" ht="14.25">
      <c r="A137" s="172" t="s">
        <v>29</v>
      </c>
      <c r="B137" s="172"/>
      <c r="C137" s="172"/>
      <c r="D137" s="172"/>
      <c r="E137" s="172"/>
      <c r="F137" s="172"/>
      <c r="K137" s="72"/>
    </row>
    <row r="138" s="4" customFormat="1" ht="12.75">
      <c r="K138" s="72"/>
    </row>
    <row r="139" spans="1:11" s="4" customFormat="1" ht="12.75">
      <c r="A139" s="42" t="s">
        <v>30</v>
      </c>
      <c r="K139" s="72"/>
    </row>
    <row r="140" s="4" customFormat="1" ht="12.75">
      <c r="K140" s="72"/>
    </row>
    <row r="141" s="4" customFormat="1" ht="12.75">
      <c r="K141" s="72"/>
    </row>
    <row r="142" s="4" customFormat="1" ht="12.75">
      <c r="K142" s="72"/>
    </row>
    <row r="143" s="4" customFormat="1" ht="12.75">
      <c r="K143" s="72"/>
    </row>
    <row r="144" s="4" customFormat="1" ht="12.75">
      <c r="K144" s="72"/>
    </row>
    <row r="145" s="4" customFormat="1" ht="12.75">
      <c r="K145" s="72"/>
    </row>
    <row r="146" s="4" customFormat="1" ht="12.75">
      <c r="K146" s="72"/>
    </row>
    <row r="147" s="4" customFormat="1" ht="12.75">
      <c r="K147" s="72"/>
    </row>
    <row r="148" s="4" customFormat="1" ht="12.75">
      <c r="K148" s="72"/>
    </row>
    <row r="149" s="4" customFormat="1" ht="12.75">
      <c r="K149" s="72"/>
    </row>
    <row r="150" s="4" customFormat="1" ht="12.75">
      <c r="K150" s="72"/>
    </row>
    <row r="151" s="4" customFormat="1" ht="12.75">
      <c r="K151" s="72"/>
    </row>
    <row r="152" s="4" customFormat="1" ht="12.75">
      <c r="K152" s="72"/>
    </row>
    <row r="153" s="4" customFormat="1" ht="12.75">
      <c r="K153" s="72"/>
    </row>
    <row r="154" s="4" customFormat="1" ht="12.75">
      <c r="K154" s="72"/>
    </row>
    <row r="155" s="4" customFormat="1" ht="12.75">
      <c r="K155" s="72"/>
    </row>
    <row r="156" s="4" customFormat="1" ht="12.75">
      <c r="K156" s="72"/>
    </row>
    <row r="157" s="4" customFormat="1" ht="12.75">
      <c r="K157" s="72"/>
    </row>
  </sheetData>
  <sheetProtection/>
  <mergeCells count="12">
    <mergeCell ref="A9:H9"/>
    <mergeCell ref="A10:H10"/>
    <mergeCell ref="A13:H13"/>
    <mergeCell ref="A137:F137"/>
    <mergeCell ref="A1:H1"/>
    <mergeCell ref="B2:H2"/>
    <mergeCell ref="B3:H3"/>
    <mergeCell ref="B4:H4"/>
    <mergeCell ref="A7:H7"/>
    <mergeCell ref="A8:H8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7"/>
  <sheetViews>
    <sheetView zoomScale="75" zoomScaleNormal="75" zoomScalePageLayoutView="0" workbookViewId="0" topLeftCell="A67">
      <selection activeCell="L117" sqref="L117"/>
    </sheetView>
  </sheetViews>
  <sheetFormatPr defaultColWidth="9.00390625" defaultRowHeight="12.75"/>
  <cols>
    <col min="1" max="1" width="72.75390625" style="7" customWidth="1"/>
    <col min="2" max="2" width="19.125" style="7" customWidth="1"/>
    <col min="3" max="3" width="13.875" style="7" hidden="1" customWidth="1"/>
    <col min="4" max="4" width="17.625" style="7" customWidth="1"/>
    <col min="5" max="5" width="13.875" style="7" hidden="1" customWidth="1"/>
    <col min="6" max="6" width="20.875" style="7" hidden="1" customWidth="1"/>
    <col min="7" max="7" width="13.875" style="7" customWidth="1"/>
    <col min="8" max="8" width="20.875" style="7" customWidth="1"/>
    <col min="9" max="9" width="15.375" style="7" customWidth="1"/>
    <col min="10" max="10" width="15.375" style="7" hidden="1" customWidth="1"/>
    <col min="11" max="11" width="15.375" style="65" hidden="1" customWidth="1"/>
    <col min="12" max="14" width="15.375" style="7" customWidth="1"/>
    <col min="15" max="16384" width="9.125" style="7" customWidth="1"/>
  </cols>
  <sheetData>
    <row r="1" spans="1:8" ht="16.5" customHeight="1">
      <c r="A1" s="155" t="s">
        <v>0</v>
      </c>
      <c r="B1" s="156"/>
      <c r="C1" s="156"/>
      <c r="D1" s="156"/>
      <c r="E1" s="156"/>
      <c r="F1" s="156"/>
      <c r="G1" s="156"/>
      <c r="H1" s="156"/>
    </row>
    <row r="2" spans="2:8" ht="12.75" customHeight="1">
      <c r="B2" s="157" t="s">
        <v>1</v>
      </c>
      <c r="C2" s="157"/>
      <c r="D2" s="157"/>
      <c r="E2" s="157"/>
      <c r="F2" s="157"/>
      <c r="G2" s="156"/>
      <c r="H2" s="156"/>
    </row>
    <row r="3" spans="1:8" ht="19.5" customHeight="1">
      <c r="A3" s="91" t="s">
        <v>136</v>
      </c>
      <c r="B3" s="157" t="s">
        <v>2</v>
      </c>
      <c r="C3" s="157"/>
      <c r="D3" s="157"/>
      <c r="E3" s="157"/>
      <c r="F3" s="157"/>
      <c r="G3" s="156"/>
      <c r="H3" s="156"/>
    </row>
    <row r="4" spans="2:8" ht="14.25" customHeight="1">
      <c r="B4" s="157" t="s">
        <v>34</v>
      </c>
      <c r="C4" s="157"/>
      <c r="D4" s="157"/>
      <c r="E4" s="157"/>
      <c r="F4" s="157"/>
      <c r="G4" s="156"/>
      <c r="H4" s="156"/>
    </row>
    <row r="5" spans="1:8" s="73" customFormat="1" ht="39.75" customHeight="1">
      <c r="A5" s="160" t="s">
        <v>139</v>
      </c>
      <c r="B5" s="161"/>
      <c r="C5" s="161"/>
      <c r="D5" s="161"/>
      <c r="E5" s="161"/>
      <c r="F5" s="161"/>
      <c r="G5" s="161"/>
      <c r="H5" s="161"/>
    </row>
    <row r="6" spans="1:8" s="73" customFormat="1" ht="33" customHeight="1">
      <c r="A6" s="162" t="s">
        <v>137</v>
      </c>
      <c r="B6" s="163"/>
      <c r="C6" s="163"/>
      <c r="D6" s="163"/>
      <c r="E6" s="163"/>
      <c r="F6" s="163"/>
      <c r="G6" s="163"/>
      <c r="H6" s="163"/>
    </row>
    <row r="7" spans="1:11" s="12" customFormat="1" ht="22.5" customHeight="1">
      <c r="A7" s="158" t="s">
        <v>3</v>
      </c>
      <c r="B7" s="158"/>
      <c r="C7" s="158"/>
      <c r="D7" s="158"/>
      <c r="E7" s="159"/>
      <c r="F7" s="159"/>
      <c r="G7" s="159"/>
      <c r="H7" s="159"/>
      <c r="K7" s="66"/>
    </row>
    <row r="8" spans="1:8" s="13" customFormat="1" ht="18.75" customHeight="1">
      <c r="A8" s="158" t="s">
        <v>95</v>
      </c>
      <c r="B8" s="158"/>
      <c r="C8" s="158"/>
      <c r="D8" s="158"/>
      <c r="E8" s="159"/>
      <c r="F8" s="159"/>
      <c r="G8" s="159"/>
      <c r="H8" s="159"/>
    </row>
    <row r="9" spans="1:8" s="14" customFormat="1" ht="17.25" customHeight="1">
      <c r="A9" s="164" t="s">
        <v>74</v>
      </c>
      <c r="B9" s="164"/>
      <c r="C9" s="164"/>
      <c r="D9" s="164"/>
      <c r="E9" s="165"/>
      <c r="F9" s="165"/>
      <c r="G9" s="165"/>
      <c r="H9" s="165"/>
    </row>
    <row r="10" spans="1:8" s="13" customFormat="1" ht="30" customHeight="1" thickBot="1">
      <c r="A10" s="166" t="s">
        <v>93</v>
      </c>
      <c r="B10" s="166"/>
      <c r="C10" s="166"/>
      <c r="D10" s="166"/>
      <c r="E10" s="167"/>
      <c r="F10" s="167"/>
      <c r="G10" s="167"/>
      <c r="H10" s="167"/>
    </row>
    <row r="11" spans="1:11" s="18" customFormat="1" ht="139.5" customHeight="1" thickBot="1">
      <c r="A11" s="15" t="s">
        <v>4</v>
      </c>
      <c r="B11" s="16" t="s">
        <v>5</v>
      </c>
      <c r="C11" s="17" t="s">
        <v>6</v>
      </c>
      <c r="D11" s="17" t="s">
        <v>35</v>
      </c>
      <c r="E11" s="17" t="s">
        <v>6</v>
      </c>
      <c r="F11" s="1" t="s">
        <v>7</v>
      </c>
      <c r="G11" s="17" t="s">
        <v>6</v>
      </c>
      <c r="H11" s="1" t="s">
        <v>7</v>
      </c>
      <c r="K11" s="67"/>
    </row>
    <row r="12" spans="1:11" s="24" customFormat="1" ht="12.75">
      <c r="A12" s="19">
        <v>1</v>
      </c>
      <c r="B12" s="20">
        <v>2</v>
      </c>
      <c r="C12" s="20">
        <v>3</v>
      </c>
      <c r="D12" s="21"/>
      <c r="E12" s="20">
        <v>3</v>
      </c>
      <c r="F12" s="2">
        <v>4</v>
      </c>
      <c r="G12" s="22">
        <v>3</v>
      </c>
      <c r="H12" s="23">
        <v>4</v>
      </c>
      <c r="K12" s="68"/>
    </row>
    <row r="13" spans="1:11" s="24" customFormat="1" ht="49.5" customHeight="1">
      <c r="A13" s="168" t="s">
        <v>8</v>
      </c>
      <c r="B13" s="169"/>
      <c r="C13" s="169"/>
      <c r="D13" s="169"/>
      <c r="E13" s="169"/>
      <c r="F13" s="169"/>
      <c r="G13" s="170"/>
      <c r="H13" s="171"/>
      <c r="K13" s="68"/>
    </row>
    <row r="14" spans="1:14" s="18" customFormat="1" ht="15">
      <c r="A14" s="25" t="s">
        <v>125</v>
      </c>
      <c r="B14" s="26" t="s">
        <v>9</v>
      </c>
      <c r="C14" s="27">
        <f>F14*12</f>
        <v>0</v>
      </c>
      <c r="D14" s="80">
        <f>G14*I14</f>
        <v>145094.34</v>
      </c>
      <c r="E14" s="79">
        <f>H14*12</f>
        <v>36.84</v>
      </c>
      <c r="F14" s="112"/>
      <c r="G14" s="79">
        <f>H14*12</f>
        <v>36.84</v>
      </c>
      <c r="H14" s="79">
        <f>H19+H23</f>
        <v>3.07</v>
      </c>
      <c r="I14" s="18">
        <v>3938.5</v>
      </c>
      <c r="J14" s="18">
        <v>1.07</v>
      </c>
      <c r="K14" s="67">
        <v>2.24</v>
      </c>
      <c r="N14" s="67">
        <f>'тариф населения'!D14+Мордынский!D15</f>
        <v>144984.47</v>
      </c>
    </row>
    <row r="15" spans="1:11" s="63" customFormat="1" ht="29.25" customHeight="1">
      <c r="A15" s="60" t="s">
        <v>98</v>
      </c>
      <c r="B15" s="61" t="s">
        <v>99</v>
      </c>
      <c r="C15" s="62"/>
      <c r="D15" s="82"/>
      <c r="E15" s="81"/>
      <c r="F15" s="83"/>
      <c r="G15" s="81"/>
      <c r="H15" s="81"/>
      <c r="K15" s="69"/>
    </row>
    <row r="16" spans="1:11" s="63" customFormat="1" ht="15">
      <c r="A16" s="60" t="s">
        <v>100</v>
      </c>
      <c r="B16" s="61" t="s">
        <v>99</v>
      </c>
      <c r="C16" s="62"/>
      <c r="D16" s="82"/>
      <c r="E16" s="81"/>
      <c r="F16" s="83"/>
      <c r="G16" s="81"/>
      <c r="H16" s="81"/>
      <c r="K16" s="69"/>
    </row>
    <row r="17" spans="1:11" s="63" customFormat="1" ht="15">
      <c r="A17" s="60" t="s">
        <v>101</v>
      </c>
      <c r="B17" s="61" t="s">
        <v>102</v>
      </c>
      <c r="C17" s="62"/>
      <c r="D17" s="82"/>
      <c r="E17" s="81"/>
      <c r="F17" s="83"/>
      <c r="G17" s="81"/>
      <c r="H17" s="81"/>
      <c r="K17" s="69"/>
    </row>
    <row r="18" spans="1:11" s="63" customFormat="1" ht="15">
      <c r="A18" s="60" t="s">
        <v>103</v>
      </c>
      <c r="B18" s="61" t="s">
        <v>99</v>
      </c>
      <c r="C18" s="62"/>
      <c r="D18" s="82"/>
      <c r="E18" s="81"/>
      <c r="F18" s="83"/>
      <c r="G18" s="81"/>
      <c r="H18" s="81"/>
      <c r="K18" s="69"/>
    </row>
    <row r="19" spans="1:11" s="63" customFormat="1" ht="15">
      <c r="A19" s="105" t="s">
        <v>32</v>
      </c>
      <c r="B19" s="106"/>
      <c r="C19" s="81"/>
      <c r="D19" s="82"/>
      <c r="E19" s="81"/>
      <c r="F19" s="83"/>
      <c r="G19" s="81"/>
      <c r="H19" s="92">
        <v>2.83</v>
      </c>
      <c r="K19" s="69"/>
    </row>
    <row r="20" spans="1:11" s="63" customFormat="1" ht="15">
      <c r="A20" s="107" t="s">
        <v>117</v>
      </c>
      <c r="B20" s="106" t="s">
        <v>99</v>
      </c>
      <c r="C20" s="81"/>
      <c r="D20" s="82"/>
      <c r="E20" s="81"/>
      <c r="F20" s="83"/>
      <c r="G20" s="81"/>
      <c r="H20" s="95">
        <v>0.12</v>
      </c>
      <c r="K20" s="69"/>
    </row>
    <row r="21" spans="1:11" s="63" customFormat="1" ht="15">
      <c r="A21" s="107" t="s">
        <v>118</v>
      </c>
      <c r="B21" s="106" t="s">
        <v>99</v>
      </c>
      <c r="C21" s="81"/>
      <c r="D21" s="82"/>
      <c r="E21" s="81"/>
      <c r="F21" s="83"/>
      <c r="G21" s="81"/>
      <c r="H21" s="95">
        <v>0</v>
      </c>
      <c r="K21" s="69"/>
    </row>
    <row r="22" spans="1:11" s="63" customFormat="1" ht="15">
      <c r="A22" s="107" t="s">
        <v>138</v>
      </c>
      <c r="B22" s="106" t="s">
        <v>99</v>
      </c>
      <c r="C22" s="81"/>
      <c r="D22" s="82"/>
      <c r="E22" s="81"/>
      <c r="F22" s="83"/>
      <c r="G22" s="81"/>
      <c r="H22" s="95">
        <v>0.12</v>
      </c>
      <c r="K22" s="69"/>
    </row>
    <row r="23" spans="1:11" s="63" customFormat="1" ht="15">
      <c r="A23" s="105" t="s">
        <v>32</v>
      </c>
      <c r="B23" s="106"/>
      <c r="C23" s="81"/>
      <c r="D23" s="82"/>
      <c r="E23" s="81"/>
      <c r="F23" s="83"/>
      <c r="G23" s="81"/>
      <c r="H23" s="79">
        <f>H20+H21+H22</f>
        <v>0.24</v>
      </c>
      <c r="K23" s="69"/>
    </row>
    <row r="24" spans="1:11" s="18" customFormat="1" ht="30">
      <c r="A24" s="25" t="s">
        <v>10</v>
      </c>
      <c r="B24" s="28"/>
      <c r="C24" s="27">
        <f>F24*12</f>
        <v>0</v>
      </c>
      <c r="D24" s="80">
        <f>G24*I24</f>
        <v>186312.53</v>
      </c>
      <c r="E24" s="79">
        <f>H24*12</f>
        <v>48.24</v>
      </c>
      <c r="F24" s="112"/>
      <c r="G24" s="79">
        <f>H24*12</f>
        <v>48.24</v>
      </c>
      <c r="H24" s="92">
        <v>4.02</v>
      </c>
      <c r="I24" s="18">
        <v>3862.2</v>
      </c>
      <c r="J24" s="18">
        <v>1.07</v>
      </c>
      <c r="K24" s="67">
        <v>2.77</v>
      </c>
    </row>
    <row r="25" spans="1:11" s="18" customFormat="1" ht="15">
      <c r="A25" s="29" t="s">
        <v>86</v>
      </c>
      <c r="B25" s="30" t="s">
        <v>11</v>
      </c>
      <c r="C25" s="27"/>
      <c r="D25" s="80"/>
      <c r="E25" s="79"/>
      <c r="F25" s="112"/>
      <c r="G25" s="79"/>
      <c r="H25" s="79"/>
      <c r="K25" s="67"/>
    </row>
    <row r="26" spans="1:11" s="18" customFormat="1" ht="15">
      <c r="A26" s="29" t="s">
        <v>87</v>
      </c>
      <c r="B26" s="30" t="s">
        <v>11</v>
      </c>
      <c r="C26" s="27"/>
      <c r="D26" s="80"/>
      <c r="E26" s="79"/>
      <c r="F26" s="112"/>
      <c r="G26" s="79"/>
      <c r="H26" s="79"/>
      <c r="K26" s="67"/>
    </row>
    <row r="27" spans="1:11" s="18" customFormat="1" ht="15">
      <c r="A27" s="93" t="s">
        <v>105</v>
      </c>
      <c r="B27" s="75" t="s">
        <v>106</v>
      </c>
      <c r="C27" s="27"/>
      <c r="D27" s="80"/>
      <c r="E27" s="79"/>
      <c r="F27" s="112"/>
      <c r="G27" s="79"/>
      <c r="H27" s="79"/>
      <c r="K27" s="67"/>
    </row>
    <row r="28" spans="1:11" s="18" customFormat="1" ht="15">
      <c r="A28" s="29" t="s">
        <v>88</v>
      </c>
      <c r="B28" s="30" t="s">
        <v>11</v>
      </c>
      <c r="C28" s="27"/>
      <c r="D28" s="80"/>
      <c r="E28" s="79"/>
      <c r="F28" s="112"/>
      <c r="G28" s="79"/>
      <c r="H28" s="79"/>
      <c r="K28" s="67"/>
    </row>
    <row r="29" spans="1:11" s="18" customFormat="1" ht="25.5">
      <c r="A29" s="29" t="s">
        <v>89</v>
      </c>
      <c r="B29" s="30" t="s">
        <v>12</v>
      </c>
      <c r="C29" s="27"/>
      <c r="D29" s="80"/>
      <c r="E29" s="79"/>
      <c r="F29" s="112"/>
      <c r="G29" s="79"/>
      <c r="H29" s="79"/>
      <c r="K29" s="67"/>
    </row>
    <row r="30" spans="1:11" s="18" customFormat="1" ht="15">
      <c r="A30" s="29" t="s">
        <v>90</v>
      </c>
      <c r="B30" s="30" t="s">
        <v>11</v>
      </c>
      <c r="C30" s="27"/>
      <c r="D30" s="80"/>
      <c r="E30" s="79"/>
      <c r="F30" s="112"/>
      <c r="G30" s="79"/>
      <c r="H30" s="79"/>
      <c r="K30" s="67"/>
    </row>
    <row r="31" spans="1:11" s="18" customFormat="1" ht="26.25" thickBot="1">
      <c r="A31" s="31" t="s">
        <v>91</v>
      </c>
      <c r="B31" s="32" t="s">
        <v>92</v>
      </c>
      <c r="C31" s="27"/>
      <c r="D31" s="80"/>
      <c r="E31" s="79"/>
      <c r="F31" s="112"/>
      <c r="G31" s="79"/>
      <c r="H31" s="79"/>
      <c r="K31" s="67"/>
    </row>
    <row r="32" spans="1:11" s="34" customFormat="1" ht="15">
      <c r="A32" s="33" t="s">
        <v>13</v>
      </c>
      <c r="B32" s="26" t="s">
        <v>14</v>
      </c>
      <c r="C32" s="27">
        <f>F32*12</f>
        <v>0</v>
      </c>
      <c r="D32" s="80">
        <f aca="true" t="shared" si="0" ref="D32:D42">G32*I32</f>
        <v>35446.5</v>
      </c>
      <c r="E32" s="79">
        <f>H32*12</f>
        <v>9</v>
      </c>
      <c r="F32" s="84"/>
      <c r="G32" s="79">
        <f aca="true" t="shared" si="1" ref="G32:G43">H32*12</f>
        <v>9</v>
      </c>
      <c r="H32" s="92">
        <v>0.75</v>
      </c>
      <c r="I32" s="18">
        <v>3938.5</v>
      </c>
      <c r="J32" s="18">
        <v>1.07</v>
      </c>
      <c r="K32" s="67">
        <v>0.6</v>
      </c>
    </row>
    <row r="33" spans="1:11" s="18" customFormat="1" ht="15">
      <c r="A33" s="33" t="s">
        <v>15</v>
      </c>
      <c r="B33" s="26" t="s">
        <v>16</v>
      </c>
      <c r="C33" s="27">
        <f>F33*12</f>
        <v>0</v>
      </c>
      <c r="D33" s="80">
        <f t="shared" si="0"/>
        <v>115791.9</v>
      </c>
      <c r="E33" s="79">
        <f>H33*12</f>
        <v>29.4</v>
      </c>
      <c r="F33" s="84"/>
      <c r="G33" s="79">
        <f t="shared" si="1"/>
        <v>29.4</v>
      </c>
      <c r="H33" s="92">
        <v>2.45</v>
      </c>
      <c r="I33" s="18">
        <v>3938.5</v>
      </c>
      <c r="J33" s="18">
        <v>1.07</v>
      </c>
      <c r="K33" s="67">
        <v>1.94</v>
      </c>
    </row>
    <row r="34" spans="1:11" s="24" customFormat="1" ht="30">
      <c r="A34" s="33" t="s">
        <v>49</v>
      </c>
      <c r="B34" s="26" t="s">
        <v>9</v>
      </c>
      <c r="C34" s="10"/>
      <c r="D34" s="80">
        <v>2042.21</v>
      </c>
      <c r="E34" s="85"/>
      <c r="F34" s="84"/>
      <c r="G34" s="79">
        <f>D34/I34</f>
        <v>0.52</v>
      </c>
      <c r="H34" s="92">
        <f>G34/12</f>
        <v>0.04</v>
      </c>
      <c r="I34" s="18">
        <v>3938.5</v>
      </c>
      <c r="J34" s="18">
        <v>1.07</v>
      </c>
      <c r="K34" s="67">
        <v>0.03</v>
      </c>
    </row>
    <row r="35" spans="1:11" s="24" customFormat="1" ht="30">
      <c r="A35" s="33" t="s">
        <v>73</v>
      </c>
      <c r="B35" s="26" t="s">
        <v>9</v>
      </c>
      <c r="C35" s="10"/>
      <c r="D35" s="80">
        <v>2042.21</v>
      </c>
      <c r="E35" s="85"/>
      <c r="F35" s="84"/>
      <c r="G35" s="79">
        <f>D35/I35</f>
        <v>0.53</v>
      </c>
      <c r="H35" s="92">
        <f>G35/12</f>
        <v>0.04</v>
      </c>
      <c r="I35" s="18">
        <v>3862.2</v>
      </c>
      <c r="J35" s="18">
        <v>1.07</v>
      </c>
      <c r="K35" s="67">
        <v>0.03</v>
      </c>
    </row>
    <row r="36" spans="1:11" s="24" customFormat="1" ht="20.25" customHeight="1">
      <c r="A36" s="33" t="s">
        <v>50</v>
      </c>
      <c r="B36" s="26" t="s">
        <v>9</v>
      </c>
      <c r="C36" s="10"/>
      <c r="D36" s="80">
        <v>12896.1</v>
      </c>
      <c r="E36" s="85"/>
      <c r="F36" s="84"/>
      <c r="G36" s="79">
        <f>D36/I36</f>
        <v>3.34</v>
      </c>
      <c r="H36" s="92">
        <f>G36/12</f>
        <v>0.28</v>
      </c>
      <c r="I36" s="18">
        <v>3862.2</v>
      </c>
      <c r="J36" s="18">
        <v>1.07</v>
      </c>
      <c r="K36" s="67">
        <v>0.22</v>
      </c>
    </row>
    <row r="37" spans="1:11" s="24" customFormat="1" ht="39" customHeight="1" hidden="1">
      <c r="A37" s="33" t="s">
        <v>51</v>
      </c>
      <c r="B37" s="26" t="s">
        <v>12</v>
      </c>
      <c r="C37" s="10"/>
      <c r="D37" s="80">
        <f t="shared" si="0"/>
        <v>0</v>
      </c>
      <c r="E37" s="85"/>
      <c r="F37" s="84"/>
      <c r="G37" s="79">
        <f t="shared" si="1"/>
        <v>0</v>
      </c>
      <c r="H37" s="79">
        <v>0</v>
      </c>
      <c r="I37" s="18">
        <v>3862.2</v>
      </c>
      <c r="J37" s="18">
        <v>1.07</v>
      </c>
      <c r="K37" s="67">
        <v>0</v>
      </c>
    </row>
    <row r="38" spans="1:11" s="24" customFormat="1" ht="18.75" customHeight="1" hidden="1">
      <c r="A38" s="33" t="s">
        <v>52</v>
      </c>
      <c r="B38" s="26" t="s">
        <v>12</v>
      </c>
      <c r="C38" s="10"/>
      <c r="D38" s="80">
        <f t="shared" si="0"/>
        <v>0</v>
      </c>
      <c r="E38" s="85"/>
      <c r="F38" s="84"/>
      <c r="G38" s="79">
        <f t="shared" si="1"/>
        <v>0</v>
      </c>
      <c r="H38" s="79">
        <v>0</v>
      </c>
      <c r="I38" s="18">
        <v>3862.2</v>
      </c>
      <c r="J38" s="18">
        <v>1.07</v>
      </c>
      <c r="K38" s="67">
        <v>0</v>
      </c>
    </row>
    <row r="39" spans="1:11" s="24" customFormat="1" ht="30" hidden="1">
      <c r="A39" s="33" t="s">
        <v>53</v>
      </c>
      <c r="B39" s="26" t="s">
        <v>12</v>
      </c>
      <c r="C39" s="10"/>
      <c r="D39" s="80">
        <f t="shared" si="0"/>
        <v>0</v>
      </c>
      <c r="E39" s="85"/>
      <c r="F39" s="84"/>
      <c r="G39" s="79">
        <f t="shared" si="1"/>
        <v>0</v>
      </c>
      <c r="H39" s="79"/>
      <c r="I39" s="18">
        <v>3862.2</v>
      </c>
      <c r="J39" s="18">
        <v>1.07</v>
      </c>
      <c r="K39" s="67">
        <v>0.2</v>
      </c>
    </row>
    <row r="40" spans="1:11" s="24" customFormat="1" ht="30" hidden="1">
      <c r="A40" s="33" t="s">
        <v>107</v>
      </c>
      <c r="B40" s="26" t="s">
        <v>12</v>
      </c>
      <c r="C40" s="10"/>
      <c r="D40" s="80">
        <v>0</v>
      </c>
      <c r="E40" s="85"/>
      <c r="F40" s="84"/>
      <c r="G40" s="79">
        <f>D40/I40</f>
        <v>0</v>
      </c>
      <c r="H40" s="79">
        <f>G40/12</f>
        <v>0</v>
      </c>
      <c r="I40" s="18">
        <v>3862.2</v>
      </c>
      <c r="J40" s="18"/>
      <c r="K40" s="67"/>
    </row>
    <row r="41" spans="1:11" s="24" customFormat="1" ht="30">
      <c r="A41" s="33" t="s">
        <v>140</v>
      </c>
      <c r="B41" s="26" t="s">
        <v>12</v>
      </c>
      <c r="C41" s="10"/>
      <c r="D41" s="80">
        <v>12896.11</v>
      </c>
      <c r="E41" s="85"/>
      <c r="F41" s="84"/>
      <c r="G41" s="79">
        <f>D41/I41</f>
        <v>3.34</v>
      </c>
      <c r="H41" s="92">
        <f>G41/12</f>
        <v>0.28</v>
      </c>
      <c r="I41" s="18">
        <v>3862.2</v>
      </c>
      <c r="J41" s="18"/>
      <c r="K41" s="67"/>
    </row>
    <row r="42" spans="1:11" s="24" customFormat="1" ht="30">
      <c r="A42" s="33" t="s">
        <v>23</v>
      </c>
      <c r="B42" s="26"/>
      <c r="C42" s="10">
        <f>F42*12</f>
        <v>0</v>
      </c>
      <c r="D42" s="80">
        <f t="shared" si="0"/>
        <v>9732.74</v>
      </c>
      <c r="E42" s="85">
        <f>H42*12</f>
        <v>2.52</v>
      </c>
      <c r="F42" s="84"/>
      <c r="G42" s="79">
        <f t="shared" si="1"/>
        <v>2.52</v>
      </c>
      <c r="H42" s="92">
        <v>0.21</v>
      </c>
      <c r="I42" s="18">
        <v>3862.2</v>
      </c>
      <c r="J42" s="18">
        <v>1.07</v>
      </c>
      <c r="K42" s="67">
        <v>0.14</v>
      </c>
    </row>
    <row r="43" spans="1:11" s="18" customFormat="1" ht="15">
      <c r="A43" s="33" t="s">
        <v>25</v>
      </c>
      <c r="B43" s="26" t="s">
        <v>26</v>
      </c>
      <c r="C43" s="10">
        <f>F43*12</f>
        <v>0</v>
      </c>
      <c r="D43" s="80">
        <f>H43*12*I43</f>
        <v>2835.72</v>
      </c>
      <c r="E43" s="85">
        <f>H43*12</f>
        <v>0.72</v>
      </c>
      <c r="F43" s="84"/>
      <c r="G43" s="79">
        <f t="shared" si="1"/>
        <v>0.72</v>
      </c>
      <c r="H43" s="92">
        <v>0.06</v>
      </c>
      <c r="I43" s="18">
        <v>3938.5</v>
      </c>
      <c r="J43" s="18">
        <v>1.07</v>
      </c>
      <c r="K43" s="67">
        <v>0.03</v>
      </c>
    </row>
    <row r="44" spans="1:11" s="18" customFormat="1" ht="15">
      <c r="A44" s="33" t="s">
        <v>27</v>
      </c>
      <c r="B44" s="35" t="s">
        <v>28</v>
      </c>
      <c r="C44" s="36">
        <f>F44*12</f>
        <v>0</v>
      </c>
      <c r="D44" s="80">
        <f>H44*12*I44</f>
        <v>1890.48</v>
      </c>
      <c r="E44" s="86">
        <f>H44*12</f>
        <v>0.48</v>
      </c>
      <c r="F44" s="87"/>
      <c r="G44" s="79">
        <f>D44/I44</f>
        <v>0.48</v>
      </c>
      <c r="H44" s="92">
        <v>0.04</v>
      </c>
      <c r="I44" s="18">
        <v>3938.5</v>
      </c>
      <c r="J44" s="18">
        <v>1.07</v>
      </c>
      <c r="K44" s="67">
        <v>0.02</v>
      </c>
    </row>
    <row r="45" spans="1:11" s="34" customFormat="1" ht="30">
      <c r="A45" s="33" t="s">
        <v>24</v>
      </c>
      <c r="B45" s="26"/>
      <c r="C45" s="10">
        <f>F45*12</f>
        <v>0</v>
      </c>
      <c r="D45" s="80">
        <f>H45*12*I45</f>
        <v>2317.32</v>
      </c>
      <c r="E45" s="85">
        <f>H45*12</f>
        <v>0.6</v>
      </c>
      <c r="F45" s="84"/>
      <c r="G45" s="79">
        <f>D45/I45</f>
        <v>0.6</v>
      </c>
      <c r="H45" s="92">
        <v>0.05</v>
      </c>
      <c r="I45" s="18">
        <v>3862.2</v>
      </c>
      <c r="J45" s="18">
        <v>1.07</v>
      </c>
      <c r="K45" s="67">
        <v>0.03</v>
      </c>
    </row>
    <row r="46" spans="1:11" s="34" customFormat="1" ht="15">
      <c r="A46" s="33" t="s">
        <v>36</v>
      </c>
      <c r="B46" s="26"/>
      <c r="C46" s="27"/>
      <c r="D46" s="79">
        <f>D48+D49+D51+D53+D54+D55+D56+D57+D58+D59+D52+D50</f>
        <v>23926.93</v>
      </c>
      <c r="E46" s="79"/>
      <c r="F46" s="84"/>
      <c r="G46" s="79">
        <f>H46*12</f>
        <v>6.24</v>
      </c>
      <c r="H46" s="79">
        <f>D46/12/I46</f>
        <v>0.52</v>
      </c>
      <c r="I46" s="18">
        <v>3862.2</v>
      </c>
      <c r="J46" s="18">
        <v>1.07</v>
      </c>
      <c r="K46" s="67">
        <v>0.51</v>
      </c>
    </row>
    <row r="47" spans="1:11" s="24" customFormat="1" ht="15" hidden="1">
      <c r="A47" s="8" t="s">
        <v>62</v>
      </c>
      <c r="B47" s="30" t="s">
        <v>17</v>
      </c>
      <c r="C47" s="3"/>
      <c r="D47" s="89">
        <f>G47*I47</f>
        <v>0</v>
      </c>
      <c r="E47" s="88"/>
      <c r="F47" s="90"/>
      <c r="G47" s="88">
        <f>H47*12</f>
        <v>0</v>
      </c>
      <c r="H47" s="88">
        <v>0</v>
      </c>
      <c r="I47" s="18">
        <v>3862.2</v>
      </c>
      <c r="J47" s="18">
        <v>1.07</v>
      </c>
      <c r="K47" s="67">
        <v>0</v>
      </c>
    </row>
    <row r="48" spans="1:11" s="24" customFormat="1" ht="24.75" customHeight="1">
      <c r="A48" s="8" t="s">
        <v>141</v>
      </c>
      <c r="B48" s="30" t="s">
        <v>17</v>
      </c>
      <c r="C48" s="3"/>
      <c r="D48" s="94">
        <v>622.74</v>
      </c>
      <c r="E48" s="88"/>
      <c r="F48" s="90"/>
      <c r="G48" s="88"/>
      <c r="H48" s="88"/>
      <c r="I48" s="18">
        <v>3862.2</v>
      </c>
      <c r="J48" s="18">
        <v>1.07</v>
      </c>
      <c r="K48" s="67">
        <v>0.01</v>
      </c>
    </row>
    <row r="49" spans="1:11" s="24" customFormat="1" ht="15">
      <c r="A49" s="8" t="s">
        <v>18</v>
      </c>
      <c r="B49" s="30" t="s">
        <v>22</v>
      </c>
      <c r="C49" s="3">
        <f>F49*12</f>
        <v>0</v>
      </c>
      <c r="D49" s="94">
        <v>459.48</v>
      </c>
      <c r="E49" s="88">
        <f>H49*12</f>
        <v>0</v>
      </c>
      <c r="F49" s="90"/>
      <c r="G49" s="88"/>
      <c r="H49" s="88"/>
      <c r="I49" s="18">
        <v>3862.2</v>
      </c>
      <c r="J49" s="18">
        <v>1.07</v>
      </c>
      <c r="K49" s="67">
        <v>0.01</v>
      </c>
    </row>
    <row r="50" spans="1:11" s="24" customFormat="1" ht="15">
      <c r="A50" s="96" t="s">
        <v>116</v>
      </c>
      <c r="B50" s="75" t="s">
        <v>17</v>
      </c>
      <c r="C50" s="3"/>
      <c r="D50" s="94">
        <v>818.74</v>
      </c>
      <c r="E50" s="88"/>
      <c r="F50" s="90"/>
      <c r="G50" s="88"/>
      <c r="H50" s="88"/>
      <c r="I50" s="18"/>
      <c r="J50" s="18"/>
      <c r="K50" s="67"/>
    </row>
    <row r="51" spans="1:11" s="24" customFormat="1" ht="15">
      <c r="A51" s="136" t="s">
        <v>149</v>
      </c>
      <c r="B51" s="106" t="s">
        <v>17</v>
      </c>
      <c r="C51" s="81"/>
      <c r="D51" s="81">
        <v>7573.77</v>
      </c>
      <c r="E51" s="88">
        <f>H51*12</f>
        <v>0</v>
      </c>
      <c r="F51" s="90"/>
      <c r="G51" s="88"/>
      <c r="H51" s="88"/>
      <c r="I51" s="18">
        <v>3862.2</v>
      </c>
      <c r="J51" s="18">
        <v>1.07</v>
      </c>
      <c r="K51" s="67">
        <v>0.2</v>
      </c>
    </row>
    <row r="52" spans="1:11" s="24" customFormat="1" ht="25.5">
      <c r="A52" s="115" t="s">
        <v>130</v>
      </c>
      <c r="B52" s="116" t="s">
        <v>12</v>
      </c>
      <c r="C52" s="95"/>
      <c r="D52" s="95">
        <v>0</v>
      </c>
      <c r="E52" s="88"/>
      <c r="F52" s="90"/>
      <c r="G52" s="88"/>
      <c r="H52" s="88"/>
      <c r="I52" s="18">
        <v>3862.2</v>
      </c>
      <c r="J52" s="18"/>
      <c r="K52" s="67"/>
    </row>
    <row r="53" spans="1:11" s="24" customFormat="1" ht="15">
      <c r="A53" s="8" t="s">
        <v>60</v>
      </c>
      <c r="B53" s="30" t="s">
        <v>17</v>
      </c>
      <c r="C53" s="3">
        <f>F53*12</f>
        <v>0</v>
      </c>
      <c r="D53" s="94">
        <v>875.61</v>
      </c>
      <c r="E53" s="88">
        <f>H53*12</f>
        <v>0</v>
      </c>
      <c r="F53" s="90"/>
      <c r="G53" s="88"/>
      <c r="H53" s="88"/>
      <c r="I53" s="18">
        <v>3862.2</v>
      </c>
      <c r="J53" s="18">
        <v>1.07</v>
      </c>
      <c r="K53" s="67">
        <v>0.01</v>
      </c>
    </row>
    <row r="54" spans="1:11" s="24" customFormat="1" ht="15">
      <c r="A54" s="8" t="s">
        <v>19</v>
      </c>
      <c r="B54" s="30" t="s">
        <v>17</v>
      </c>
      <c r="C54" s="3">
        <f>F54*12</f>
        <v>0</v>
      </c>
      <c r="D54" s="94">
        <v>3903.72</v>
      </c>
      <c r="E54" s="88">
        <f>H54*12</f>
        <v>0</v>
      </c>
      <c r="F54" s="90"/>
      <c r="G54" s="88"/>
      <c r="H54" s="88"/>
      <c r="I54" s="18">
        <v>3862.2</v>
      </c>
      <c r="J54" s="18">
        <v>1.07</v>
      </c>
      <c r="K54" s="67">
        <v>0.06</v>
      </c>
    </row>
    <row r="55" spans="1:11" s="24" customFormat="1" ht="15">
      <c r="A55" s="8" t="s">
        <v>20</v>
      </c>
      <c r="B55" s="30" t="s">
        <v>17</v>
      </c>
      <c r="C55" s="3">
        <f>F55*12</f>
        <v>0</v>
      </c>
      <c r="D55" s="94">
        <v>918.95</v>
      </c>
      <c r="E55" s="88">
        <f>H55*12</f>
        <v>0</v>
      </c>
      <c r="F55" s="90"/>
      <c r="G55" s="88"/>
      <c r="H55" s="88"/>
      <c r="I55" s="18">
        <v>3862.2</v>
      </c>
      <c r="J55" s="18">
        <v>1.07</v>
      </c>
      <c r="K55" s="67">
        <v>0.01</v>
      </c>
    </row>
    <row r="56" spans="1:11" s="24" customFormat="1" ht="15">
      <c r="A56" s="8" t="s">
        <v>56</v>
      </c>
      <c r="B56" s="30" t="s">
        <v>17</v>
      </c>
      <c r="C56" s="3"/>
      <c r="D56" s="94">
        <v>437.79</v>
      </c>
      <c r="E56" s="88"/>
      <c r="F56" s="90"/>
      <c r="G56" s="88"/>
      <c r="H56" s="88"/>
      <c r="I56" s="18">
        <v>3862.2</v>
      </c>
      <c r="J56" s="18">
        <v>1.07</v>
      </c>
      <c r="K56" s="67">
        <v>0.01</v>
      </c>
    </row>
    <row r="57" spans="1:11" s="24" customFormat="1" ht="15">
      <c r="A57" s="8" t="s">
        <v>57</v>
      </c>
      <c r="B57" s="30" t="s">
        <v>22</v>
      </c>
      <c r="C57" s="3"/>
      <c r="D57" s="94">
        <v>1751.23</v>
      </c>
      <c r="E57" s="88"/>
      <c r="F57" s="90"/>
      <c r="G57" s="88"/>
      <c r="H57" s="88"/>
      <c r="I57" s="18">
        <v>3862.2</v>
      </c>
      <c r="J57" s="18">
        <v>1.07</v>
      </c>
      <c r="K57" s="67">
        <v>0.03</v>
      </c>
    </row>
    <row r="58" spans="1:11" s="24" customFormat="1" ht="25.5">
      <c r="A58" s="8" t="s">
        <v>21</v>
      </c>
      <c r="B58" s="30" t="s">
        <v>17</v>
      </c>
      <c r="C58" s="3">
        <f>F58*12</f>
        <v>0</v>
      </c>
      <c r="D58" s="94">
        <v>3076.29</v>
      </c>
      <c r="E58" s="88">
        <f>H58*12</f>
        <v>0</v>
      </c>
      <c r="F58" s="90"/>
      <c r="G58" s="88"/>
      <c r="H58" s="88"/>
      <c r="I58" s="18">
        <v>3862.2</v>
      </c>
      <c r="J58" s="18">
        <v>1.07</v>
      </c>
      <c r="K58" s="67">
        <v>0.05</v>
      </c>
    </row>
    <row r="59" spans="1:11" s="24" customFormat="1" ht="25.5">
      <c r="A59" s="8" t="s">
        <v>142</v>
      </c>
      <c r="B59" s="30" t="s">
        <v>17</v>
      </c>
      <c r="C59" s="3"/>
      <c r="D59" s="94">
        <v>3488.61</v>
      </c>
      <c r="E59" s="88"/>
      <c r="F59" s="90"/>
      <c r="G59" s="88"/>
      <c r="H59" s="88"/>
      <c r="I59" s="18">
        <v>3862.2</v>
      </c>
      <c r="J59" s="18">
        <v>1.07</v>
      </c>
      <c r="K59" s="67">
        <v>0.01</v>
      </c>
    </row>
    <row r="60" spans="1:11" s="24" customFormat="1" ht="15" hidden="1">
      <c r="A60" s="8" t="s">
        <v>63</v>
      </c>
      <c r="B60" s="30" t="s">
        <v>17</v>
      </c>
      <c r="C60" s="9"/>
      <c r="D60" s="89">
        <f>G60*I60</f>
        <v>0</v>
      </c>
      <c r="E60" s="113"/>
      <c r="F60" s="90"/>
      <c r="G60" s="88"/>
      <c r="H60" s="88"/>
      <c r="I60" s="18">
        <v>3862.2</v>
      </c>
      <c r="J60" s="18">
        <v>1.07</v>
      </c>
      <c r="K60" s="67">
        <v>0</v>
      </c>
    </row>
    <row r="61" spans="1:11" s="24" customFormat="1" ht="15" hidden="1">
      <c r="A61" s="8"/>
      <c r="B61" s="30"/>
      <c r="C61" s="3"/>
      <c r="D61" s="89"/>
      <c r="E61" s="88"/>
      <c r="F61" s="90"/>
      <c r="G61" s="88"/>
      <c r="H61" s="88"/>
      <c r="I61" s="18"/>
      <c r="J61" s="18"/>
      <c r="K61" s="67"/>
    </row>
    <row r="62" spans="1:11" s="24" customFormat="1" ht="25.5" hidden="1">
      <c r="A62" s="8" t="s">
        <v>108</v>
      </c>
      <c r="B62" s="75" t="s">
        <v>12</v>
      </c>
      <c r="C62" s="3"/>
      <c r="D62" s="89">
        <v>0</v>
      </c>
      <c r="E62" s="88"/>
      <c r="F62" s="90"/>
      <c r="G62" s="88"/>
      <c r="H62" s="88"/>
      <c r="I62" s="18">
        <v>3862.2</v>
      </c>
      <c r="J62" s="18">
        <v>1.07</v>
      </c>
      <c r="K62" s="67">
        <v>0.03</v>
      </c>
    </row>
    <row r="63" spans="1:11" s="34" customFormat="1" ht="30">
      <c r="A63" s="33" t="s">
        <v>43</v>
      </c>
      <c r="B63" s="26"/>
      <c r="C63" s="27"/>
      <c r="D63" s="79">
        <f>D64+D65+D66+D67+D68+D69+D70+D71</f>
        <v>15878.65</v>
      </c>
      <c r="E63" s="79"/>
      <c r="F63" s="84"/>
      <c r="G63" s="79">
        <f>D63/I63</f>
        <v>4.11</v>
      </c>
      <c r="H63" s="79">
        <f>D63/12/I63</f>
        <v>0.34</v>
      </c>
      <c r="I63" s="18">
        <v>3862.2</v>
      </c>
      <c r="J63" s="18">
        <v>1.07</v>
      </c>
      <c r="K63" s="67">
        <v>0.62</v>
      </c>
    </row>
    <row r="64" spans="1:11" s="24" customFormat="1" ht="15">
      <c r="A64" s="8" t="s">
        <v>37</v>
      </c>
      <c r="B64" s="30" t="s">
        <v>61</v>
      </c>
      <c r="C64" s="3"/>
      <c r="D64" s="94">
        <v>2626.83</v>
      </c>
      <c r="E64" s="88"/>
      <c r="F64" s="90"/>
      <c r="G64" s="88"/>
      <c r="H64" s="88"/>
      <c r="I64" s="18">
        <v>3862.2</v>
      </c>
      <c r="J64" s="18">
        <v>1.07</v>
      </c>
      <c r="K64" s="67">
        <v>0.04</v>
      </c>
    </row>
    <row r="65" spans="1:11" s="24" customFormat="1" ht="25.5">
      <c r="A65" s="8" t="s">
        <v>38</v>
      </c>
      <c r="B65" s="30" t="s">
        <v>47</v>
      </c>
      <c r="C65" s="3"/>
      <c r="D65" s="94">
        <v>1751.23</v>
      </c>
      <c r="E65" s="88"/>
      <c r="F65" s="90"/>
      <c r="G65" s="88"/>
      <c r="H65" s="88"/>
      <c r="I65" s="18">
        <v>3862.2</v>
      </c>
      <c r="J65" s="18">
        <v>1.07</v>
      </c>
      <c r="K65" s="67">
        <v>0.03</v>
      </c>
    </row>
    <row r="66" spans="1:11" s="24" customFormat="1" ht="15">
      <c r="A66" s="8" t="s">
        <v>66</v>
      </c>
      <c r="B66" s="75" t="s">
        <v>17</v>
      </c>
      <c r="C66" s="3"/>
      <c r="D66" s="94">
        <v>1837.85</v>
      </c>
      <c r="E66" s="88"/>
      <c r="F66" s="90"/>
      <c r="G66" s="88"/>
      <c r="H66" s="88"/>
      <c r="I66" s="18">
        <v>3862.2</v>
      </c>
      <c r="J66" s="18">
        <v>1.07</v>
      </c>
      <c r="K66" s="67">
        <v>0.03</v>
      </c>
    </row>
    <row r="67" spans="1:11" s="24" customFormat="1" ht="25.5">
      <c r="A67" s="8" t="s">
        <v>64</v>
      </c>
      <c r="B67" s="30" t="s">
        <v>65</v>
      </c>
      <c r="C67" s="3"/>
      <c r="D67" s="94">
        <v>1751.2</v>
      </c>
      <c r="E67" s="88"/>
      <c r="F67" s="90"/>
      <c r="G67" s="88"/>
      <c r="H67" s="88"/>
      <c r="I67" s="18">
        <v>3862.2</v>
      </c>
      <c r="J67" s="18">
        <v>1.07</v>
      </c>
      <c r="K67" s="67">
        <v>0.03</v>
      </c>
    </row>
    <row r="68" spans="1:11" s="24" customFormat="1" ht="15">
      <c r="A68" s="8" t="s">
        <v>143</v>
      </c>
      <c r="B68" s="75" t="s">
        <v>17</v>
      </c>
      <c r="C68" s="3"/>
      <c r="D68" s="94">
        <v>1683.06</v>
      </c>
      <c r="E68" s="88"/>
      <c r="F68" s="90"/>
      <c r="G68" s="88"/>
      <c r="H68" s="88"/>
      <c r="I68" s="18">
        <v>3862.2</v>
      </c>
      <c r="J68" s="18">
        <v>1.07</v>
      </c>
      <c r="K68" s="67">
        <v>0.15</v>
      </c>
    </row>
    <row r="69" spans="1:11" s="24" customFormat="1" ht="25.5">
      <c r="A69" s="8" t="s">
        <v>104</v>
      </c>
      <c r="B69" s="30" t="s">
        <v>12</v>
      </c>
      <c r="C69" s="3"/>
      <c r="D69" s="94">
        <v>0</v>
      </c>
      <c r="E69" s="88"/>
      <c r="F69" s="90"/>
      <c r="G69" s="88"/>
      <c r="H69" s="88"/>
      <c r="I69" s="18">
        <v>3862.2</v>
      </c>
      <c r="J69" s="18">
        <v>1.07</v>
      </c>
      <c r="K69" s="67">
        <v>0.21</v>
      </c>
    </row>
    <row r="70" spans="1:11" s="24" customFormat="1" ht="15">
      <c r="A70" s="8" t="s">
        <v>58</v>
      </c>
      <c r="B70" s="30" t="s">
        <v>9</v>
      </c>
      <c r="C70" s="9"/>
      <c r="D70" s="94">
        <v>6228.48</v>
      </c>
      <c r="E70" s="113"/>
      <c r="F70" s="90"/>
      <c r="G70" s="88"/>
      <c r="H70" s="88"/>
      <c r="I70" s="18">
        <v>3862.2</v>
      </c>
      <c r="J70" s="18">
        <v>1.07</v>
      </c>
      <c r="K70" s="67">
        <v>0.11</v>
      </c>
    </row>
    <row r="71" spans="1:11" s="24" customFormat="1" ht="25.5">
      <c r="A71" s="115" t="s">
        <v>131</v>
      </c>
      <c r="B71" s="116" t="s">
        <v>12</v>
      </c>
      <c r="C71" s="95"/>
      <c r="D71" s="95">
        <v>0</v>
      </c>
      <c r="E71" s="113"/>
      <c r="F71" s="90"/>
      <c r="G71" s="113"/>
      <c r="H71" s="113"/>
      <c r="I71" s="18"/>
      <c r="J71" s="18"/>
      <c r="K71" s="67"/>
    </row>
    <row r="72" spans="1:13" s="24" customFormat="1" ht="30">
      <c r="A72" s="33" t="s">
        <v>44</v>
      </c>
      <c r="B72" s="30"/>
      <c r="C72" s="3"/>
      <c r="D72" s="79">
        <f>SUM(D73:D74)</f>
        <v>0</v>
      </c>
      <c r="E72" s="88"/>
      <c r="F72" s="90"/>
      <c r="G72" s="79">
        <f>D72/I72</f>
        <v>0</v>
      </c>
      <c r="H72" s="79">
        <f>D72/12/I72</f>
        <v>0</v>
      </c>
      <c r="I72" s="18">
        <v>3938.5</v>
      </c>
      <c r="J72" s="18">
        <v>1.07</v>
      </c>
      <c r="K72" s="67">
        <v>0.1</v>
      </c>
      <c r="M72" s="24">
        <v>14949.4</v>
      </c>
    </row>
    <row r="73" spans="1:11" s="24" customFormat="1" ht="25.5">
      <c r="A73" s="115" t="s">
        <v>132</v>
      </c>
      <c r="B73" s="116" t="s">
        <v>12</v>
      </c>
      <c r="C73" s="95"/>
      <c r="D73" s="95">
        <v>0</v>
      </c>
      <c r="E73" s="88"/>
      <c r="F73" s="90"/>
      <c r="G73" s="88"/>
      <c r="H73" s="88"/>
      <c r="I73" s="18">
        <v>3938.5</v>
      </c>
      <c r="J73" s="18">
        <v>1.07</v>
      </c>
      <c r="K73" s="67">
        <v>0.03</v>
      </c>
    </row>
    <row r="74" spans="1:11" s="24" customFormat="1" ht="15">
      <c r="A74" s="8" t="s">
        <v>119</v>
      </c>
      <c r="B74" s="30" t="s">
        <v>17</v>
      </c>
      <c r="C74" s="3"/>
      <c r="D74" s="89">
        <v>0</v>
      </c>
      <c r="E74" s="88"/>
      <c r="F74" s="90"/>
      <c r="G74" s="88"/>
      <c r="H74" s="88"/>
      <c r="I74" s="18">
        <v>3938.5</v>
      </c>
      <c r="J74" s="18">
        <v>1.07</v>
      </c>
      <c r="K74" s="67">
        <v>0.06</v>
      </c>
    </row>
    <row r="75" spans="1:11" s="24" customFormat="1" ht="15" hidden="1">
      <c r="A75" s="8" t="s">
        <v>59</v>
      </c>
      <c r="B75" s="30" t="s">
        <v>9</v>
      </c>
      <c r="C75" s="3"/>
      <c r="D75" s="89">
        <f>G75*I75</f>
        <v>0</v>
      </c>
      <c r="E75" s="88"/>
      <c r="F75" s="90"/>
      <c r="G75" s="88">
        <f>H75*12</f>
        <v>0</v>
      </c>
      <c r="H75" s="88">
        <v>0</v>
      </c>
      <c r="I75" s="18">
        <v>3862.2</v>
      </c>
      <c r="J75" s="18">
        <v>1.07</v>
      </c>
      <c r="K75" s="67">
        <v>0</v>
      </c>
    </row>
    <row r="76" spans="1:11" s="24" customFormat="1" ht="15">
      <c r="A76" s="33" t="s">
        <v>45</v>
      </c>
      <c r="B76" s="30"/>
      <c r="C76" s="3"/>
      <c r="D76" s="79">
        <f>D78+D79+D85+D86+D87</f>
        <v>42465.15</v>
      </c>
      <c r="E76" s="88"/>
      <c r="F76" s="90"/>
      <c r="G76" s="79">
        <f>D76/I76</f>
        <v>11</v>
      </c>
      <c r="H76" s="79">
        <f>G76/12</f>
        <v>0.92</v>
      </c>
      <c r="I76" s="18">
        <v>3862.2</v>
      </c>
      <c r="J76" s="18">
        <v>1.07</v>
      </c>
      <c r="K76" s="67">
        <v>0.28</v>
      </c>
    </row>
    <row r="77" spans="1:11" s="24" customFormat="1" ht="15" hidden="1">
      <c r="A77" s="8" t="s">
        <v>39</v>
      </c>
      <c r="B77" s="30" t="s">
        <v>9</v>
      </c>
      <c r="C77" s="3"/>
      <c r="D77" s="89">
        <f aca="true" t="shared" si="2" ref="D77:D84">G77*I77</f>
        <v>0</v>
      </c>
      <c r="E77" s="88"/>
      <c r="F77" s="90"/>
      <c r="G77" s="88">
        <f aca="true" t="shared" si="3" ref="G77:G84">H77*12</f>
        <v>0</v>
      </c>
      <c r="H77" s="88">
        <v>0</v>
      </c>
      <c r="I77" s="18">
        <v>3862.2</v>
      </c>
      <c r="J77" s="18">
        <v>1.07</v>
      </c>
      <c r="K77" s="67">
        <v>0</v>
      </c>
    </row>
    <row r="78" spans="1:11" s="24" customFormat="1" ht="15">
      <c r="A78" s="8" t="s">
        <v>75</v>
      </c>
      <c r="B78" s="30" t="s">
        <v>17</v>
      </c>
      <c r="C78" s="3"/>
      <c r="D78" s="94">
        <v>12000.72</v>
      </c>
      <c r="E78" s="88"/>
      <c r="F78" s="90"/>
      <c r="G78" s="88"/>
      <c r="H78" s="88"/>
      <c r="I78" s="18">
        <v>3862.2</v>
      </c>
      <c r="J78" s="18">
        <v>1.07</v>
      </c>
      <c r="K78" s="67">
        <v>0.2</v>
      </c>
    </row>
    <row r="79" spans="1:11" s="24" customFormat="1" ht="15">
      <c r="A79" s="8" t="s">
        <v>40</v>
      </c>
      <c r="B79" s="30" t="s">
        <v>17</v>
      </c>
      <c r="C79" s="3"/>
      <c r="D79" s="94">
        <v>915.28</v>
      </c>
      <c r="E79" s="88"/>
      <c r="F79" s="90"/>
      <c r="G79" s="88"/>
      <c r="H79" s="88"/>
      <c r="I79" s="18">
        <v>3938.5</v>
      </c>
      <c r="J79" s="18">
        <v>1.07</v>
      </c>
      <c r="K79" s="67">
        <v>0.01</v>
      </c>
    </row>
    <row r="80" spans="1:11" s="24" customFormat="1" ht="27.75" customHeight="1" hidden="1">
      <c r="A80" s="8" t="s">
        <v>48</v>
      </c>
      <c r="B80" s="30" t="s">
        <v>12</v>
      </c>
      <c r="C80" s="3"/>
      <c r="D80" s="89">
        <f t="shared" si="2"/>
        <v>0</v>
      </c>
      <c r="E80" s="88"/>
      <c r="F80" s="90"/>
      <c r="G80" s="88">
        <f t="shared" si="3"/>
        <v>0</v>
      </c>
      <c r="H80" s="88"/>
      <c r="I80" s="18">
        <v>3862.2</v>
      </c>
      <c r="J80" s="18">
        <v>1.07</v>
      </c>
      <c r="K80" s="67">
        <v>0.06</v>
      </c>
    </row>
    <row r="81" spans="1:11" s="24" customFormat="1" ht="25.5" hidden="1">
      <c r="A81" s="8" t="s">
        <v>71</v>
      </c>
      <c r="B81" s="30" t="s">
        <v>12</v>
      </c>
      <c r="C81" s="3"/>
      <c r="D81" s="89">
        <f t="shared" si="2"/>
        <v>0</v>
      </c>
      <c r="E81" s="88"/>
      <c r="F81" s="90"/>
      <c r="G81" s="88">
        <f t="shared" si="3"/>
        <v>0</v>
      </c>
      <c r="H81" s="88">
        <v>0</v>
      </c>
      <c r="I81" s="18">
        <v>3862.2</v>
      </c>
      <c r="J81" s="18">
        <v>1.07</v>
      </c>
      <c r="K81" s="67">
        <v>0</v>
      </c>
    </row>
    <row r="82" spans="1:11" s="24" customFormat="1" ht="25.5" hidden="1">
      <c r="A82" s="8" t="s">
        <v>67</v>
      </c>
      <c r="B82" s="30" t="s">
        <v>12</v>
      </c>
      <c r="C82" s="3"/>
      <c r="D82" s="89">
        <f t="shared" si="2"/>
        <v>0</v>
      </c>
      <c r="E82" s="88"/>
      <c r="F82" s="90"/>
      <c r="G82" s="88">
        <f t="shared" si="3"/>
        <v>0</v>
      </c>
      <c r="H82" s="88">
        <v>0</v>
      </c>
      <c r="I82" s="18">
        <v>3862.2</v>
      </c>
      <c r="J82" s="18">
        <v>1.07</v>
      </c>
      <c r="K82" s="67">
        <v>0</v>
      </c>
    </row>
    <row r="83" spans="1:11" s="24" customFormat="1" ht="25.5" hidden="1">
      <c r="A83" s="8" t="s">
        <v>72</v>
      </c>
      <c r="B83" s="30" t="s">
        <v>12</v>
      </c>
      <c r="C83" s="3"/>
      <c r="D83" s="89">
        <f t="shared" si="2"/>
        <v>0</v>
      </c>
      <c r="E83" s="88"/>
      <c r="F83" s="90"/>
      <c r="G83" s="88">
        <f t="shared" si="3"/>
        <v>0</v>
      </c>
      <c r="H83" s="88">
        <v>0</v>
      </c>
      <c r="I83" s="18">
        <v>3862.2</v>
      </c>
      <c r="J83" s="18">
        <v>1.07</v>
      </c>
      <c r="K83" s="67">
        <v>0</v>
      </c>
    </row>
    <row r="84" spans="1:11" s="24" customFormat="1" ht="25.5" hidden="1">
      <c r="A84" s="8" t="s">
        <v>70</v>
      </c>
      <c r="B84" s="30" t="s">
        <v>12</v>
      </c>
      <c r="C84" s="3"/>
      <c r="D84" s="89">
        <f t="shared" si="2"/>
        <v>0</v>
      </c>
      <c r="E84" s="88"/>
      <c r="F84" s="90"/>
      <c r="G84" s="88">
        <f t="shared" si="3"/>
        <v>0</v>
      </c>
      <c r="H84" s="88">
        <v>0</v>
      </c>
      <c r="I84" s="18">
        <v>3862.2</v>
      </c>
      <c r="J84" s="18">
        <v>1.07</v>
      </c>
      <c r="K84" s="67">
        <v>0</v>
      </c>
    </row>
    <row r="85" spans="1:11" s="24" customFormat="1" ht="15" hidden="1">
      <c r="A85" s="8" t="s">
        <v>109</v>
      </c>
      <c r="B85" s="75" t="s">
        <v>110</v>
      </c>
      <c r="C85" s="3"/>
      <c r="D85" s="114">
        <v>0</v>
      </c>
      <c r="E85" s="88"/>
      <c r="F85" s="90"/>
      <c r="G85" s="113"/>
      <c r="H85" s="113"/>
      <c r="I85" s="18">
        <v>3862.2</v>
      </c>
      <c r="J85" s="18"/>
      <c r="K85" s="67"/>
    </row>
    <row r="86" spans="1:11" s="24" customFormat="1" ht="15">
      <c r="A86" s="8" t="s">
        <v>48</v>
      </c>
      <c r="B86" s="75" t="s">
        <v>144</v>
      </c>
      <c r="C86" s="3"/>
      <c r="D86" s="120">
        <v>4045.84</v>
      </c>
      <c r="E86" s="88"/>
      <c r="F86" s="90"/>
      <c r="G86" s="113"/>
      <c r="H86" s="113"/>
      <c r="I86" s="18">
        <v>3862.2</v>
      </c>
      <c r="J86" s="18"/>
      <c r="K86" s="67"/>
    </row>
    <row r="87" spans="1:11" s="24" customFormat="1" ht="15">
      <c r="A87" s="8" t="s">
        <v>147</v>
      </c>
      <c r="B87" s="75" t="s">
        <v>110</v>
      </c>
      <c r="C87" s="3"/>
      <c r="D87" s="120">
        <v>25503.31</v>
      </c>
      <c r="E87" s="88"/>
      <c r="F87" s="90"/>
      <c r="G87" s="113"/>
      <c r="H87" s="113"/>
      <c r="I87" s="18">
        <v>3862.2</v>
      </c>
      <c r="J87" s="18"/>
      <c r="K87" s="67"/>
    </row>
    <row r="88" spans="1:11" s="24" customFormat="1" ht="15">
      <c r="A88" s="33" t="s">
        <v>46</v>
      </c>
      <c r="B88" s="30"/>
      <c r="C88" s="3"/>
      <c r="D88" s="79">
        <f>D89+D90</f>
        <v>1098.16</v>
      </c>
      <c r="E88" s="88"/>
      <c r="F88" s="90"/>
      <c r="G88" s="79">
        <f>H88*12</f>
        <v>0.24</v>
      </c>
      <c r="H88" s="79">
        <f>D88/12/I88</f>
        <v>0.02</v>
      </c>
      <c r="I88" s="18">
        <v>3862.2</v>
      </c>
      <c r="J88" s="18">
        <v>1.07</v>
      </c>
      <c r="K88" s="67">
        <v>0.13</v>
      </c>
    </row>
    <row r="89" spans="1:11" s="24" customFormat="1" ht="15">
      <c r="A89" s="8" t="s">
        <v>41</v>
      </c>
      <c r="B89" s="30" t="s">
        <v>17</v>
      </c>
      <c r="C89" s="3"/>
      <c r="D89" s="94">
        <v>1098.16</v>
      </c>
      <c r="E89" s="88"/>
      <c r="F89" s="90"/>
      <c r="G89" s="88"/>
      <c r="H89" s="88"/>
      <c r="I89" s="18">
        <v>3862.2</v>
      </c>
      <c r="J89" s="18">
        <v>1.07</v>
      </c>
      <c r="K89" s="67">
        <v>0.02</v>
      </c>
    </row>
    <row r="90" spans="1:11" s="24" customFormat="1" ht="15" hidden="1">
      <c r="A90" s="8" t="s">
        <v>42</v>
      </c>
      <c r="B90" s="30" t="s">
        <v>17</v>
      </c>
      <c r="C90" s="3"/>
      <c r="D90" s="89">
        <v>0</v>
      </c>
      <c r="E90" s="88"/>
      <c r="F90" s="90"/>
      <c r="G90" s="88"/>
      <c r="H90" s="88"/>
      <c r="I90" s="18">
        <v>3862.2</v>
      </c>
      <c r="J90" s="18">
        <v>1.07</v>
      </c>
      <c r="K90" s="67">
        <v>0.01</v>
      </c>
    </row>
    <row r="91" spans="1:11" s="18" customFormat="1" ht="15">
      <c r="A91" s="33" t="s">
        <v>55</v>
      </c>
      <c r="B91" s="26"/>
      <c r="C91" s="27"/>
      <c r="D91" s="79">
        <f>D92+D93</f>
        <v>20251.2</v>
      </c>
      <c r="E91" s="79"/>
      <c r="F91" s="84"/>
      <c r="G91" s="79">
        <f>D91/I91</f>
        <v>5.24</v>
      </c>
      <c r="H91" s="79">
        <f>D91/12/I91</f>
        <v>0.44</v>
      </c>
      <c r="I91" s="18">
        <v>3862.2</v>
      </c>
      <c r="J91" s="18">
        <v>1.07</v>
      </c>
      <c r="K91" s="67">
        <v>0.03</v>
      </c>
    </row>
    <row r="92" spans="1:11" s="24" customFormat="1" ht="15">
      <c r="A92" s="8" t="s">
        <v>124</v>
      </c>
      <c r="B92" s="75" t="s">
        <v>22</v>
      </c>
      <c r="C92" s="3"/>
      <c r="D92" s="94">
        <v>20251.2</v>
      </c>
      <c r="E92" s="88"/>
      <c r="F92" s="90"/>
      <c r="G92" s="88"/>
      <c r="H92" s="88"/>
      <c r="I92" s="18">
        <v>3862.2</v>
      </c>
      <c r="J92" s="18">
        <v>1.07</v>
      </c>
      <c r="K92" s="67">
        <v>0.03</v>
      </c>
    </row>
    <row r="93" spans="1:11" s="24" customFormat="1" ht="15">
      <c r="A93" s="108" t="s">
        <v>120</v>
      </c>
      <c r="B93" s="109" t="s">
        <v>110</v>
      </c>
      <c r="C93" s="88">
        <f>F93*12</f>
        <v>0</v>
      </c>
      <c r="D93" s="94">
        <v>0</v>
      </c>
      <c r="E93" s="88">
        <f>H93*12</f>
        <v>0</v>
      </c>
      <c r="F93" s="90"/>
      <c r="G93" s="88"/>
      <c r="H93" s="88"/>
      <c r="I93" s="18">
        <v>3862.2</v>
      </c>
      <c r="J93" s="18">
        <v>1.07</v>
      </c>
      <c r="K93" s="67">
        <v>0</v>
      </c>
    </row>
    <row r="94" spans="1:11" s="18" customFormat="1" ht="15">
      <c r="A94" s="33" t="s">
        <v>54</v>
      </c>
      <c r="B94" s="26"/>
      <c r="C94" s="27"/>
      <c r="D94" s="112">
        <f>D95+D96+D97+D98</f>
        <v>14948.48</v>
      </c>
      <c r="E94" s="79"/>
      <c r="F94" s="84"/>
      <c r="G94" s="112">
        <f>D94/I94</f>
        <v>3.87</v>
      </c>
      <c r="H94" s="112">
        <f>G94/12</f>
        <v>0.32</v>
      </c>
      <c r="I94" s="18">
        <v>3862.2</v>
      </c>
      <c r="J94" s="18">
        <v>1.07</v>
      </c>
      <c r="K94" s="67">
        <v>0.58</v>
      </c>
    </row>
    <row r="95" spans="1:11" s="24" customFormat="1" ht="15">
      <c r="A95" s="8" t="s">
        <v>121</v>
      </c>
      <c r="B95" s="30" t="s">
        <v>61</v>
      </c>
      <c r="C95" s="3"/>
      <c r="D95" s="94">
        <v>9762.72</v>
      </c>
      <c r="E95" s="88"/>
      <c r="F95" s="90"/>
      <c r="G95" s="88"/>
      <c r="H95" s="88"/>
      <c r="I95" s="18">
        <v>3862.2</v>
      </c>
      <c r="J95" s="18">
        <v>1.07</v>
      </c>
      <c r="K95" s="67">
        <v>0.17</v>
      </c>
    </row>
    <row r="96" spans="1:11" s="24" customFormat="1" ht="15">
      <c r="A96" s="8" t="s">
        <v>68</v>
      </c>
      <c r="B96" s="30" t="s">
        <v>61</v>
      </c>
      <c r="C96" s="3"/>
      <c r="D96" s="94">
        <v>2440.8</v>
      </c>
      <c r="E96" s="88"/>
      <c r="F96" s="90"/>
      <c r="G96" s="88"/>
      <c r="H96" s="88"/>
      <c r="I96" s="18">
        <v>3862.2</v>
      </c>
      <c r="J96" s="18">
        <v>1.07</v>
      </c>
      <c r="K96" s="67">
        <v>0.04</v>
      </c>
    </row>
    <row r="97" spans="1:11" s="24" customFormat="1" ht="25.5" customHeight="1">
      <c r="A97" s="8" t="s">
        <v>69</v>
      </c>
      <c r="B97" s="30" t="s">
        <v>17</v>
      </c>
      <c r="C97" s="3"/>
      <c r="D97" s="94">
        <v>2744.96</v>
      </c>
      <c r="E97" s="88"/>
      <c r="F97" s="90"/>
      <c r="G97" s="88"/>
      <c r="H97" s="88"/>
      <c r="I97" s="18">
        <v>3862.2</v>
      </c>
      <c r="J97" s="18">
        <v>1.07</v>
      </c>
      <c r="K97" s="67">
        <v>0.04</v>
      </c>
    </row>
    <row r="98" spans="1:11" s="24" customFormat="1" ht="18.75" customHeight="1">
      <c r="A98" s="8" t="s">
        <v>122</v>
      </c>
      <c r="B98" s="30" t="s">
        <v>61</v>
      </c>
      <c r="C98" s="3"/>
      <c r="D98" s="94">
        <v>0</v>
      </c>
      <c r="E98" s="88"/>
      <c r="F98" s="90"/>
      <c r="G98" s="88"/>
      <c r="H98" s="88"/>
      <c r="I98" s="18">
        <v>3862.2</v>
      </c>
      <c r="J98" s="18">
        <v>1.07</v>
      </c>
      <c r="K98" s="67">
        <v>0.32</v>
      </c>
    </row>
    <row r="99" spans="1:11" s="18" customFormat="1" ht="30">
      <c r="A99" s="37" t="s">
        <v>33</v>
      </c>
      <c r="B99" s="26" t="s">
        <v>12</v>
      </c>
      <c r="C99" s="36">
        <f>F99*12</f>
        <v>0</v>
      </c>
      <c r="D99" s="85">
        <f>G99*I99</f>
        <v>46346.4</v>
      </c>
      <c r="E99" s="85">
        <f>H99*12</f>
        <v>12</v>
      </c>
      <c r="F99" s="85"/>
      <c r="G99" s="85">
        <f>H99*12</f>
        <v>12</v>
      </c>
      <c r="H99" s="85">
        <v>1</v>
      </c>
      <c r="I99" s="18">
        <v>3862.2</v>
      </c>
      <c r="J99" s="18">
        <v>1.07</v>
      </c>
      <c r="K99" s="67">
        <v>0.3</v>
      </c>
    </row>
    <row r="100" spans="1:11" s="18" customFormat="1" ht="18.75" hidden="1">
      <c r="A100" s="38" t="s">
        <v>31</v>
      </c>
      <c r="B100" s="26"/>
      <c r="C100" s="10">
        <f>F100*12</f>
        <v>0</v>
      </c>
      <c r="D100" s="97"/>
      <c r="E100" s="97"/>
      <c r="F100" s="97"/>
      <c r="G100" s="97"/>
      <c r="H100" s="97">
        <v>0</v>
      </c>
      <c r="I100" s="18">
        <v>3862.2</v>
      </c>
      <c r="J100" s="18">
        <v>1.07</v>
      </c>
      <c r="K100" s="67">
        <v>0</v>
      </c>
    </row>
    <row r="101" spans="1:11" s="18" customFormat="1" ht="15" hidden="1">
      <c r="A101" s="39" t="s">
        <v>76</v>
      </c>
      <c r="B101" s="40"/>
      <c r="C101" s="11"/>
      <c r="D101" s="97"/>
      <c r="E101" s="97"/>
      <c r="F101" s="97"/>
      <c r="G101" s="97"/>
      <c r="H101" s="97">
        <v>0</v>
      </c>
      <c r="I101" s="18">
        <v>3862.2</v>
      </c>
      <c r="J101" s="18">
        <v>1.07</v>
      </c>
      <c r="K101" s="67">
        <v>0</v>
      </c>
    </row>
    <row r="102" spans="1:11" s="18" customFormat="1" ht="15" hidden="1">
      <c r="A102" s="39" t="s">
        <v>77</v>
      </c>
      <c r="B102" s="40"/>
      <c r="C102" s="11"/>
      <c r="D102" s="97"/>
      <c r="E102" s="97"/>
      <c r="F102" s="97"/>
      <c r="G102" s="97"/>
      <c r="H102" s="97">
        <v>0</v>
      </c>
      <c r="I102" s="18">
        <v>3862.2</v>
      </c>
      <c r="J102" s="18">
        <v>1.07</v>
      </c>
      <c r="K102" s="67">
        <v>0</v>
      </c>
    </row>
    <row r="103" spans="1:11" s="18" customFormat="1" ht="15" hidden="1">
      <c r="A103" s="39" t="s">
        <v>78</v>
      </c>
      <c r="B103" s="40"/>
      <c r="C103" s="11"/>
      <c r="D103" s="97"/>
      <c r="E103" s="97"/>
      <c r="F103" s="97"/>
      <c r="G103" s="97"/>
      <c r="H103" s="97">
        <v>0</v>
      </c>
      <c r="I103" s="18">
        <v>3862.2</v>
      </c>
      <c r="J103" s="18">
        <v>1.07</v>
      </c>
      <c r="K103" s="67">
        <v>0</v>
      </c>
    </row>
    <row r="104" spans="1:11" s="18" customFormat="1" ht="15" hidden="1">
      <c r="A104" s="39" t="s">
        <v>85</v>
      </c>
      <c r="B104" s="40"/>
      <c r="C104" s="11"/>
      <c r="D104" s="97"/>
      <c r="E104" s="97"/>
      <c r="F104" s="97"/>
      <c r="G104" s="97"/>
      <c r="H104" s="97">
        <v>0</v>
      </c>
      <c r="I104" s="18">
        <v>3862.2</v>
      </c>
      <c r="J104" s="18">
        <v>1.07</v>
      </c>
      <c r="K104" s="67">
        <v>0</v>
      </c>
    </row>
    <row r="105" spans="1:11" s="18" customFormat="1" ht="15" hidden="1">
      <c r="A105" s="39" t="s">
        <v>79</v>
      </c>
      <c r="B105" s="40"/>
      <c r="C105" s="11"/>
      <c r="D105" s="97"/>
      <c r="E105" s="97"/>
      <c r="F105" s="97"/>
      <c r="G105" s="97"/>
      <c r="H105" s="97">
        <v>0</v>
      </c>
      <c r="I105" s="18">
        <v>3862.2</v>
      </c>
      <c r="J105" s="18">
        <v>1.07</v>
      </c>
      <c r="K105" s="67">
        <v>0</v>
      </c>
    </row>
    <row r="106" spans="1:11" s="18" customFormat="1" ht="15" hidden="1">
      <c r="A106" s="39" t="s">
        <v>80</v>
      </c>
      <c r="B106" s="40"/>
      <c r="C106" s="11"/>
      <c r="D106" s="97"/>
      <c r="E106" s="97"/>
      <c r="F106" s="97"/>
      <c r="G106" s="97"/>
      <c r="H106" s="97">
        <v>0</v>
      </c>
      <c r="I106" s="18">
        <v>3862.2</v>
      </c>
      <c r="J106" s="18">
        <v>1.07</v>
      </c>
      <c r="K106" s="67">
        <v>0</v>
      </c>
    </row>
    <row r="107" spans="1:11" s="18" customFormat="1" ht="15" hidden="1">
      <c r="A107" s="39" t="s">
        <v>94</v>
      </c>
      <c r="B107" s="40"/>
      <c r="C107" s="11"/>
      <c r="D107" s="97"/>
      <c r="E107" s="97"/>
      <c r="F107" s="97"/>
      <c r="G107" s="97"/>
      <c r="H107" s="97">
        <v>0</v>
      </c>
      <c r="I107" s="18">
        <v>3862.2</v>
      </c>
      <c r="J107" s="18">
        <v>1.07</v>
      </c>
      <c r="K107" s="67">
        <v>0</v>
      </c>
    </row>
    <row r="108" spans="1:11" s="18" customFormat="1" ht="15" hidden="1">
      <c r="A108" s="39" t="s">
        <v>81</v>
      </c>
      <c r="B108" s="40"/>
      <c r="C108" s="11"/>
      <c r="D108" s="97"/>
      <c r="E108" s="97"/>
      <c r="F108" s="97"/>
      <c r="G108" s="97"/>
      <c r="H108" s="97">
        <v>0</v>
      </c>
      <c r="I108" s="18">
        <v>3862.2</v>
      </c>
      <c r="J108" s="18">
        <v>1.07</v>
      </c>
      <c r="K108" s="67">
        <v>0</v>
      </c>
    </row>
    <row r="109" spans="1:11" s="18" customFormat="1" ht="15" hidden="1">
      <c r="A109" s="39" t="s">
        <v>82</v>
      </c>
      <c r="B109" s="40"/>
      <c r="C109" s="11"/>
      <c r="D109" s="97"/>
      <c r="E109" s="97"/>
      <c r="F109" s="97"/>
      <c r="G109" s="97"/>
      <c r="H109" s="97">
        <v>0</v>
      </c>
      <c r="I109" s="18">
        <v>3862.2</v>
      </c>
      <c r="J109" s="18">
        <v>1.07</v>
      </c>
      <c r="K109" s="67">
        <v>0</v>
      </c>
    </row>
    <row r="110" spans="1:11" s="18" customFormat="1" ht="15" hidden="1">
      <c r="A110" s="39" t="s">
        <v>83</v>
      </c>
      <c r="B110" s="40"/>
      <c r="C110" s="11"/>
      <c r="D110" s="97"/>
      <c r="E110" s="97"/>
      <c r="F110" s="97"/>
      <c r="G110" s="97"/>
      <c r="H110" s="97">
        <v>0</v>
      </c>
      <c r="I110" s="18">
        <v>3862.2</v>
      </c>
      <c r="J110" s="18">
        <v>1.07</v>
      </c>
      <c r="K110" s="67">
        <v>0</v>
      </c>
    </row>
    <row r="111" spans="1:11" s="18" customFormat="1" ht="28.5" hidden="1">
      <c r="A111" s="48" t="s">
        <v>84</v>
      </c>
      <c r="B111" s="49"/>
      <c r="C111" s="50"/>
      <c r="D111" s="98"/>
      <c r="E111" s="98"/>
      <c r="F111" s="98"/>
      <c r="G111" s="98"/>
      <c r="H111" s="98">
        <v>0</v>
      </c>
      <c r="I111" s="18">
        <v>3862.2</v>
      </c>
      <c r="J111" s="18">
        <v>1.07</v>
      </c>
      <c r="K111" s="67">
        <v>0</v>
      </c>
    </row>
    <row r="112" spans="1:11" s="18" customFormat="1" ht="32.25" customHeight="1" thickBot="1">
      <c r="A112" s="122" t="s">
        <v>145</v>
      </c>
      <c r="B112" s="123" t="s">
        <v>146</v>
      </c>
      <c r="C112" s="124"/>
      <c r="D112" s="125">
        <v>8000</v>
      </c>
      <c r="E112" s="125"/>
      <c r="F112" s="125"/>
      <c r="G112" s="125">
        <f>D112/I112</f>
        <v>2.07</v>
      </c>
      <c r="H112" s="125">
        <f>G112/12</f>
        <v>0.17</v>
      </c>
      <c r="I112" s="18">
        <v>3862.2</v>
      </c>
      <c r="K112" s="67"/>
    </row>
    <row r="113" spans="1:11" s="18" customFormat="1" ht="20.25" thickBot="1">
      <c r="A113" s="64" t="s">
        <v>111</v>
      </c>
      <c r="B113" s="121" t="s">
        <v>11</v>
      </c>
      <c r="C113" s="74"/>
      <c r="D113" s="99">
        <f>G113*I113</f>
        <v>80179.27</v>
      </c>
      <c r="E113" s="100"/>
      <c r="F113" s="99"/>
      <c r="G113" s="100">
        <f>12*H113</f>
        <v>20.76</v>
      </c>
      <c r="H113" s="100">
        <v>1.73</v>
      </c>
      <c r="I113" s="18">
        <v>3862.2</v>
      </c>
      <c r="K113" s="67"/>
    </row>
    <row r="114" spans="1:11" s="18" customFormat="1" ht="20.25" thickBot="1">
      <c r="A114" s="55" t="s">
        <v>32</v>
      </c>
      <c r="B114" s="56"/>
      <c r="C114" s="57">
        <f>F114*12</f>
        <v>0</v>
      </c>
      <c r="D114" s="101">
        <f>D14+D24+D32+D33+D34+D35+D36+D42+D43+D44+D45+D46+D63+D72+D76+D88+D91+D94+D99+D113+D112+D41</f>
        <v>782392.4</v>
      </c>
      <c r="E114" s="101">
        <f>E14+E24+E32+E33+E34+E35+E36+E42+E43+E44+E45+E46+E63+E72+E76+E88+E91+E94+E99+E113</f>
        <v>139.8</v>
      </c>
      <c r="F114" s="101">
        <f>F14+F24+F32+F33+F34+F35+F36+F42+F43+F44+F45+F46+F63+F72+F76+F88+F91+F94+F99+F113</f>
        <v>0</v>
      </c>
      <c r="G114" s="101"/>
      <c r="H114" s="101"/>
      <c r="I114" s="18">
        <v>3862.2</v>
      </c>
      <c r="J114" s="18">
        <v>1.07</v>
      </c>
      <c r="K114" s="67">
        <v>10.81</v>
      </c>
    </row>
    <row r="115" spans="1:11" s="18" customFormat="1" ht="19.5">
      <c r="A115" s="76"/>
      <c r="B115" s="77"/>
      <c r="C115" s="78"/>
      <c r="D115" s="102"/>
      <c r="E115" s="103"/>
      <c r="F115" s="102"/>
      <c r="G115" s="103"/>
      <c r="H115" s="103"/>
      <c r="K115" s="67"/>
    </row>
    <row r="116" spans="1:11" s="18" customFormat="1" ht="19.5">
      <c r="A116" s="76"/>
      <c r="B116" s="77"/>
      <c r="C116" s="78"/>
      <c r="D116" s="102"/>
      <c r="E116" s="103"/>
      <c r="F116" s="102"/>
      <c r="G116" s="103"/>
      <c r="H116" s="103"/>
      <c r="K116" s="67"/>
    </row>
    <row r="117" spans="1:11" s="45" customFormat="1" ht="18.75">
      <c r="A117" s="43"/>
      <c r="B117" s="44"/>
      <c r="C117" s="5"/>
      <c r="D117" s="104"/>
      <c r="E117" s="104"/>
      <c r="F117" s="104"/>
      <c r="G117" s="104"/>
      <c r="H117" s="104"/>
      <c r="K117" s="70"/>
    </row>
    <row r="118" spans="1:11" s="45" customFormat="1" ht="19.5" thickBot="1">
      <c r="A118" s="43"/>
      <c r="B118" s="44"/>
      <c r="C118" s="5"/>
      <c r="D118" s="104"/>
      <c r="E118" s="104"/>
      <c r="F118" s="104"/>
      <c r="G118" s="104"/>
      <c r="H118" s="104"/>
      <c r="K118" s="70"/>
    </row>
    <row r="119" spans="1:11" s="18" customFormat="1" ht="20.25" thickBot="1">
      <c r="A119" s="55" t="s">
        <v>96</v>
      </c>
      <c r="B119" s="110"/>
      <c r="C119" s="111" t="e">
        <f>F119*12</f>
        <v>#REF!</v>
      </c>
      <c r="D119" s="111">
        <f>D120+D121+D122+D123+D124+D125+D126+D127+D128</f>
        <v>22634.42</v>
      </c>
      <c r="E119" s="111">
        <f>E120+E121+E122+E123+E124+E125+E126+E127+E128</f>
        <v>5.88</v>
      </c>
      <c r="F119" s="111" t="e">
        <f>F120+F121+F122+F123+F124+F125+F126+F127+F128</f>
        <v>#REF!</v>
      </c>
      <c r="G119" s="111">
        <f>G120+G121+G122+G123+G124+G125+G126+G127+G128</f>
        <v>5.86</v>
      </c>
      <c r="H119" s="111">
        <f>H120+H121+H122+H123+H124+H125+H126+H127+H128</f>
        <v>0.49</v>
      </c>
      <c r="I119" s="18">
        <v>3862.2</v>
      </c>
      <c r="K119" s="67"/>
    </row>
    <row r="120" spans="1:11" s="118" customFormat="1" ht="15">
      <c r="A120" s="115" t="s">
        <v>127</v>
      </c>
      <c r="B120" s="116"/>
      <c r="C120" s="95"/>
      <c r="D120" s="95">
        <v>22634.42</v>
      </c>
      <c r="E120" s="95">
        <f>H120*12</f>
        <v>5.88</v>
      </c>
      <c r="F120" s="95" t="e">
        <f>#REF!+#REF!+#REF!+#REF!+#REF!+#REF!+#REF!+#REF!+#REF!+#REF!</f>
        <v>#REF!</v>
      </c>
      <c r="G120" s="95">
        <f>D120/I120</f>
        <v>5.86</v>
      </c>
      <c r="H120" s="117">
        <f aca="true" t="shared" si="4" ref="H120:H128">G120/12</f>
        <v>0.49</v>
      </c>
      <c r="I120" s="118">
        <v>3862.2</v>
      </c>
      <c r="K120" s="119"/>
    </row>
    <row r="121" spans="1:11" s="118" customFormat="1" ht="15">
      <c r="A121" s="115" t="s">
        <v>126</v>
      </c>
      <c r="B121" s="116"/>
      <c r="C121" s="95"/>
      <c r="D121" s="95">
        <v>0</v>
      </c>
      <c r="E121" s="95">
        <f>H121*12</f>
        <v>0</v>
      </c>
      <c r="F121" s="95" t="e">
        <f>#REF!+#REF!+#REF!+#REF!+#REF!+#REF!+#REF!+#REF!+#REF!+#REF!</f>
        <v>#REF!</v>
      </c>
      <c r="G121" s="95">
        <f>D121/I121</f>
        <v>0</v>
      </c>
      <c r="H121" s="117">
        <f t="shared" si="4"/>
        <v>0</v>
      </c>
      <c r="I121" s="118">
        <v>3862.2</v>
      </c>
      <c r="K121" s="119"/>
    </row>
    <row r="122" spans="1:11" s="118" customFormat="1" ht="15">
      <c r="A122" s="115" t="s">
        <v>128</v>
      </c>
      <c r="B122" s="116"/>
      <c r="C122" s="95"/>
      <c r="D122" s="95">
        <v>0</v>
      </c>
      <c r="E122" s="95"/>
      <c r="F122" s="95"/>
      <c r="G122" s="95">
        <f>D122/I122</f>
        <v>0</v>
      </c>
      <c r="H122" s="117">
        <f t="shared" si="4"/>
        <v>0</v>
      </c>
      <c r="I122" s="118">
        <v>3862.2</v>
      </c>
      <c r="K122" s="119"/>
    </row>
    <row r="123" spans="1:11" s="118" customFormat="1" ht="15">
      <c r="A123" s="115" t="s">
        <v>123</v>
      </c>
      <c r="B123" s="116"/>
      <c r="C123" s="95"/>
      <c r="D123" s="95">
        <v>0</v>
      </c>
      <c r="E123" s="95"/>
      <c r="F123" s="95"/>
      <c r="G123" s="95">
        <f aca="true" t="shared" si="5" ref="G123:G128">D123/I123</f>
        <v>0</v>
      </c>
      <c r="H123" s="117">
        <f t="shared" si="4"/>
        <v>0</v>
      </c>
      <c r="I123" s="118">
        <v>3862.2</v>
      </c>
      <c r="K123" s="119"/>
    </row>
    <row r="124" spans="1:11" s="118" customFormat="1" ht="15">
      <c r="A124" s="115" t="s">
        <v>133</v>
      </c>
      <c r="B124" s="116"/>
      <c r="C124" s="95"/>
      <c r="D124" s="95">
        <v>0</v>
      </c>
      <c r="E124" s="95"/>
      <c r="F124" s="95"/>
      <c r="G124" s="95">
        <f t="shared" si="5"/>
        <v>0</v>
      </c>
      <c r="H124" s="117">
        <f t="shared" si="4"/>
        <v>0</v>
      </c>
      <c r="I124" s="118">
        <v>3862.2</v>
      </c>
      <c r="K124" s="119"/>
    </row>
    <row r="125" spans="1:11" s="118" customFormat="1" ht="16.5" customHeight="1">
      <c r="A125" s="115" t="s">
        <v>112</v>
      </c>
      <c r="B125" s="116"/>
      <c r="C125" s="95"/>
      <c r="D125" s="95">
        <v>0</v>
      </c>
      <c r="E125" s="95"/>
      <c r="F125" s="95"/>
      <c r="G125" s="95">
        <f t="shared" si="5"/>
        <v>0</v>
      </c>
      <c r="H125" s="117">
        <f t="shared" si="4"/>
        <v>0</v>
      </c>
      <c r="I125" s="118">
        <v>3862.2</v>
      </c>
      <c r="K125" s="119"/>
    </row>
    <row r="126" spans="1:11" s="118" customFormat="1" ht="16.5" customHeight="1">
      <c r="A126" s="115" t="s">
        <v>113</v>
      </c>
      <c r="B126" s="116"/>
      <c r="C126" s="95"/>
      <c r="D126" s="95">
        <v>0</v>
      </c>
      <c r="E126" s="95"/>
      <c r="F126" s="95"/>
      <c r="G126" s="95">
        <f t="shared" si="5"/>
        <v>0</v>
      </c>
      <c r="H126" s="117">
        <f t="shared" si="4"/>
        <v>0</v>
      </c>
      <c r="I126" s="118">
        <v>3862.2</v>
      </c>
      <c r="K126" s="119"/>
    </row>
    <row r="127" spans="1:11" s="118" customFormat="1" ht="16.5" customHeight="1">
      <c r="A127" s="115" t="s">
        <v>134</v>
      </c>
      <c r="B127" s="116"/>
      <c r="C127" s="95"/>
      <c r="D127" s="95">
        <v>0</v>
      </c>
      <c r="E127" s="95"/>
      <c r="F127" s="95"/>
      <c r="G127" s="95">
        <f t="shared" si="5"/>
        <v>0</v>
      </c>
      <c r="H127" s="117">
        <f t="shared" si="4"/>
        <v>0</v>
      </c>
      <c r="I127" s="118">
        <v>3862.2</v>
      </c>
      <c r="K127" s="119"/>
    </row>
    <row r="128" spans="1:11" s="118" customFormat="1" ht="16.5" customHeight="1">
      <c r="A128" s="115" t="s">
        <v>135</v>
      </c>
      <c r="B128" s="116"/>
      <c r="C128" s="95"/>
      <c r="D128" s="95">
        <v>0</v>
      </c>
      <c r="E128" s="95"/>
      <c r="F128" s="95"/>
      <c r="G128" s="95">
        <f t="shared" si="5"/>
        <v>0</v>
      </c>
      <c r="H128" s="117">
        <f t="shared" si="4"/>
        <v>0</v>
      </c>
      <c r="I128" s="118">
        <v>3862.2</v>
      </c>
      <c r="K128" s="119"/>
    </row>
    <row r="129" spans="1:11" s="18" customFormat="1" ht="29.25" hidden="1" thickBot="1">
      <c r="A129" s="51" t="s">
        <v>84</v>
      </c>
      <c r="B129" s="52"/>
      <c r="C129" s="53"/>
      <c r="D129" s="53">
        <f>G129*I129</f>
        <v>0</v>
      </c>
      <c r="E129" s="53">
        <f>H129*12</f>
        <v>0</v>
      </c>
      <c r="F129" s="53" t="e">
        <f>#REF!+#REF!+#REF!+#REF!+#REF!+#REF!+#REF!+#REF!+#REF!+#REF!</f>
        <v>#REF!</v>
      </c>
      <c r="G129" s="53">
        <f>H129*12</f>
        <v>0</v>
      </c>
      <c r="H129" s="54"/>
      <c r="I129" s="18">
        <v>3862.2</v>
      </c>
      <c r="K129" s="67"/>
    </row>
    <row r="130" spans="1:11" s="45" customFormat="1" ht="18.75">
      <c r="A130" s="43"/>
      <c r="B130" s="44"/>
      <c r="C130" s="5"/>
      <c r="D130" s="5"/>
      <c r="E130" s="5"/>
      <c r="F130" s="5"/>
      <c r="G130" s="5"/>
      <c r="H130" s="5"/>
      <c r="K130" s="70"/>
    </row>
    <row r="131" spans="1:11" s="45" customFormat="1" ht="19.5" thickBot="1">
      <c r="A131" s="43"/>
      <c r="B131" s="44"/>
      <c r="C131" s="5"/>
      <c r="D131" s="5"/>
      <c r="E131" s="5"/>
      <c r="F131" s="5"/>
      <c r="G131" s="5"/>
      <c r="H131" s="5"/>
      <c r="K131" s="70"/>
    </row>
    <row r="132" spans="1:11" s="45" customFormat="1" ht="20.25" thickBot="1">
      <c r="A132" s="55" t="s">
        <v>97</v>
      </c>
      <c r="B132" s="58"/>
      <c r="C132" s="59"/>
      <c r="D132" s="59">
        <f>D114+D119</f>
        <v>805026.82</v>
      </c>
      <c r="E132" s="59" t="e">
        <f>E114+#REF!+E119</f>
        <v>#REF!</v>
      </c>
      <c r="F132" s="59" t="e">
        <f>F114+#REF!+F119</f>
        <v>#REF!</v>
      </c>
      <c r="G132" s="59"/>
      <c r="H132" s="59"/>
      <c r="K132" s="70"/>
    </row>
    <row r="133" spans="1:11" s="45" customFormat="1" ht="18.75">
      <c r="A133" s="43"/>
      <c r="B133" s="44"/>
      <c r="C133" s="5"/>
      <c r="D133" s="5"/>
      <c r="E133" s="5"/>
      <c r="F133" s="5"/>
      <c r="G133" s="5"/>
      <c r="H133" s="5"/>
      <c r="K133" s="70"/>
    </row>
    <row r="134" spans="1:11" s="45" customFormat="1" ht="18.75">
      <c r="A134" s="43"/>
      <c r="B134" s="44"/>
      <c r="C134" s="5"/>
      <c r="D134" s="5"/>
      <c r="E134" s="5"/>
      <c r="F134" s="5"/>
      <c r="G134" s="5"/>
      <c r="H134" s="5"/>
      <c r="K134" s="70"/>
    </row>
    <row r="135" spans="1:11" s="45" customFormat="1" ht="18.75">
      <c r="A135" s="43"/>
      <c r="B135" s="44"/>
      <c r="C135" s="5"/>
      <c r="D135" s="5"/>
      <c r="E135" s="5"/>
      <c r="F135" s="5"/>
      <c r="G135" s="5"/>
      <c r="H135" s="5"/>
      <c r="K135" s="70"/>
    </row>
    <row r="136" spans="1:11" s="41" customFormat="1" ht="19.5">
      <c r="A136" s="46"/>
      <c r="B136" s="47"/>
      <c r="C136" s="6"/>
      <c r="D136" s="6"/>
      <c r="E136" s="6"/>
      <c r="F136" s="6"/>
      <c r="G136" s="6"/>
      <c r="H136" s="6"/>
      <c r="K136" s="71"/>
    </row>
    <row r="137" spans="1:11" s="4" customFormat="1" ht="14.25">
      <c r="A137" s="172" t="s">
        <v>29</v>
      </c>
      <c r="B137" s="172"/>
      <c r="C137" s="172"/>
      <c r="D137" s="172"/>
      <c r="E137" s="172"/>
      <c r="F137" s="172"/>
      <c r="K137" s="72"/>
    </row>
    <row r="138" s="4" customFormat="1" ht="12.75">
      <c r="K138" s="72"/>
    </row>
    <row r="139" spans="1:11" s="4" customFormat="1" ht="12.75">
      <c r="A139" s="42" t="s">
        <v>30</v>
      </c>
      <c r="K139" s="72"/>
    </row>
    <row r="140" s="4" customFormat="1" ht="12.75">
      <c r="K140" s="72"/>
    </row>
    <row r="141" s="4" customFormat="1" ht="12.75">
      <c r="K141" s="72"/>
    </row>
    <row r="142" s="4" customFormat="1" ht="12.75">
      <c r="K142" s="72"/>
    </row>
    <row r="143" s="4" customFormat="1" ht="12.75">
      <c r="K143" s="72"/>
    </row>
    <row r="144" s="4" customFormat="1" ht="12.75">
      <c r="K144" s="72"/>
    </row>
    <row r="145" s="4" customFormat="1" ht="12.75">
      <c r="K145" s="72"/>
    </row>
    <row r="146" s="4" customFormat="1" ht="12.75">
      <c r="K146" s="72"/>
    </row>
    <row r="147" s="4" customFormat="1" ht="12.75">
      <c r="K147" s="72"/>
    </row>
    <row r="148" s="4" customFormat="1" ht="12.75">
      <c r="K148" s="72"/>
    </row>
    <row r="149" s="4" customFormat="1" ht="12.75">
      <c r="K149" s="72"/>
    </row>
    <row r="150" s="4" customFormat="1" ht="12.75">
      <c r="K150" s="72"/>
    </row>
    <row r="151" s="4" customFormat="1" ht="12.75">
      <c r="K151" s="72"/>
    </row>
    <row r="152" s="4" customFormat="1" ht="12.75">
      <c r="K152" s="72"/>
    </row>
    <row r="153" s="4" customFormat="1" ht="12.75">
      <c r="K153" s="72"/>
    </row>
    <row r="154" s="4" customFormat="1" ht="12.75">
      <c r="K154" s="72"/>
    </row>
    <row r="155" s="4" customFormat="1" ht="12.75">
      <c r="K155" s="72"/>
    </row>
    <row r="156" s="4" customFormat="1" ht="12.75">
      <c r="K156" s="72"/>
    </row>
    <row r="157" s="4" customFormat="1" ht="12.75">
      <c r="K157" s="72"/>
    </row>
  </sheetData>
  <sheetProtection/>
  <mergeCells count="12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3:H13"/>
    <mergeCell ref="A137:F137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2"/>
  <sheetViews>
    <sheetView zoomScale="75" zoomScaleNormal="75" zoomScalePageLayoutView="0" workbookViewId="0" topLeftCell="A1">
      <selection activeCell="A1" sqref="A1:H125"/>
    </sheetView>
  </sheetViews>
  <sheetFormatPr defaultColWidth="9.00390625" defaultRowHeight="12.75"/>
  <cols>
    <col min="1" max="1" width="72.75390625" style="7" customWidth="1"/>
    <col min="2" max="2" width="19.125" style="7" customWidth="1"/>
    <col min="3" max="3" width="13.875" style="7" hidden="1" customWidth="1"/>
    <col min="4" max="4" width="17.625" style="7" customWidth="1"/>
    <col min="5" max="5" width="13.875" style="7" hidden="1" customWidth="1"/>
    <col min="6" max="6" width="20.875" style="7" hidden="1" customWidth="1"/>
    <col min="7" max="7" width="13.875" style="7" customWidth="1"/>
    <col min="8" max="8" width="20.875" style="7" customWidth="1"/>
    <col min="9" max="9" width="15.375" style="7" customWidth="1"/>
    <col min="10" max="10" width="15.375" style="7" hidden="1" customWidth="1"/>
    <col min="11" max="11" width="15.375" style="65" hidden="1" customWidth="1"/>
    <col min="12" max="14" width="15.375" style="7" customWidth="1"/>
    <col min="15" max="16384" width="9.125" style="7" customWidth="1"/>
  </cols>
  <sheetData>
    <row r="1" spans="1:8" ht="16.5" customHeight="1">
      <c r="A1" s="155" t="s">
        <v>0</v>
      </c>
      <c r="B1" s="156"/>
      <c r="C1" s="156"/>
      <c r="D1" s="156"/>
      <c r="E1" s="156"/>
      <c r="F1" s="156"/>
      <c r="G1" s="156"/>
      <c r="H1" s="156"/>
    </row>
    <row r="2" spans="2:8" ht="12.75" customHeight="1">
      <c r="B2" s="157" t="s">
        <v>1</v>
      </c>
      <c r="C2" s="157"/>
      <c r="D2" s="157"/>
      <c r="E2" s="157"/>
      <c r="F2" s="157"/>
      <c r="G2" s="156"/>
      <c r="H2" s="156"/>
    </row>
    <row r="3" spans="1:8" ht="19.5" customHeight="1">
      <c r="A3" s="91" t="s">
        <v>136</v>
      </c>
      <c r="B3" s="157" t="s">
        <v>2</v>
      </c>
      <c r="C3" s="157"/>
      <c r="D3" s="157"/>
      <c r="E3" s="157"/>
      <c r="F3" s="157"/>
      <c r="G3" s="156"/>
      <c r="H3" s="156"/>
    </row>
    <row r="4" spans="2:8" ht="14.25" customHeight="1">
      <c r="B4" s="157" t="s">
        <v>34</v>
      </c>
      <c r="C4" s="157"/>
      <c r="D4" s="157"/>
      <c r="E4" s="157"/>
      <c r="F4" s="157"/>
      <c r="G4" s="156"/>
      <c r="H4" s="156"/>
    </row>
    <row r="5" spans="1:8" s="73" customFormat="1" ht="39.75" customHeight="1">
      <c r="A5" s="160"/>
      <c r="B5" s="161"/>
      <c r="C5" s="161"/>
      <c r="D5" s="161"/>
      <c r="E5" s="161"/>
      <c r="F5" s="161"/>
      <c r="G5" s="161"/>
      <c r="H5" s="161"/>
    </row>
    <row r="6" spans="1:8" s="73" customFormat="1" ht="33" customHeight="1">
      <c r="A6" s="162" t="s">
        <v>137</v>
      </c>
      <c r="B6" s="163"/>
      <c r="C6" s="163"/>
      <c r="D6" s="163"/>
      <c r="E6" s="163"/>
      <c r="F6" s="163"/>
      <c r="G6" s="163"/>
      <c r="H6" s="163"/>
    </row>
    <row r="7" spans="1:11" s="12" customFormat="1" ht="22.5" customHeight="1">
      <c r="A7" s="158" t="s">
        <v>3</v>
      </c>
      <c r="B7" s="158"/>
      <c r="C7" s="158"/>
      <c r="D7" s="158"/>
      <c r="E7" s="159"/>
      <c r="F7" s="159"/>
      <c r="G7" s="159"/>
      <c r="H7" s="159"/>
      <c r="K7" s="66"/>
    </row>
    <row r="8" spans="1:8" s="13" customFormat="1" ht="18.75" customHeight="1">
      <c r="A8" s="158" t="s">
        <v>95</v>
      </c>
      <c r="B8" s="158"/>
      <c r="C8" s="158"/>
      <c r="D8" s="158"/>
      <c r="E8" s="159"/>
      <c r="F8" s="159"/>
      <c r="G8" s="159"/>
      <c r="H8" s="159"/>
    </row>
    <row r="9" spans="1:8" s="14" customFormat="1" ht="17.25" customHeight="1">
      <c r="A9" s="164" t="s">
        <v>74</v>
      </c>
      <c r="B9" s="164"/>
      <c r="C9" s="164"/>
      <c r="D9" s="164"/>
      <c r="E9" s="165"/>
      <c r="F9" s="165"/>
      <c r="G9" s="165"/>
      <c r="H9" s="165"/>
    </row>
    <row r="10" spans="1:8" s="13" customFormat="1" ht="30" customHeight="1" thickBot="1">
      <c r="A10" s="166" t="s">
        <v>93</v>
      </c>
      <c r="B10" s="166"/>
      <c r="C10" s="166"/>
      <c r="D10" s="166"/>
      <c r="E10" s="167"/>
      <c r="F10" s="167"/>
      <c r="G10" s="167"/>
      <c r="H10" s="167"/>
    </row>
    <row r="11" spans="1:11" s="18" customFormat="1" ht="139.5" customHeight="1" thickBot="1">
      <c r="A11" s="15" t="s">
        <v>4</v>
      </c>
      <c r="B11" s="16" t="s">
        <v>5</v>
      </c>
      <c r="C11" s="17" t="s">
        <v>6</v>
      </c>
      <c r="D11" s="17" t="s">
        <v>35</v>
      </c>
      <c r="E11" s="17" t="s">
        <v>6</v>
      </c>
      <c r="F11" s="1" t="s">
        <v>7</v>
      </c>
      <c r="G11" s="17" t="s">
        <v>6</v>
      </c>
      <c r="H11" s="1" t="s">
        <v>7</v>
      </c>
      <c r="K11" s="67"/>
    </row>
    <row r="12" spans="1:11" s="24" customFormat="1" ht="12.75">
      <c r="A12" s="19">
        <v>1</v>
      </c>
      <c r="B12" s="20">
        <v>2</v>
      </c>
      <c r="C12" s="20">
        <v>3</v>
      </c>
      <c r="D12" s="21"/>
      <c r="E12" s="20">
        <v>3</v>
      </c>
      <c r="F12" s="2">
        <v>4</v>
      </c>
      <c r="G12" s="22">
        <v>3</v>
      </c>
      <c r="H12" s="23">
        <v>4</v>
      </c>
      <c r="K12" s="68"/>
    </row>
    <row r="13" spans="1:11" s="24" customFormat="1" ht="49.5" customHeight="1">
      <c r="A13" s="168" t="s">
        <v>8</v>
      </c>
      <c r="B13" s="169"/>
      <c r="C13" s="169"/>
      <c r="D13" s="169"/>
      <c r="E13" s="169"/>
      <c r="F13" s="169"/>
      <c r="G13" s="170"/>
      <c r="H13" s="171"/>
      <c r="K13" s="68"/>
    </row>
    <row r="14" spans="1:12" s="18" customFormat="1" ht="15">
      <c r="A14" s="25" t="s">
        <v>125</v>
      </c>
      <c r="B14" s="26" t="s">
        <v>9</v>
      </c>
      <c r="C14" s="27">
        <f>F14*12</f>
        <v>0</v>
      </c>
      <c r="D14" s="80">
        <f>G14*I14</f>
        <v>142283.45</v>
      </c>
      <c r="E14" s="79">
        <f>H14*12</f>
        <v>36.84</v>
      </c>
      <c r="F14" s="112"/>
      <c r="G14" s="79">
        <f>H14*12</f>
        <v>36.84</v>
      </c>
      <c r="H14" s="79">
        <f>H19+H23</f>
        <v>3.07</v>
      </c>
      <c r="I14" s="18">
        <v>3862.2</v>
      </c>
      <c r="J14" s="18">
        <v>1.07</v>
      </c>
      <c r="K14" s="67">
        <v>2.24</v>
      </c>
      <c r="L14" s="18">
        <v>3938.5</v>
      </c>
    </row>
    <row r="15" spans="1:11" s="63" customFormat="1" ht="29.25" customHeight="1">
      <c r="A15" s="107" t="s">
        <v>98</v>
      </c>
      <c r="B15" s="106" t="s">
        <v>99</v>
      </c>
      <c r="C15" s="81"/>
      <c r="D15" s="82"/>
      <c r="E15" s="81"/>
      <c r="F15" s="83"/>
      <c r="G15" s="81"/>
      <c r="H15" s="81"/>
      <c r="K15" s="69"/>
    </row>
    <row r="16" spans="1:11" s="63" customFormat="1" ht="15">
      <c r="A16" s="107" t="s">
        <v>100</v>
      </c>
      <c r="B16" s="106" t="s">
        <v>99</v>
      </c>
      <c r="C16" s="81"/>
      <c r="D16" s="82"/>
      <c r="E16" s="81"/>
      <c r="F16" s="83"/>
      <c r="G16" s="81"/>
      <c r="H16" s="81"/>
      <c r="K16" s="69"/>
    </row>
    <row r="17" spans="1:11" s="63" customFormat="1" ht="15">
      <c r="A17" s="107" t="s">
        <v>101</v>
      </c>
      <c r="B17" s="106" t="s">
        <v>102</v>
      </c>
      <c r="C17" s="81"/>
      <c r="D17" s="82"/>
      <c r="E17" s="81"/>
      <c r="F17" s="83"/>
      <c r="G17" s="81"/>
      <c r="H17" s="81"/>
      <c r="K17" s="69"/>
    </row>
    <row r="18" spans="1:11" s="63" customFormat="1" ht="15">
      <c r="A18" s="107" t="s">
        <v>103</v>
      </c>
      <c r="B18" s="106" t="s">
        <v>99</v>
      </c>
      <c r="C18" s="81"/>
      <c r="D18" s="82"/>
      <c r="E18" s="81"/>
      <c r="F18" s="83"/>
      <c r="G18" s="81"/>
      <c r="H18" s="81"/>
      <c r="K18" s="69"/>
    </row>
    <row r="19" spans="1:11" s="63" customFormat="1" ht="15">
      <c r="A19" s="105" t="s">
        <v>32</v>
      </c>
      <c r="B19" s="106"/>
      <c r="C19" s="81"/>
      <c r="D19" s="82"/>
      <c r="E19" s="81"/>
      <c r="F19" s="83"/>
      <c r="G19" s="81"/>
      <c r="H19" s="79">
        <v>2.83</v>
      </c>
      <c r="K19" s="69"/>
    </row>
    <row r="20" spans="1:11" s="63" customFormat="1" ht="15">
      <c r="A20" s="107" t="s">
        <v>117</v>
      </c>
      <c r="B20" s="106" t="s">
        <v>99</v>
      </c>
      <c r="C20" s="81"/>
      <c r="D20" s="82"/>
      <c r="E20" s="81"/>
      <c r="F20" s="83"/>
      <c r="G20" s="81"/>
      <c r="H20" s="81">
        <v>0.12</v>
      </c>
      <c r="K20" s="69"/>
    </row>
    <row r="21" spans="1:11" s="63" customFormat="1" ht="15">
      <c r="A21" s="107" t="s">
        <v>118</v>
      </c>
      <c r="B21" s="106" t="s">
        <v>99</v>
      </c>
      <c r="C21" s="81"/>
      <c r="D21" s="82"/>
      <c r="E21" s="81"/>
      <c r="F21" s="83"/>
      <c r="G21" s="81"/>
      <c r="H21" s="81">
        <v>0</v>
      </c>
      <c r="K21" s="69"/>
    </row>
    <row r="22" spans="1:11" s="63" customFormat="1" ht="15">
      <c r="A22" s="107" t="s">
        <v>138</v>
      </c>
      <c r="B22" s="106" t="s">
        <v>99</v>
      </c>
      <c r="C22" s="81"/>
      <c r="D22" s="82"/>
      <c r="E22" s="81"/>
      <c r="F22" s="83"/>
      <c r="G22" s="81"/>
      <c r="H22" s="81">
        <v>0.12</v>
      </c>
      <c r="K22" s="69"/>
    </row>
    <row r="23" spans="1:11" s="63" customFormat="1" ht="15">
      <c r="A23" s="105" t="s">
        <v>32</v>
      </c>
      <c r="B23" s="106"/>
      <c r="C23" s="81"/>
      <c r="D23" s="82"/>
      <c r="E23" s="81"/>
      <c r="F23" s="83"/>
      <c r="G23" s="81"/>
      <c r="H23" s="79">
        <f>H20+H21+H22</f>
        <v>0.24</v>
      </c>
      <c r="K23" s="69"/>
    </row>
    <row r="24" spans="1:11" s="18" customFormat="1" ht="30">
      <c r="A24" s="126" t="s">
        <v>10</v>
      </c>
      <c r="B24" s="127"/>
      <c r="C24" s="79">
        <f>F24*12</f>
        <v>0</v>
      </c>
      <c r="D24" s="80">
        <f>G24*I24</f>
        <v>186312.53</v>
      </c>
      <c r="E24" s="79">
        <f>H24*12</f>
        <v>48.24</v>
      </c>
      <c r="F24" s="112"/>
      <c r="G24" s="79">
        <f>H24*12</f>
        <v>48.24</v>
      </c>
      <c r="H24" s="79">
        <v>4.02</v>
      </c>
      <c r="I24" s="18">
        <v>3862.2</v>
      </c>
      <c r="J24" s="18">
        <v>1.07</v>
      </c>
      <c r="K24" s="67">
        <v>2.77</v>
      </c>
    </row>
    <row r="25" spans="1:11" s="18" customFormat="1" ht="15">
      <c r="A25" s="128" t="s">
        <v>86</v>
      </c>
      <c r="B25" s="129" t="s">
        <v>11</v>
      </c>
      <c r="C25" s="79"/>
      <c r="D25" s="80"/>
      <c r="E25" s="79"/>
      <c r="F25" s="112"/>
      <c r="G25" s="79"/>
      <c r="H25" s="79"/>
      <c r="K25" s="67"/>
    </row>
    <row r="26" spans="1:11" s="18" customFormat="1" ht="15">
      <c r="A26" s="128" t="s">
        <v>87</v>
      </c>
      <c r="B26" s="129" t="s">
        <v>11</v>
      </c>
      <c r="C26" s="79"/>
      <c r="D26" s="80"/>
      <c r="E26" s="79"/>
      <c r="F26" s="112"/>
      <c r="G26" s="79"/>
      <c r="H26" s="79"/>
      <c r="K26" s="67"/>
    </row>
    <row r="27" spans="1:11" s="18" customFormat="1" ht="15">
      <c r="A27" s="130" t="s">
        <v>105</v>
      </c>
      <c r="B27" s="109" t="s">
        <v>106</v>
      </c>
      <c r="C27" s="79"/>
      <c r="D27" s="80"/>
      <c r="E27" s="79"/>
      <c r="F27" s="112"/>
      <c r="G27" s="79"/>
      <c r="H27" s="79"/>
      <c r="K27" s="67"/>
    </row>
    <row r="28" spans="1:11" s="18" customFormat="1" ht="15">
      <c r="A28" s="128" t="s">
        <v>88</v>
      </c>
      <c r="B28" s="129" t="s">
        <v>11</v>
      </c>
      <c r="C28" s="79"/>
      <c r="D28" s="80"/>
      <c r="E28" s="79"/>
      <c r="F28" s="112"/>
      <c r="G28" s="79"/>
      <c r="H28" s="79"/>
      <c r="K28" s="67"/>
    </row>
    <row r="29" spans="1:11" s="18" customFormat="1" ht="25.5">
      <c r="A29" s="128" t="s">
        <v>89</v>
      </c>
      <c r="B29" s="129" t="s">
        <v>12</v>
      </c>
      <c r="C29" s="79"/>
      <c r="D29" s="80"/>
      <c r="E29" s="79"/>
      <c r="F29" s="112"/>
      <c r="G29" s="79"/>
      <c r="H29" s="79"/>
      <c r="K29" s="67"/>
    </row>
    <row r="30" spans="1:11" s="18" customFormat="1" ht="15">
      <c r="A30" s="128" t="s">
        <v>90</v>
      </c>
      <c r="B30" s="129" t="s">
        <v>11</v>
      </c>
      <c r="C30" s="79"/>
      <c r="D30" s="80"/>
      <c r="E30" s="79"/>
      <c r="F30" s="112"/>
      <c r="G30" s="79"/>
      <c r="H30" s="79"/>
      <c r="K30" s="67"/>
    </row>
    <row r="31" spans="1:11" s="18" customFormat="1" ht="26.25" thickBot="1">
      <c r="A31" s="131" t="s">
        <v>91</v>
      </c>
      <c r="B31" s="132" t="s">
        <v>92</v>
      </c>
      <c r="C31" s="79"/>
      <c r="D31" s="80"/>
      <c r="E31" s="79"/>
      <c r="F31" s="112"/>
      <c r="G31" s="79"/>
      <c r="H31" s="79"/>
      <c r="K31" s="67"/>
    </row>
    <row r="32" spans="1:12" s="34" customFormat="1" ht="15">
      <c r="A32" s="133" t="s">
        <v>13</v>
      </c>
      <c r="B32" s="134" t="s">
        <v>14</v>
      </c>
      <c r="C32" s="79">
        <f>F32*12</f>
        <v>0</v>
      </c>
      <c r="D32" s="80">
        <f aca="true" t="shared" si="0" ref="D32:D42">G32*I32</f>
        <v>34759.8</v>
      </c>
      <c r="E32" s="79">
        <f>H32*12</f>
        <v>9</v>
      </c>
      <c r="F32" s="84"/>
      <c r="G32" s="79">
        <f aca="true" t="shared" si="1" ref="G32:G43">H32*12</f>
        <v>9</v>
      </c>
      <c r="H32" s="79">
        <v>0.75</v>
      </c>
      <c r="I32" s="18">
        <v>3862.2</v>
      </c>
      <c r="J32" s="18">
        <v>1.07</v>
      </c>
      <c r="K32" s="67">
        <v>0.6</v>
      </c>
      <c r="L32" s="34">
        <v>3938.5</v>
      </c>
    </row>
    <row r="33" spans="1:12" s="18" customFormat="1" ht="15">
      <c r="A33" s="133" t="s">
        <v>15</v>
      </c>
      <c r="B33" s="134" t="s">
        <v>16</v>
      </c>
      <c r="C33" s="79">
        <f>F33*12</f>
        <v>0</v>
      </c>
      <c r="D33" s="80">
        <f t="shared" si="0"/>
        <v>113548.68</v>
      </c>
      <c r="E33" s="79">
        <f>H33*12</f>
        <v>29.4</v>
      </c>
      <c r="F33" s="84"/>
      <c r="G33" s="79">
        <f t="shared" si="1"/>
        <v>29.4</v>
      </c>
      <c r="H33" s="79">
        <v>2.45</v>
      </c>
      <c r="I33" s="18">
        <v>3862.2</v>
      </c>
      <c r="J33" s="18">
        <v>1.07</v>
      </c>
      <c r="K33" s="67">
        <v>1.94</v>
      </c>
      <c r="L33" s="34">
        <v>3938.5</v>
      </c>
    </row>
    <row r="34" spans="1:12" s="24" customFormat="1" ht="30">
      <c r="A34" s="133" t="s">
        <v>49</v>
      </c>
      <c r="B34" s="134" t="s">
        <v>9</v>
      </c>
      <c r="C34" s="85"/>
      <c r="D34" s="80">
        <f>2042.21*I34/L34</f>
        <v>2002.65</v>
      </c>
      <c r="E34" s="85"/>
      <c r="F34" s="84"/>
      <c r="G34" s="79">
        <f>D34/I34</f>
        <v>0.52</v>
      </c>
      <c r="H34" s="79">
        <f>G34/12</f>
        <v>0.04</v>
      </c>
      <c r="I34" s="18">
        <v>3862.2</v>
      </c>
      <c r="J34" s="18">
        <v>1.07</v>
      </c>
      <c r="K34" s="67">
        <v>0.03</v>
      </c>
      <c r="L34" s="34">
        <v>3938.5</v>
      </c>
    </row>
    <row r="35" spans="1:11" s="24" customFormat="1" ht="30">
      <c r="A35" s="133" t="s">
        <v>73</v>
      </c>
      <c r="B35" s="134" t="s">
        <v>9</v>
      </c>
      <c r="C35" s="85"/>
      <c r="D35" s="80">
        <v>2042.21</v>
      </c>
      <c r="E35" s="85"/>
      <c r="F35" s="84"/>
      <c r="G35" s="79">
        <f>D35/I35</f>
        <v>0.53</v>
      </c>
      <c r="H35" s="79">
        <f>G35/12</f>
        <v>0.04</v>
      </c>
      <c r="I35" s="18">
        <v>3862.2</v>
      </c>
      <c r="J35" s="18">
        <v>1.07</v>
      </c>
      <c r="K35" s="67">
        <v>0.03</v>
      </c>
    </row>
    <row r="36" spans="1:11" s="24" customFormat="1" ht="20.25" customHeight="1">
      <c r="A36" s="133" t="s">
        <v>50</v>
      </c>
      <c r="B36" s="134" t="s">
        <v>9</v>
      </c>
      <c r="C36" s="85"/>
      <c r="D36" s="80">
        <v>12896.1</v>
      </c>
      <c r="E36" s="85"/>
      <c r="F36" s="84"/>
      <c r="G36" s="79">
        <f>D36/I36</f>
        <v>3.34</v>
      </c>
      <c r="H36" s="79">
        <f>G36/12</f>
        <v>0.28</v>
      </c>
      <c r="I36" s="18">
        <v>3862.2</v>
      </c>
      <c r="J36" s="18">
        <v>1.07</v>
      </c>
      <c r="K36" s="67">
        <v>0.22</v>
      </c>
    </row>
    <row r="37" spans="1:11" s="24" customFormat="1" ht="39" customHeight="1" hidden="1">
      <c r="A37" s="133" t="s">
        <v>51</v>
      </c>
      <c r="B37" s="134" t="s">
        <v>12</v>
      </c>
      <c r="C37" s="85"/>
      <c r="D37" s="80">
        <f t="shared" si="0"/>
        <v>0</v>
      </c>
      <c r="E37" s="85"/>
      <c r="F37" s="84"/>
      <c r="G37" s="79">
        <f t="shared" si="1"/>
        <v>0</v>
      </c>
      <c r="H37" s="79">
        <v>0</v>
      </c>
      <c r="I37" s="18">
        <v>3862.2</v>
      </c>
      <c r="J37" s="18">
        <v>1.07</v>
      </c>
      <c r="K37" s="67">
        <v>0</v>
      </c>
    </row>
    <row r="38" spans="1:11" s="24" customFormat="1" ht="18.75" customHeight="1" hidden="1">
      <c r="A38" s="133" t="s">
        <v>52</v>
      </c>
      <c r="B38" s="134" t="s">
        <v>12</v>
      </c>
      <c r="C38" s="85"/>
      <c r="D38" s="80">
        <f t="shared" si="0"/>
        <v>0</v>
      </c>
      <c r="E38" s="85"/>
      <c r="F38" s="84"/>
      <c r="G38" s="79">
        <f t="shared" si="1"/>
        <v>0</v>
      </c>
      <c r="H38" s="79">
        <v>0</v>
      </c>
      <c r="I38" s="18">
        <v>3862.2</v>
      </c>
      <c r="J38" s="18">
        <v>1.07</v>
      </c>
      <c r="K38" s="67">
        <v>0</v>
      </c>
    </row>
    <row r="39" spans="1:11" s="24" customFormat="1" ht="30" hidden="1">
      <c r="A39" s="133" t="s">
        <v>53</v>
      </c>
      <c r="B39" s="134" t="s">
        <v>12</v>
      </c>
      <c r="C39" s="85"/>
      <c r="D39" s="80">
        <f t="shared" si="0"/>
        <v>0</v>
      </c>
      <c r="E39" s="85"/>
      <c r="F39" s="84"/>
      <c r="G39" s="79">
        <f t="shared" si="1"/>
        <v>0</v>
      </c>
      <c r="H39" s="79"/>
      <c r="I39" s="18">
        <v>3862.2</v>
      </c>
      <c r="J39" s="18">
        <v>1.07</v>
      </c>
      <c r="K39" s="67">
        <v>0.2</v>
      </c>
    </row>
    <row r="40" spans="1:11" s="24" customFormat="1" ht="30" hidden="1">
      <c r="A40" s="133" t="s">
        <v>107</v>
      </c>
      <c r="B40" s="134" t="s">
        <v>12</v>
      </c>
      <c r="C40" s="85"/>
      <c r="D40" s="80">
        <v>0</v>
      </c>
      <c r="E40" s="85"/>
      <c r="F40" s="84"/>
      <c r="G40" s="79">
        <f>D40/I40</f>
        <v>0</v>
      </c>
      <c r="H40" s="79">
        <f>G40/12</f>
        <v>0</v>
      </c>
      <c r="I40" s="18">
        <v>3862.2</v>
      </c>
      <c r="J40" s="18"/>
      <c r="K40" s="67"/>
    </row>
    <row r="41" spans="1:11" s="24" customFormat="1" ht="30">
      <c r="A41" s="133" t="s">
        <v>140</v>
      </c>
      <c r="B41" s="134" t="s">
        <v>12</v>
      </c>
      <c r="C41" s="85"/>
      <c r="D41" s="80">
        <v>12896.11</v>
      </c>
      <c r="E41" s="85"/>
      <c r="F41" s="84"/>
      <c r="G41" s="79">
        <f>D41/I41</f>
        <v>3.34</v>
      </c>
      <c r="H41" s="79">
        <f>G41/12</f>
        <v>0.28</v>
      </c>
      <c r="I41" s="18">
        <v>3862.2</v>
      </c>
      <c r="J41" s="18"/>
      <c r="K41" s="67"/>
    </row>
    <row r="42" spans="1:11" s="24" customFormat="1" ht="30">
      <c r="A42" s="133" t="s">
        <v>23</v>
      </c>
      <c r="B42" s="134"/>
      <c r="C42" s="85">
        <f>F42*12</f>
        <v>0</v>
      </c>
      <c r="D42" s="80">
        <f t="shared" si="0"/>
        <v>9732.74</v>
      </c>
      <c r="E42" s="85">
        <f>H42*12</f>
        <v>2.52</v>
      </c>
      <c r="F42" s="84"/>
      <c r="G42" s="79">
        <f t="shared" si="1"/>
        <v>2.52</v>
      </c>
      <c r="H42" s="79">
        <v>0.21</v>
      </c>
      <c r="I42" s="18">
        <v>3862.2</v>
      </c>
      <c r="J42" s="18">
        <v>1.07</v>
      </c>
      <c r="K42" s="67">
        <v>0.14</v>
      </c>
    </row>
    <row r="43" spans="1:12" s="18" customFormat="1" ht="15">
      <c r="A43" s="133" t="s">
        <v>25</v>
      </c>
      <c r="B43" s="134" t="s">
        <v>26</v>
      </c>
      <c r="C43" s="85">
        <f>F43*12</f>
        <v>0</v>
      </c>
      <c r="D43" s="80">
        <f>H43*12*I43</f>
        <v>2780.78</v>
      </c>
      <c r="E43" s="85">
        <f>H43*12</f>
        <v>0.72</v>
      </c>
      <c r="F43" s="84"/>
      <c r="G43" s="79">
        <f t="shared" si="1"/>
        <v>0.72</v>
      </c>
      <c r="H43" s="79">
        <v>0.06</v>
      </c>
      <c r="I43" s="18">
        <v>3862.2</v>
      </c>
      <c r="J43" s="18">
        <v>1.07</v>
      </c>
      <c r="K43" s="67">
        <v>0.03</v>
      </c>
      <c r="L43" s="18">
        <v>3938.5</v>
      </c>
    </row>
    <row r="44" spans="1:12" s="18" customFormat="1" ht="15">
      <c r="A44" s="133" t="s">
        <v>27</v>
      </c>
      <c r="B44" s="135" t="s">
        <v>28</v>
      </c>
      <c r="C44" s="86">
        <f>F44*12</f>
        <v>0</v>
      </c>
      <c r="D44" s="80">
        <f>H44*12*I44</f>
        <v>1853.86</v>
      </c>
      <c r="E44" s="86">
        <f>H44*12</f>
        <v>0.48</v>
      </c>
      <c r="F44" s="87"/>
      <c r="G44" s="79">
        <f>D44/I44</f>
        <v>0.48</v>
      </c>
      <c r="H44" s="79">
        <v>0.04</v>
      </c>
      <c r="I44" s="18">
        <v>3862.2</v>
      </c>
      <c r="J44" s="18">
        <v>1.07</v>
      </c>
      <c r="K44" s="67">
        <v>0.02</v>
      </c>
      <c r="L44" s="18">
        <v>3938.5</v>
      </c>
    </row>
    <row r="45" spans="1:11" s="34" customFormat="1" ht="30">
      <c r="A45" s="133" t="s">
        <v>24</v>
      </c>
      <c r="B45" s="134"/>
      <c r="C45" s="85">
        <f>F45*12</f>
        <v>0</v>
      </c>
      <c r="D45" s="80">
        <f>H45*12*I45</f>
        <v>2317.32</v>
      </c>
      <c r="E45" s="85">
        <f>H45*12</f>
        <v>0.6</v>
      </c>
      <c r="F45" s="84"/>
      <c r="G45" s="79">
        <f>D45/I45</f>
        <v>0.6</v>
      </c>
      <c r="H45" s="79">
        <v>0.05</v>
      </c>
      <c r="I45" s="18">
        <v>3862.2</v>
      </c>
      <c r="J45" s="18">
        <v>1.07</v>
      </c>
      <c r="K45" s="67">
        <v>0.03</v>
      </c>
    </row>
    <row r="46" spans="1:13" s="34" customFormat="1" ht="15">
      <c r="A46" s="133" t="s">
        <v>36</v>
      </c>
      <c r="B46" s="134"/>
      <c r="C46" s="79"/>
      <c r="D46" s="79">
        <f>D48+D49+D51+D52+D53+D54+D55+D56+D57+D58+D50</f>
        <v>23926.93</v>
      </c>
      <c r="E46" s="79"/>
      <c r="F46" s="84"/>
      <c r="G46" s="79">
        <f>H46*12</f>
        <v>6.24</v>
      </c>
      <c r="H46" s="79">
        <f>D46/12/I46</f>
        <v>0.52</v>
      </c>
      <c r="I46" s="18">
        <v>3862.2</v>
      </c>
      <c r="J46" s="18">
        <v>1.07</v>
      </c>
      <c r="K46" s="67">
        <v>0.51</v>
      </c>
      <c r="M46" s="34">
        <f>G46/12</f>
        <v>0.52</v>
      </c>
    </row>
    <row r="47" spans="1:13" s="24" customFormat="1" ht="15" hidden="1">
      <c r="A47" s="108" t="s">
        <v>62</v>
      </c>
      <c r="B47" s="129" t="s">
        <v>17</v>
      </c>
      <c r="C47" s="88"/>
      <c r="D47" s="89">
        <f>G47*I47</f>
        <v>0</v>
      </c>
      <c r="E47" s="88"/>
      <c r="F47" s="90"/>
      <c r="G47" s="88">
        <f>H47*12</f>
        <v>0</v>
      </c>
      <c r="H47" s="88">
        <v>0</v>
      </c>
      <c r="I47" s="18">
        <v>3862.2</v>
      </c>
      <c r="J47" s="18">
        <v>1.07</v>
      </c>
      <c r="K47" s="67">
        <v>0</v>
      </c>
      <c r="M47" s="34">
        <f aca="true" t="shared" si="2" ref="M47:M104">G47/12</f>
        <v>0</v>
      </c>
    </row>
    <row r="48" spans="1:13" s="24" customFormat="1" ht="24.75" customHeight="1">
      <c r="A48" s="108" t="s">
        <v>141</v>
      </c>
      <c r="B48" s="129" t="s">
        <v>17</v>
      </c>
      <c r="C48" s="88"/>
      <c r="D48" s="89">
        <v>622.74</v>
      </c>
      <c r="E48" s="88"/>
      <c r="F48" s="90"/>
      <c r="G48" s="88"/>
      <c r="H48" s="88"/>
      <c r="I48" s="18">
        <v>3862.2</v>
      </c>
      <c r="J48" s="18">
        <v>1.07</v>
      </c>
      <c r="K48" s="67">
        <v>0.01</v>
      </c>
      <c r="M48" s="34">
        <f t="shared" si="2"/>
        <v>0</v>
      </c>
    </row>
    <row r="49" spans="1:13" s="24" customFormat="1" ht="15">
      <c r="A49" s="108" t="s">
        <v>18</v>
      </c>
      <c r="B49" s="129" t="s">
        <v>22</v>
      </c>
      <c r="C49" s="88">
        <f>F49*12</f>
        <v>0</v>
      </c>
      <c r="D49" s="89">
        <v>459.48</v>
      </c>
      <c r="E49" s="88">
        <f>H49*12</f>
        <v>0</v>
      </c>
      <c r="F49" s="90"/>
      <c r="G49" s="88"/>
      <c r="H49" s="88"/>
      <c r="I49" s="18">
        <v>3862.2</v>
      </c>
      <c r="J49" s="18">
        <v>1.07</v>
      </c>
      <c r="K49" s="67">
        <v>0.01</v>
      </c>
      <c r="M49" s="34">
        <f t="shared" si="2"/>
        <v>0</v>
      </c>
    </row>
    <row r="50" spans="1:13" s="24" customFormat="1" ht="15">
      <c r="A50" s="108" t="s">
        <v>116</v>
      </c>
      <c r="B50" s="109" t="s">
        <v>17</v>
      </c>
      <c r="C50" s="88"/>
      <c r="D50" s="89">
        <v>818.74</v>
      </c>
      <c r="E50" s="88"/>
      <c r="F50" s="90"/>
      <c r="G50" s="88"/>
      <c r="H50" s="88"/>
      <c r="I50" s="18"/>
      <c r="J50" s="18"/>
      <c r="K50" s="67"/>
      <c r="M50" s="34">
        <f t="shared" si="2"/>
        <v>0</v>
      </c>
    </row>
    <row r="51" spans="1:13" s="24" customFormat="1" ht="15">
      <c r="A51" s="136" t="s">
        <v>149</v>
      </c>
      <c r="B51" s="106" t="s">
        <v>17</v>
      </c>
      <c r="C51" s="81"/>
      <c r="D51" s="81">
        <v>7573.77</v>
      </c>
      <c r="E51" s="88">
        <f>H51*12</f>
        <v>0</v>
      </c>
      <c r="F51" s="90"/>
      <c r="G51" s="88"/>
      <c r="H51" s="88"/>
      <c r="I51" s="18">
        <v>3862.2</v>
      </c>
      <c r="J51" s="18">
        <v>1.07</v>
      </c>
      <c r="K51" s="67">
        <v>0.2</v>
      </c>
      <c r="M51" s="34">
        <f t="shared" si="2"/>
        <v>0</v>
      </c>
    </row>
    <row r="52" spans="1:13" s="24" customFormat="1" ht="15">
      <c r="A52" s="108" t="s">
        <v>60</v>
      </c>
      <c r="B52" s="129" t="s">
        <v>17</v>
      </c>
      <c r="C52" s="88">
        <f>F52*12</f>
        <v>0</v>
      </c>
      <c r="D52" s="89">
        <v>875.61</v>
      </c>
      <c r="E52" s="88">
        <f>H52*12</f>
        <v>0</v>
      </c>
      <c r="F52" s="90"/>
      <c r="G52" s="88"/>
      <c r="H52" s="88"/>
      <c r="I52" s="18">
        <v>3862.2</v>
      </c>
      <c r="J52" s="18">
        <v>1.07</v>
      </c>
      <c r="K52" s="67">
        <v>0.01</v>
      </c>
      <c r="M52" s="34">
        <f t="shared" si="2"/>
        <v>0</v>
      </c>
    </row>
    <row r="53" spans="1:13" s="24" customFormat="1" ht="15">
      <c r="A53" s="108" t="s">
        <v>19</v>
      </c>
      <c r="B53" s="129" t="s">
        <v>17</v>
      </c>
      <c r="C53" s="88">
        <f>F53*12</f>
        <v>0</v>
      </c>
      <c r="D53" s="89">
        <v>3903.72</v>
      </c>
      <c r="E53" s="88">
        <f>H53*12</f>
        <v>0</v>
      </c>
      <c r="F53" s="90"/>
      <c r="G53" s="88"/>
      <c r="H53" s="88"/>
      <c r="I53" s="18">
        <v>3862.2</v>
      </c>
      <c r="J53" s="18">
        <v>1.07</v>
      </c>
      <c r="K53" s="67">
        <v>0.06</v>
      </c>
      <c r="M53" s="34">
        <f t="shared" si="2"/>
        <v>0</v>
      </c>
    </row>
    <row r="54" spans="1:13" s="24" customFormat="1" ht="15">
      <c r="A54" s="108" t="s">
        <v>20</v>
      </c>
      <c r="B54" s="129" t="s">
        <v>17</v>
      </c>
      <c r="C54" s="88">
        <f>F54*12</f>
        <v>0</v>
      </c>
      <c r="D54" s="89">
        <v>918.95</v>
      </c>
      <c r="E54" s="88">
        <f>H54*12</f>
        <v>0</v>
      </c>
      <c r="F54" s="90"/>
      <c r="G54" s="88"/>
      <c r="H54" s="88"/>
      <c r="I54" s="18">
        <v>3862.2</v>
      </c>
      <c r="J54" s="18">
        <v>1.07</v>
      </c>
      <c r="K54" s="67">
        <v>0.01</v>
      </c>
      <c r="M54" s="34">
        <f t="shared" si="2"/>
        <v>0</v>
      </c>
    </row>
    <row r="55" spans="1:13" s="24" customFormat="1" ht="15">
      <c r="A55" s="108" t="s">
        <v>56</v>
      </c>
      <c r="B55" s="129" t="s">
        <v>17</v>
      </c>
      <c r="C55" s="88"/>
      <c r="D55" s="89">
        <v>437.79</v>
      </c>
      <c r="E55" s="88"/>
      <c r="F55" s="90"/>
      <c r="G55" s="88"/>
      <c r="H55" s="88"/>
      <c r="I55" s="18">
        <v>3862.2</v>
      </c>
      <c r="J55" s="18">
        <v>1.07</v>
      </c>
      <c r="K55" s="67">
        <v>0.01</v>
      </c>
      <c r="M55" s="34">
        <f t="shared" si="2"/>
        <v>0</v>
      </c>
    </row>
    <row r="56" spans="1:13" s="24" customFormat="1" ht="15">
      <c r="A56" s="108" t="s">
        <v>57</v>
      </c>
      <c r="B56" s="129" t="s">
        <v>22</v>
      </c>
      <c r="C56" s="88"/>
      <c r="D56" s="89">
        <v>1751.23</v>
      </c>
      <c r="E56" s="88"/>
      <c r="F56" s="90"/>
      <c r="G56" s="88"/>
      <c r="H56" s="88"/>
      <c r="I56" s="18">
        <v>3862.2</v>
      </c>
      <c r="J56" s="18">
        <v>1.07</v>
      </c>
      <c r="K56" s="67">
        <v>0.03</v>
      </c>
      <c r="M56" s="34">
        <f t="shared" si="2"/>
        <v>0</v>
      </c>
    </row>
    <row r="57" spans="1:13" s="24" customFormat="1" ht="25.5">
      <c r="A57" s="108" t="s">
        <v>21</v>
      </c>
      <c r="B57" s="129" t="s">
        <v>17</v>
      </c>
      <c r="C57" s="88">
        <f>F57*12</f>
        <v>0</v>
      </c>
      <c r="D57" s="89">
        <v>3076.29</v>
      </c>
      <c r="E57" s="88">
        <f>H57*12</f>
        <v>0</v>
      </c>
      <c r="F57" s="90"/>
      <c r="G57" s="88"/>
      <c r="H57" s="88"/>
      <c r="I57" s="18">
        <v>3862.2</v>
      </c>
      <c r="J57" s="18">
        <v>1.07</v>
      </c>
      <c r="K57" s="67">
        <v>0.05</v>
      </c>
      <c r="M57" s="34">
        <f t="shared" si="2"/>
        <v>0</v>
      </c>
    </row>
    <row r="58" spans="1:13" s="24" customFormat="1" ht="25.5">
      <c r="A58" s="108" t="s">
        <v>142</v>
      </c>
      <c r="B58" s="129" t="s">
        <v>17</v>
      </c>
      <c r="C58" s="88"/>
      <c r="D58" s="89">
        <v>3488.61</v>
      </c>
      <c r="E58" s="88"/>
      <c r="F58" s="90"/>
      <c r="G58" s="88"/>
      <c r="H58" s="88"/>
      <c r="I58" s="18">
        <v>3862.2</v>
      </c>
      <c r="J58" s="18">
        <v>1.07</v>
      </c>
      <c r="K58" s="67">
        <v>0.01</v>
      </c>
      <c r="M58" s="34">
        <f t="shared" si="2"/>
        <v>0</v>
      </c>
    </row>
    <row r="59" spans="1:13" s="24" customFormat="1" ht="15" hidden="1">
      <c r="A59" s="108" t="s">
        <v>63</v>
      </c>
      <c r="B59" s="129" t="s">
        <v>17</v>
      </c>
      <c r="C59" s="113"/>
      <c r="D59" s="89">
        <f>G59*I59</f>
        <v>0</v>
      </c>
      <c r="E59" s="113"/>
      <c r="F59" s="90"/>
      <c r="G59" s="88"/>
      <c r="H59" s="88"/>
      <c r="I59" s="18">
        <v>3862.2</v>
      </c>
      <c r="J59" s="18">
        <v>1.07</v>
      </c>
      <c r="K59" s="67">
        <v>0</v>
      </c>
      <c r="M59" s="34">
        <f t="shared" si="2"/>
        <v>0</v>
      </c>
    </row>
    <row r="60" spans="1:13" s="24" customFormat="1" ht="15" hidden="1">
      <c r="A60" s="108"/>
      <c r="B60" s="129"/>
      <c r="C60" s="88"/>
      <c r="D60" s="89"/>
      <c r="E60" s="88"/>
      <c r="F60" s="90"/>
      <c r="G60" s="88"/>
      <c r="H60" s="88"/>
      <c r="I60" s="18"/>
      <c r="J60" s="18"/>
      <c r="K60" s="67"/>
      <c r="M60" s="34">
        <f t="shared" si="2"/>
        <v>0</v>
      </c>
    </row>
    <row r="61" spans="1:13" s="24" customFormat="1" ht="25.5" hidden="1">
      <c r="A61" s="108" t="s">
        <v>108</v>
      </c>
      <c r="B61" s="109" t="s">
        <v>12</v>
      </c>
      <c r="C61" s="88"/>
      <c r="D61" s="89">
        <v>0</v>
      </c>
      <c r="E61" s="88"/>
      <c r="F61" s="90"/>
      <c r="G61" s="88"/>
      <c r="H61" s="88"/>
      <c r="I61" s="18">
        <v>3862.2</v>
      </c>
      <c r="J61" s="18">
        <v>1.07</v>
      </c>
      <c r="K61" s="67">
        <v>0.03</v>
      </c>
      <c r="M61" s="34">
        <f t="shared" si="2"/>
        <v>0</v>
      </c>
    </row>
    <row r="62" spans="1:13" s="34" customFormat="1" ht="30">
      <c r="A62" s="133" t="s">
        <v>43</v>
      </c>
      <c r="B62" s="134"/>
      <c r="C62" s="79"/>
      <c r="D62" s="79">
        <f>D63+D64+D65+D66+D67+D68</f>
        <v>15878.65</v>
      </c>
      <c r="E62" s="79"/>
      <c r="F62" s="84"/>
      <c r="G62" s="79">
        <f>D62/I62</f>
        <v>4.11</v>
      </c>
      <c r="H62" s="79">
        <f>D62/12/I62</f>
        <v>0.34</v>
      </c>
      <c r="I62" s="18">
        <v>3862.2</v>
      </c>
      <c r="J62" s="18">
        <v>1.07</v>
      </c>
      <c r="K62" s="67">
        <v>0.62</v>
      </c>
      <c r="M62" s="34">
        <f t="shared" si="2"/>
        <v>0.3425</v>
      </c>
    </row>
    <row r="63" spans="1:13" s="24" customFormat="1" ht="15">
      <c r="A63" s="108" t="s">
        <v>37</v>
      </c>
      <c r="B63" s="129" t="s">
        <v>61</v>
      </c>
      <c r="C63" s="88"/>
      <c r="D63" s="89">
        <v>2626.83</v>
      </c>
      <c r="E63" s="88"/>
      <c r="F63" s="90"/>
      <c r="G63" s="88"/>
      <c r="H63" s="88"/>
      <c r="I63" s="18">
        <v>3862.2</v>
      </c>
      <c r="J63" s="18">
        <v>1.07</v>
      </c>
      <c r="K63" s="67">
        <v>0.04</v>
      </c>
      <c r="M63" s="34">
        <f t="shared" si="2"/>
        <v>0</v>
      </c>
    </row>
    <row r="64" spans="1:13" s="24" customFormat="1" ht="25.5">
      <c r="A64" s="108" t="s">
        <v>38</v>
      </c>
      <c r="B64" s="129" t="s">
        <v>47</v>
      </c>
      <c r="C64" s="88"/>
      <c r="D64" s="89">
        <v>1751.23</v>
      </c>
      <c r="E64" s="88"/>
      <c r="F64" s="90"/>
      <c r="G64" s="88"/>
      <c r="H64" s="88"/>
      <c r="I64" s="18">
        <v>3862.2</v>
      </c>
      <c r="J64" s="18">
        <v>1.07</v>
      </c>
      <c r="K64" s="67">
        <v>0.03</v>
      </c>
      <c r="M64" s="34">
        <f t="shared" si="2"/>
        <v>0</v>
      </c>
    </row>
    <row r="65" spans="1:13" s="24" customFormat="1" ht="15">
      <c r="A65" s="108" t="s">
        <v>66</v>
      </c>
      <c r="B65" s="109" t="s">
        <v>17</v>
      </c>
      <c r="C65" s="88"/>
      <c r="D65" s="89">
        <v>1837.85</v>
      </c>
      <c r="E65" s="88"/>
      <c r="F65" s="90"/>
      <c r="G65" s="88"/>
      <c r="H65" s="88"/>
      <c r="I65" s="18">
        <v>3862.2</v>
      </c>
      <c r="J65" s="18">
        <v>1.07</v>
      </c>
      <c r="K65" s="67">
        <v>0.03</v>
      </c>
      <c r="M65" s="34">
        <f t="shared" si="2"/>
        <v>0</v>
      </c>
    </row>
    <row r="66" spans="1:13" s="24" customFormat="1" ht="25.5">
      <c r="A66" s="108" t="s">
        <v>64</v>
      </c>
      <c r="B66" s="129" t="s">
        <v>65</v>
      </c>
      <c r="C66" s="88"/>
      <c r="D66" s="89">
        <v>1751.2</v>
      </c>
      <c r="E66" s="88"/>
      <c r="F66" s="90"/>
      <c r="G66" s="88"/>
      <c r="H66" s="88"/>
      <c r="I66" s="18">
        <v>3862.2</v>
      </c>
      <c r="J66" s="18">
        <v>1.07</v>
      </c>
      <c r="K66" s="67">
        <v>0.03</v>
      </c>
      <c r="M66" s="34">
        <f t="shared" si="2"/>
        <v>0</v>
      </c>
    </row>
    <row r="67" spans="1:13" s="24" customFormat="1" ht="15">
      <c r="A67" s="108" t="s">
        <v>143</v>
      </c>
      <c r="B67" s="109" t="s">
        <v>17</v>
      </c>
      <c r="C67" s="88"/>
      <c r="D67" s="89">
        <v>1683.06</v>
      </c>
      <c r="E67" s="88"/>
      <c r="F67" s="90"/>
      <c r="G67" s="88"/>
      <c r="H67" s="88"/>
      <c r="I67" s="18">
        <v>3862.2</v>
      </c>
      <c r="J67" s="18">
        <v>1.07</v>
      </c>
      <c r="K67" s="67">
        <v>0.15</v>
      </c>
      <c r="M67" s="34">
        <f t="shared" si="2"/>
        <v>0</v>
      </c>
    </row>
    <row r="68" spans="1:13" s="24" customFormat="1" ht="15">
      <c r="A68" s="108" t="s">
        <v>58</v>
      </c>
      <c r="B68" s="129" t="s">
        <v>9</v>
      </c>
      <c r="C68" s="113"/>
      <c r="D68" s="89">
        <v>6228.48</v>
      </c>
      <c r="E68" s="113"/>
      <c r="F68" s="90"/>
      <c r="G68" s="88"/>
      <c r="H68" s="88"/>
      <c r="I68" s="18">
        <v>3862.2</v>
      </c>
      <c r="J68" s="18">
        <v>1.07</v>
      </c>
      <c r="K68" s="67">
        <v>0.11</v>
      </c>
      <c r="M68" s="34">
        <f t="shared" si="2"/>
        <v>0</v>
      </c>
    </row>
    <row r="69" spans="1:13" s="24" customFormat="1" ht="30">
      <c r="A69" s="133" t="s">
        <v>44</v>
      </c>
      <c r="B69" s="129"/>
      <c r="C69" s="88"/>
      <c r="D69" s="79">
        <v>0</v>
      </c>
      <c r="E69" s="88"/>
      <c r="F69" s="90"/>
      <c r="G69" s="79">
        <f>D69/I69</f>
        <v>0</v>
      </c>
      <c r="H69" s="79">
        <f>D69/12/I69</f>
        <v>0</v>
      </c>
      <c r="I69" s="18">
        <v>3862.2</v>
      </c>
      <c r="J69" s="18">
        <v>1.07</v>
      </c>
      <c r="K69" s="67">
        <v>0.1</v>
      </c>
      <c r="L69" s="24">
        <v>3938.5</v>
      </c>
      <c r="M69" s="34">
        <f t="shared" si="2"/>
        <v>0</v>
      </c>
    </row>
    <row r="70" spans="1:13" s="24" customFormat="1" ht="15" hidden="1">
      <c r="A70" s="108" t="s">
        <v>59</v>
      </c>
      <c r="B70" s="129" t="s">
        <v>9</v>
      </c>
      <c r="C70" s="88"/>
      <c r="D70" s="89">
        <f>G70*I70</f>
        <v>0</v>
      </c>
      <c r="E70" s="88"/>
      <c r="F70" s="90"/>
      <c r="G70" s="88">
        <f>H70*12</f>
        <v>0</v>
      </c>
      <c r="H70" s="88">
        <v>0</v>
      </c>
      <c r="I70" s="18">
        <v>3862.2</v>
      </c>
      <c r="J70" s="18">
        <v>1.07</v>
      </c>
      <c r="K70" s="67">
        <v>0</v>
      </c>
      <c r="M70" s="34">
        <f t="shared" si="2"/>
        <v>0</v>
      </c>
    </row>
    <row r="71" spans="1:13" s="24" customFormat="1" ht="15">
      <c r="A71" s="133" t="s">
        <v>45</v>
      </c>
      <c r="B71" s="129"/>
      <c r="C71" s="88"/>
      <c r="D71" s="79">
        <f>D73+D74+D80+D81+D82</f>
        <v>42447.42</v>
      </c>
      <c r="E71" s="88"/>
      <c r="F71" s="90"/>
      <c r="G71" s="79">
        <f>D71/I71</f>
        <v>10.99</v>
      </c>
      <c r="H71" s="79">
        <f>G71/12</f>
        <v>0.92</v>
      </c>
      <c r="I71" s="18">
        <v>3862.2</v>
      </c>
      <c r="J71" s="18">
        <v>1.07</v>
      </c>
      <c r="K71" s="67">
        <v>0.28</v>
      </c>
      <c r="M71" s="34">
        <f t="shared" si="2"/>
        <v>0.915833333333333</v>
      </c>
    </row>
    <row r="72" spans="1:13" s="24" customFormat="1" ht="15" hidden="1">
      <c r="A72" s="108" t="s">
        <v>39</v>
      </c>
      <c r="B72" s="129" t="s">
        <v>9</v>
      </c>
      <c r="C72" s="88"/>
      <c r="D72" s="89">
        <f aca="true" t="shared" si="3" ref="D72:D79">G72*I72</f>
        <v>0</v>
      </c>
      <c r="E72" s="88"/>
      <c r="F72" s="90"/>
      <c r="G72" s="88">
        <f aca="true" t="shared" si="4" ref="G72:G79">H72*12</f>
        <v>0</v>
      </c>
      <c r="H72" s="88">
        <v>0</v>
      </c>
      <c r="I72" s="18">
        <v>3862.2</v>
      </c>
      <c r="J72" s="18">
        <v>1.07</v>
      </c>
      <c r="K72" s="67">
        <v>0</v>
      </c>
      <c r="M72" s="34">
        <f t="shared" si="2"/>
        <v>0</v>
      </c>
    </row>
    <row r="73" spans="1:13" s="24" customFormat="1" ht="15">
      <c r="A73" s="108" t="s">
        <v>75</v>
      </c>
      <c r="B73" s="129" t="s">
        <v>17</v>
      </c>
      <c r="C73" s="88"/>
      <c r="D73" s="89">
        <v>12000.72</v>
      </c>
      <c r="E73" s="88"/>
      <c r="F73" s="90"/>
      <c r="G73" s="88"/>
      <c r="H73" s="88"/>
      <c r="I73" s="18">
        <v>3862.2</v>
      </c>
      <c r="J73" s="18">
        <v>1.07</v>
      </c>
      <c r="K73" s="67">
        <v>0.2</v>
      </c>
      <c r="M73" s="34">
        <f t="shared" si="2"/>
        <v>0</v>
      </c>
    </row>
    <row r="74" spans="1:13" s="24" customFormat="1" ht="15">
      <c r="A74" s="108" t="s">
        <v>40</v>
      </c>
      <c r="B74" s="129" t="s">
        <v>17</v>
      </c>
      <c r="C74" s="88"/>
      <c r="D74" s="89">
        <f>915.28*I74/L74</f>
        <v>897.55</v>
      </c>
      <c r="E74" s="88"/>
      <c r="F74" s="90"/>
      <c r="G74" s="88"/>
      <c r="H74" s="88"/>
      <c r="I74" s="18">
        <v>3862.2</v>
      </c>
      <c r="J74" s="18">
        <v>1.07</v>
      </c>
      <c r="K74" s="67">
        <v>0.01</v>
      </c>
      <c r="L74" s="24">
        <v>3938.5</v>
      </c>
      <c r="M74" s="34">
        <f t="shared" si="2"/>
        <v>0</v>
      </c>
    </row>
    <row r="75" spans="1:13" s="24" customFormat="1" ht="27.75" customHeight="1" hidden="1">
      <c r="A75" s="108" t="s">
        <v>48</v>
      </c>
      <c r="B75" s="129" t="s">
        <v>12</v>
      </c>
      <c r="C75" s="88"/>
      <c r="D75" s="89">
        <f t="shared" si="3"/>
        <v>0</v>
      </c>
      <c r="E75" s="88"/>
      <c r="F75" s="90"/>
      <c r="G75" s="88">
        <f t="shared" si="4"/>
        <v>0</v>
      </c>
      <c r="H75" s="88"/>
      <c r="I75" s="18">
        <v>3862.2</v>
      </c>
      <c r="J75" s="18">
        <v>1.07</v>
      </c>
      <c r="K75" s="67">
        <v>0.06</v>
      </c>
      <c r="M75" s="34">
        <f t="shared" si="2"/>
        <v>0</v>
      </c>
    </row>
    <row r="76" spans="1:13" s="24" customFormat="1" ht="25.5" hidden="1">
      <c r="A76" s="108" t="s">
        <v>71</v>
      </c>
      <c r="B76" s="129" t="s">
        <v>12</v>
      </c>
      <c r="C76" s="88"/>
      <c r="D76" s="89">
        <f t="shared" si="3"/>
        <v>0</v>
      </c>
      <c r="E76" s="88"/>
      <c r="F76" s="90"/>
      <c r="G76" s="88">
        <f t="shared" si="4"/>
        <v>0</v>
      </c>
      <c r="H76" s="88">
        <v>0</v>
      </c>
      <c r="I76" s="18">
        <v>3862.2</v>
      </c>
      <c r="J76" s="18">
        <v>1.07</v>
      </c>
      <c r="K76" s="67">
        <v>0</v>
      </c>
      <c r="M76" s="34">
        <f t="shared" si="2"/>
        <v>0</v>
      </c>
    </row>
    <row r="77" spans="1:13" s="24" customFormat="1" ht="25.5" hidden="1">
      <c r="A77" s="108" t="s">
        <v>67</v>
      </c>
      <c r="B77" s="129" t="s">
        <v>12</v>
      </c>
      <c r="C77" s="88"/>
      <c r="D77" s="89">
        <f t="shared" si="3"/>
        <v>0</v>
      </c>
      <c r="E77" s="88"/>
      <c r="F77" s="90"/>
      <c r="G77" s="88">
        <f t="shared" si="4"/>
        <v>0</v>
      </c>
      <c r="H77" s="88">
        <v>0</v>
      </c>
      <c r="I77" s="18">
        <v>3862.2</v>
      </c>
      <c r="J77" s="18">
        <v>1.07</v>
      </c>
      <c r="K77" s="67">
        <v>0</v>
      </c>
      <c r="M77" s="34">
        <f t="shared" si="2"/>
        <v>0</v>
      </c>
    </row>
    <row r="78" spans="1:13" s="24" customFormat="1" ht="25.5" hidden="1">
      <c r="A78" s="108" t="s">
        <v>72</v>
      </c>
      <c r="B78" s="129" t="s">
        <v>12</v>
      </c>
      <c r="C78" s="88"/>
      <c r="D78" s="89">
        <f t="shared" si="3"/>
        <v>0</v>
      </c>
      <c r="E78" s="88"/>
      <c r="F78" s="90"/>
      <c r="G78" s="88">
        <f t="shared" si="4"/>
        <v>0</v>
      </c>
      <c r="H78" s="88">
        <v>0</v>
      </c>
      <c r="I78" s="18">
        <v>3862.2</v>
      </c>
      <c r="J78" s="18">
        <v>1.07</v>
      </c>
      <c r="K78" s="67">
        <v>0</v>
      </c>
      <c r="M78" s="34">
        <f t="shared" si="2"/>
        <v>0</v>
      </c>
    </row>
    <row r="79" spans="1:13" s="24" customFormat="1" ht="25.5" hidden="1">
      <c r="A79" s="108" t="s">
        <v>70</v>
      </c>
      <c r="B79" s="129" t="s">
        <v>12</v>
      </c>
      <c r="C79" s="88"/>
      <c r="D79" s="89">
        <f t="shared" si="3"/>
        <v>0</v>
      </c>
      <c r="E79" s="88"/>
      <c r="F79" s="90"/>
      <c r="G79" s="88">
        <f t="shared" si="4"/>
        <v>0</v>
      </c>
      <c r="H79" s="88">
        <v>0</v>
      </c>
      <c r="I79" s="18">
        <v>3862.2</v>
      </c>
      <c r="J79" s="18">
        <v>1.07</v>
      </c>
      <c r="K79" s="67">
        <v>0</v>
      </c>
      <c r="M79" s="34">
        <f t="shared" si="2"/>
        <v>0</v>
      </c>
    </row>
    <row r="80" spans="1:13" s="24" customFormat="1" ht="15" hidden="1">
      <c r="A80" s="108" t="s">
        <v>109</v>
      </c>
      <c r="B80" s="109" t="s">
        <v>110</v>
      </c>
      <c r="C80" s="88"/>
      <c r="D80" s="114">
        <v>0</v>
      </c>
      <c r="E80" s="88"/>
      <c r="F80" s="90"/>
      <c r="G80" s="113"/>
      <c r="H80" s="113"/>
      <c r="I80" s="18">
        <v>3862.2</v>
      </c>
      <c r="J80" s="18"/>
      <c r="K80" s="67"/>
      <c r="M80" s="34">
        <f t="shared" si="2"/>
        <v>0</v>
      </c>
    </row>
    <row r="81" spans="1:13" s="24" customFormat="1" ht="15">
      <c r="A81" s="108" t="s">
        <v>48</v>
      </c>
      <c r="B81" s="109" t="s">
        <v>144</v>
      </c>
      <c r="C81" s="88"/>
      <c r="D81" s="114">
        <v>4045.84</v>
      </c>
      <c r="E81" s="88"/>
      <c r="F81" s="90"/>
      <c r="G81" s="113"/>
      <c r="H81" s="113"/>
      <c r="I81" s="18">
        <v>3862.2</v>
      </c>
      <c r="J81" s="18"/>
      <c r="K81" s="67"/>
      <c r="M81" s="34">
        <f t="shared" si="2"/>
        <v>0</v>
      </c>
    </row>
    <row r="82" spans="1:13" s="24" customFormat="1" ht="15">
      <c r="A82" s="108" t="s">
        <v>147</v>
      </c>
      <c r="B82" s="109" t="s">
        <v>110</v>
      </c>
      <c r="C82" s="88"/>
      <c r="D82" s="114">
        <v>25503.31</v>
      </c>
      <c r="E82" s="88"/>
      <c r="F82" s="90"/>
      <c r="G82" s="113"/>
      <c r="H82" s="113"/>
      <c r="I82" s="18">
        <v>3862.2</v>
      </c>
      <c r="J82" s="18"/>
      <c r="K82" s="67"/>
      <c r="M82" s="34">
        <f t="shared" si="2"/>
        <v>0</v>
      </c>
    </row>
    <row r="83" spans="1:13" s="24" customFormat="1" ht="15">
      <c r="A83" s="133" t="s">
        <v>46</v>
      </c>
      <c r="B83" s="129"/>
      <c r="C83" s="88"/>
      <c r="D83" s="79">
        <f>D84+D85</f>
        <v>1098.16</v>
      </c>
      <c r="E83" s="88"/>
      <c r="F83" s="90"/>
      <c r="G83" s="79">
        <f>H83*12</f>
        <v>0.24</v>
      </c>
      <c r="H83" s="79">
        <f>D83/12/I83</f>
        <v>0.02</v>
      </c>
      <c r="I83" s="18">
        <v>3862.2</v>
      </c>
      <c r="J83" s="18">
        <v>1.07</v>
      </c>
      <c r="K83" s="67">
        <v>0.13</v>
      </c>
      <c r="M83" s="34">
        <f t="shared" si="2"/>
        <v>0.02</v>
      </c>
    </row>
    <row r="84" spans="1:13" s="24" customFormat="1" ht="15">
      <c r="A84" s="108" t="s">
        <v>41</v>
      </c>
      <c r="B84" s="129" t="s">
        <v>17</v>
      </c>
      <c r="C84" s="88"/>
      <c r="D84" s="89">
        <v>1098.16</v>
      </c>
      <c r="E84" s="88"/>
      <c r="F84" s="90"/>
      <c r="G84" s="88"/>
      <c r="H84" s="88"/>
      <c r="I84" s="18">
        <v>3862.2</v>
      </c>
      <c r="J84" s="18">
        <v>1.07</v>
      </c>
      <c r="K84" s="67">
        <v>0.02</v>
      </c>
      <c r="M84" s="34">
        <f t="shared" si="2"/>
        <v>0</v>
      </c>
    </row>
    <row r="85" spans="1:13" s="24" customFormat="1" ht="15" hidden="1">
      <c r="A85" s="108" t="s">
        <v>42</v>
      </c>
      <c r="B85" s="129" t="s">
        <v>17</v>
      </c>
      <c r="C85" s="88"/>
      <c r="D85" s="89">
        <v>0</v>
      </c>
      <c r="E85" s="88"/>
      <c r="F85" s="90"/>
      <c r="G85" s="88"/>
      <c r="H85" s="88"/>
      <c r="I85" s="18">
        <v>3862.2</v>
      </c>
      <c r="J85" s="18">
        <v>1.07</v>
      </c>
      <c r="K85" s="67">
        <v>0.01</v>
      </c>
      <c r="M85" s="34">
        <f t="shared" si="2"/>
        <v>0</v>
      </c>
    </row>
    <row r="86" spans="1:13" s="18" customFormat="1" ht="15">
      <c r="A86" s="133" t="s">
        <v>55</v>
      </c>
      <c r="B86" s="134"/>
      <c r="C86" s="79"/>
      <c r="D86" s="79">
        <f>D87</f>
        <v>20251.2</v>
      </c>
      <c r="E86" s="79"/>
      <c r="F86" s="84"/>
      <c r="G86" s="79">
        <f>D86/I86</f>
        <v>5.24</v>
      </c>
      <c r="H86" s="79">
        <f>D86/12/I86</f>
        <v>0.44</v>
      </c>
      <c r="I86" s="18">
        <v>3862.2</v>
      </c>
      <c r="J86" s="18">
        <v>1.07</v>
      </c>
      <c r="K86" s="67">
        <v>0.03</v>
      </c>
      <c r="M86" s="34">
        <f t="shared" si="2"/>
        <v>0.436666666666667</v>
      </c>
    </row>
    <row r="87" spans="1:13" s="24" customFormat="1" ht="15">
      <c r="A87" s="108" t="s">
        <v>124</v>
      </c>
      <c r="B87" s="109" t="s">
        <v>22</v>
      </c>
      <c r="C87" s="88"/>
      <c r="D87" s="89">
        <v>20251.2</v>
      </c>
      <c r="E87" s="88"/>
      <c r="F87" s="90"/>
      <c r="G87" s="88"/>
      <c r="H87" s="88"/>
      <c r="I87" s="18">
        <v>3862.2</v>
      </c>
      <c r="J87" s="18">
        <v>1.07</v>
      </c>
      <c r="K87" s="67">
        <v>0.03</v>
      </c>
      <c r="M87" s="34">
        <f t="shared" si="2"/>
        <v>0</v>
      </c>
    </row>
    <row r="88" spans="1:13" s="18" customFormat="1" ht="15">
      <c r="A88" s="133" t="s">
        <v>54</v>
      </c>
      <c r="B88" s="134"/>
      <c r="C88" s="79"/>
      <c r="D88" s="112">
        <f>D89+D90+D91</f>
        <v>14948.48</v>
      </c>
      <c r="E88" s="79"/>
      <c r="F88" s="84"/>
      <c r="G88" s="112">
        <f>D88/I88</f>
        <v>3.87</v>
      </c>
      <c r="H88" s="112">
        <f>G88/12</f>
        <v>0.32</v>
      </c>
      <c r="I88" s="18">
        <v>3862.2</v>
      </c>
      <c r="J88" s="18">
        <v>1.07</v>
      </c>
      <c r="K88" s="67">
        <v>0.58</v>
      </c>
      <c r="M88" s="34">
        <f t="shared" si="2"/>
        <v>0.3225</v>
      </c>
    </row>
    <row r="89" spans="1:13" s="24" customFormat="1" ht="15">
      <c r="A89" s="108" t="s">
        <v>121</v>
      </c>
      <c r="B89" s="129" t="s">
        <v>61</v>
      </c>
      <c r="C89" s="88"/>
      <c r="D89" s="89">
        <v>9762.72</v>
      </c>
      <c r="E89" s="88"/>
      <c r="F89" s="90"/>
      <c r="G89" s="88"/>
      <c r="H89" s="88"/>
      <c r="I89" s="18">
        <v>3862.2</v>
      </c>
      <c r="J89" s="18">
        <v>1.07</v>
      </c>
      <c r="K89" s="67">
        <v>0.17</v>
      </c>
      <c r="M89" s="34">
        <f t="shared" si="2"/>
        <v>0</v>
      </c>
    </row>
    <row r="90" spans="1:13" s="24" customFormat="1" ht="15">
      <c r="A90" s="108" t="s">
        <v>68</v>
      </c>
      <c r="B90" s="129" t="s">
        <v>61</v>
      </c>
      <c r="C90" s="88"/>
      <c r="D90" s="89">
        <v>2440.8</v>
      </c>
      <c r="E90" s="88"/>
      <c r="F90" s="90"/>
      <c r="G90" s="88"/>
      <c r="H90" s="88"/>
      <c r="I90" s="18">
        <v>3862.2</v>
      </c>
      <c r="J90" s="18">
        <v>1.07</v>
      </c>
      <c r="K90" s="67">
        <v>0.04</v>
      </c>
      <c r="M90" s="34">
        <f t="shared" si="2"/>
        <v>0</v>
      </c>
    </row>
    <row r="91" spans="1:13" s="24" customFormat="1" ht="25.5" customHeight="1">
      <c r="A91" s="108" t="s">
        <v>69</v>
      </c>
      <c r="B91" s="129" t="s">
        <v>17</v>
      </c>
      <c r="C91" s="88"/>
      <c r="D91" s="89">
        <v>2744.96</v>
      </c>
      <c r="E91" s="88"/>
      <c r="F91" s="90"/>
      <c r="G91" s="88"/>
      <c r="H91" s="88"/>
      <c r="I91" s="18">
        <v>3862.2</v>
      </c>
      <c r="J91" s="18">
        <v>1.07</v>
      </c>
      <c r="K91" s="67">
        <v>0.04</v>
      </c>
      <c r="M91" s="34">
        <f t="shared" si="2"/>
        <v>0</v>
      </c>
    </row>
    <row r="92" spans="1:13" s="18" customFormat="1" ht="37.5">
      <c r="A92" s="137" t="s">
        <v>148</v>
      </c>
      <c r="B92" s="134" t="s">
        <v>12</v>
      </c>
      <c r="C92" s="86">
        <f>F92*12</f>
        <v>0</v>
      </c>
      <c r="D92" s="85">
        <f>G92*I92</f>
        <v>46346.4</v>
      </c>
      <c r="E92" s="85">
        <f>H92*12</f>
        <v>12</v>
      </c>
      <c r="F92" s="85"/>
      <c r="G92" s="85">
        <f>H92*12</f>
        <v>12</v>
      </c>
      <c r="H92" s="85">
        <v>1</v>
      </c>
      <c r="I92" s="18">
        <v>3862.2</v>
      </c>
      <c r="J92" s="18">
        <v>1.07</v>
      </c>
      <c r="K92" s="67">
        <v>0.3</v>
      </c>
      <c r="M92" s="34">
        <f t="shared" si="2"/>
        <v>1</v>
      </c>
    </row>
    <row r="93" spans="1:13" s="18" customFormat="1" ht="18.75" hidden="1">
      <c r="A93" s="138" t="s">
        <v>31</v>
      </c>
      <c r="B93" s="134"/>
      <c r="C93" s="85">
        <f>F93*12</f>
        <v>0</v>
      </c>
      <c r="D93" s="85"/>
      <c r="E93" s="85"/>
      <c r="F93" s="85"/>
      <c r="G93" s="85"/>
      <c r="H93" s="85">
        <v>0</v>
      </c>
      <c r="I93" s="18">
        <v>3862.2</v>
      </c>
      <c r="J93" s="18">
        <v>1.07</v>
      </c>
      <c r="K93" s="67">
        <v>0</v>
      </c>
      <c r="M93" s="34">
        <f t="shared" si="2"/>
        <v>0</v>
      </c>
    </row>
    <row r="94" spans="1:13" s="18" customFormat="1" ht="15" hidden="1">
      <c r="A94" s="139" t="s">
        <v>76</v>
      </c>
      <c r="B94" s="140"/>
      <c r="C94" s="141"/>
      <c r="D94" s="85"/>
      <c r="E94" s="85"/>
      <c r="F94" s="85"/>
      <c r="G94" s="85"/>
      <c r="H94" s="85">
        <v>0</v>
      </c>
      <c r="I94" s="18">
        <v>3862.2</v>
      </c>
      <c r="J94" s="18">
        <v>1.07</v>
      </c>
      <c r="K94" s="67">
        <v>0</v>
      </c>
      <c r="M94" s="34">
        <f t="shared" si="2"/>
        <v>0</v>
      </c>
    </row>
    <row r="95" spans="1:13" s="18" customFormat="1" ht="15" hidden="1">
      <c r="A95" s="139" t="s">
        <v>77</v>
      </c>
      <c r="B95" s="140"/>
      <c r="C95" s="141"/>
      <c r="D95" s="85"/>
      <c r="E95" s="85"/>
      <c r="F95" s="85"/>
      <c r="G95" s="85"/>
      <c r="H95" s="85">
        <v>0</v>
      </c>
      <c r="I95" s="18">
        <v>3862.2</v>
      </c>
      <c r="J95" s="18">
        <v>1.07</v>
      </c>
      <c r="K95" s="67">
        <v>0</v>
      </c>
      <c r="M95" s="34">
        <f t="shared" si="2"/>
        <v>0</v>
      </c>
    </row>
    <row r="96" spans="1:13" s="18" customFormat="1" ht="15" hidden="1">
      <c r="A96" s="139" t="s">
        <v>78</v>
      </c>
      <c r="B96" s="140"/>
      <c r="C96" s="141"/>
      <c r="D96" s="85"/>
      <c r="E96" s="85"/>
      <c r="F96" s="85"/>
      <c r="G96" s="85"/>
      <c r="H96" s="85">
        <v>0</v>
      </c>
      <c r="I96" s="18">
        <v>3862.2</v>
      </c>
      <c r="J96" s="18">
        <v>1.07</v>
      </c>
      <c r="K96" s="67">
        <v>0</v>
      </c>
      <c r="M96" s="34">
        <f t="shared" si="2"/>
        <v>0</v>
      </c>
    </row>
    <row r="97" spans="1:13" s="18" customFormat="1" ht="15" hidden="1">
      <c r="A97" s="139" t="s">
        <v>85</v>
      </c>
      <c r="B97" s="140"/>
      <c r="C97" s="141"/>
      <c r="D97" s="85"/>
      <c r="E97" s="85"/>
      <c r="F97" s="85"/>
      <c r="G97" s="85"/>
      <c r="H97" s="85">
        <v>0</v>
      </c>
      <c r="I97" s="18">
        <v>3862.2</v>
      </c>
      <c r="J97" s="18">
        <v>1.07</v>
      </c>
      <c r="K97" s="67">
        <v>0</v>
      </c>
      <c r="M97" s="34">
        <f t="shared" si="2"/>
        <v>0</v>
      </c>
    </row>
    <row r="98" spans="1:13" s="18" customFormat="1" ht="15" hidden="1">
      <c r="A98" s="139" t="s">
        <v>79</v>
      </c>
      <c r="B98" s="140"/>
      <c r="C98" s="141"/>
      <c r="D98" s="85"/>
      <c r="E98" s="85"/>
      <c r="F98" s="85"/>
      <c r="G98" s="85"/>
      <c r="H98" s="85">
        <v>0</v>
      </c>
      <c r="I98" s="18">
        <v>3862.2</v>
      </c>
      <c r="J98" s="18">
        <v>1.07</v>
      </c>
      <c r="K98" s="67">
        <v>0</v>
      </c>
      <c r="M98" s="34">
        <f t="shared" si="2"/>
        <v>0</v>
      </c>
    </row>
    <row r="99" spans="1:13" s="18" customFormat="1" ht="15" hidden="1">
      <c r="A99" s="139" t="s">
        <v>80</v>
      </c>
      <c r="B99" s="140"/>
      <c r="C99" s="141"/>
      <c r="D99" s="85"/>
      <c r="E99" s="85"/>
      <c r="F99" s="85"/>
      <c r="G99" s="85"/>
      <c r="H99" s="85">
        <v>0</v>
      </c>
      <c r="I99" s="18">
        <v>3862.2</v>
      </c>
      <c r="J99" s="18">
        <v>1.07</v>
      </c>
      <c r="K99" s="67">
        <v>0</v>
      </c>
      <c r="M99" s="34">
        <f t="shared" si="2"/>
        <v>0</v>
      </c>
    </row>
    <row r="100" spans="1:13" s="18" customFormat="1" ht="15" hidden="1">
      <c r="A100" s="139" t="s">
        <v>94</v>
      </c>
      <c r="B100" s="140"/>
      <c r="C100" s="141"/>
      <c r="D100" s="85"/>
      <c r="E100" s="85"/>
      <c r="F100" s="85"/>
      <c r="G100" s="85"/>
      <c r="H100" s="85">
        <v>0</v>
      </c>
      <c r="I100" s="18">
        <v>3862.2</v>
      </c>
      <c r="J100" s="18">
        <v>1.07</v>
      </c>
      <c r="K100" s="67">
        <v>0</v>
      </c>
      <c r="M100" s="34">
        <f t="shared" si="2"/>
        <v>0</v>
      </c>
    </row>
    <row r="101" spans="1:13" s="18" customFormat="1" ht="15" hidden="1">
      <c r="A101" s="139" t="s">
        <v>81</v>
      </c>
      <c r="B101" s="140"/>
      <c r="C101" s="141"/>
      <c r="D101" s="85"/>
      <c r="E101" s="85"/>
      <c r="F101" s="85"/>
      <c r="G101" s="85"/>
      <c r="H101" s="85">
        <v>0</v>
      </c>
      <c r="I101" s="18">
        <v>3862.2</v>
      </c>
      <c r="J101" s="18">
        <v>1.07</v>
      </c>
      <c r="K101" s="67">
        <v>0</v>
      </c>
      <c r="M101" s="34">
        <f t="shared" si="2"/>
        <v>0</v>
      </c>
    </row>
    <row r="102" spans="1:13" s="18" customFormat="1" ht="15" hidden="1">
      <c r="A102" s="139" t="s">
        <v>82</v>
      </c>
      <c r="B102" s="140"/>
      <c r="C102" s="141"/>
      <c r="D102" s="85"/>
      <c r="E102" s="85"/>
      <c r="F102" s="85"/>
      <c r="G102" s="85"/>
      <c r="H102" s="85">
        <v>0</v>
      </c>
      <c r="I102" s="18">
        <v>3862.2</v>
      </c>
      <c r="J102" s="18">
        <v>1.07</v>
      </c>
      <c r="K102" s="67">
        <v>0</v>
      </c>
      <c r="M102" s="34">
        <f t="shared" si="2"/>
        <v>0</v>
      </c>
    </row>
    <row r="103" spans="1:13" s="18" customFormat="1" ht="15" hidden="1">
      <c r="A103" s="139" t="s">
        <v>83</v>
      </c>
      <c r="B103" s="140"/>
      <c r="C103" s="141"/>
      <c r="D103" s="85"/>
      <c r="E103" s="85"/>
      <c r="F103" s="85"/>
      <c r="G103" s="85"/>
      <c r="H103" s="85">
        <v>0</v>
      </c>
      <c r="I103" s="18">
        <v>3862.2</v>
      </c>
      <c r="J103" s="18">
        <v>1.07</v>
      </c>
      <c r="K103" s="67">
        <v>0</v>
      </c>
      <c r="M103" s="34">
        <f t="shared" si="2"/>
        <v>0</v>
      </c>
    </row>
    <row r="104" spans="1:13" s="18" customFormat="1" ht="28.5" hidden="1">
      <c r="A104" s="142" t="s">
        <v>84</v>
      </c>
      <c r="B104" s="143"/>
      <c r="C104" s="144"/>
      <c r="D104" s="86"/>
      <c r="E104" s="86"/>
      <c r="F104" s="86"/>
      <c r="G104" s="86"/>
      <c r="H104" s="86">
        <v>0</v>
      </c>
      <c r="I104" s="18">
        <v>3862.2</v>
      </c>
      <c r="J104" s="18">
        <v>1.07</v>
      </c>
      <c r="K104" s="67">
        <v>0</v>
      </c>
      <c r="M104" s="34">
        <f t="shared" si="2"/>
        <v>0</v>
      </c>
    </row>
    <row r="105" spans="1:13" s="18" customFormat="1" ht="32.25" customHeight="1" thickBot="1">
      <c r="A105" s="145" t="s">
        <v>145</v>
      </c>
      <c r="B105" s="146" t="s">
        <v>146</v>
      </c>
      <c r="C105" s="147"/>
      <c r="D105" s="147">
        <v>8000</v>
      </c>
      <c r="E105" s="147"/>
      <c r="F105" s="147"/>
      <c r="G105" s="147">
        <f>D105/I105</f>
        <v>2.07</v>
      </c>
      <c r="H105" s="147">
        <f>G105/12</f>
        <v>0.17</v>
      </c>
      <c r="I105" s="18">
        <v>3862.2</v>
      </c>
      <c r="K105" s="67"/>
      <c r="M105" s="34">
        <f>G105/12</f>
        <v>0.1725</v>
      </c>
    </row>
    <row r="106" spans="1:13" s="18" customFormat="1" ht="20.25" thickBot="1">
      <c r="A106" s="64" t="s">
        <v>111</v>
      </c>
      <c r="B106" s="121" t="s">
        <v>11</v>
      </c>
      <c r="C106" s="74"/>
      <c r="D106" s="99">
        <f>G106*I106</f>
        <v>80179.27</v>
      </c>
      <c r="E106" s="100"/>
      <c r="F106" s="99"/>
      <c r="G106" s="100">
        <f>12*H106</f>
        <v>20.76</v>
      </c>
      <c r="H106" s="100">
        <v>1.73</v>
      </c>
      <c r="I106" s="18">
        <v>3862.2</v>
      </c>
      <c r="K106" s="67"/>
      <c r="M106" s="34">
        <f>G106/12</f>
        <v>1.73</v>
      </c>
    </row>
    <row r="107" spans="1:11" s="18" customFormat="1" ht="20.25" thickBot="1">
      <c r="A107" s="55" t="s">
        <v>32</v>
      </c>
      <c r="B107" s="56"/>
      <c r="C107" s="57">
        <f>F107*12</f>
        <v>0</v>
      </c>
      <c r="D107" s="101">
        <f>D14+D24+D32+D33+D34+D35+D36+D42+D43+D44+D45+D46+D62+D69+D71+D83+D86+D88+D92+D106+D105+D41</f>
        <v>776502.74</v>
      </c>
      <c r="E107" s="101">
        <f>E14+E24+E32+E33+E34+E35+E36+E42+E43+E44+E45+E46+E62+E69+E71+E83+E86+E88+E92+E106+E105+E41</f>
        <v>139.8</v>
      </c>
      <c r="F107" s="101">
        <f>F14+F24+F32+F33+F34+F35+F36+F42+F43+F44+F45+F46+F62+F69+F71+F83+F86+F88+F92+F106+F105+F41</f>
        <v>0</v>
      </c>
      <c r="G107" s="101">
        <f>G14+G24+G32+G33+G34+G35+G36+G42+G43+G44+G45+G46+G62+G69+G71+G83+G86+G88+G92+G106+G105+G41</f>
        <v>201.05</v>
      </c>
      <c r="H107" s="101">
        <f>H14+H24+H32+H33+H34+H35+H36+H42+H43+H44+H45+H46+H62+H69+H71+H83+H86+H88+H92+H106+H105+H41</f>
        <v>16.75</v>
      </c>
      <c r="I107" s="18">
        <v>3862.2</v>
      </c>
      <c r="J107" s="18">
        <v>1.07</v>
      </c>
      <c r="K107" s="67">
        <v>10.81</v>
      </c>
    </row>
    <row r="108" spans="1:11" s="18" customFormat="1" ht="19.5">
      <c r="A108" s="76"/>
      <c r="B108" s="77"/>
      <c r="C108" s="78"/>
      <c r="D108" s="102"/>
      <c r="E108" s="103"/>
      <c r="F108" s="102"/>
      <c r="G108" s="103"/>
      <c r="H108" s="103"/>
      <c r="K108" s="67"/>
    </row>
    <row r="109" spans="1:11" s="18" customFormat="1" ht="19.5">
      <c r="A109" s="76"/>
      <c r="B109" s="77"/>
      <c r="C109" s="78"/>
      <c r="D109" s="102"/>
      <c r="E109" s="103"/>
      <c r="F109" s="102"/>
      <c r="G109" s="103"/>
      <c r="H109" s="103"/>
      <c r="K109" s="67"/>
    </row>
    <row r="110" spans="1:11" s="45" customFormat="1" ht="18.75">
      <c r="A110" s="43"/>
      <c r="B110" s="44"/>
      <c r="C110" s="5"/>
      <c r="D110" s="104"/>
      <c r="E110" s="104"/>
      <c r="F110" s="104"/>
      <c r="G110" s="104"/>
      <c r="H110" s="104"/>
      <c r="K110" s="70"/>
    </row>
    <row r="111" spans="1:11" s="45" customFormat="1" ht="19.5" thickBot="1">
      <c r="A111" s="43"/>
      <c r="B111" s="44"/>
      <c r="C111" s="5"/>
      <c r="D111" s="104"/>
      <c r="E111" s="104"/>
      <c r="F111" s="104"/>
      <c r="G111" s="104"/>
      <c r="H111" s="104"/>
      <c r="K111" s="70"/>
    </row>
    <row r="112" spans="1:11" s="18" customFormat="1" ht="20.25" thickBot="1">
      <c r="A112" s="55" t="s">
        <v>96</v>
      </c>
      <c r="B112" s="110"/>
      <c r="C112" s="111" t="e">
        <f>F112*12</f>
        <v>#REF!</v>
      </c>
      <c r="D112" s="111">
        <f>D113</f>
        <v>22634.42</v>
      </c>
      <c r="E112" s="111">
        <f>E113</f>
        <v>5.88</v>
      </c>
      <c r="F112" s="111" t="e">
        <f>F113</f>
        <v>#REF!</v>
      </c>
      <c r="G112" s="111">
        <f>G113</f>
        <v>5.86</v>
      </c>
      <c r="H112" s="111">
        <f>H113</f>
        <v>0.49</v>
      </c>
      <c r="I112" s="18">
        <v>3862.2</v>
      </c>
      <c r="K112" s="67"/>
    </row>
    <row r="113" spans="1:11" s="148" customFormat="1" ht="15">
      <c r="A113" s="136" t="s">
        <v>127</v>
      </c>
      <c r="B113" s="106"/>
      <c r="C113" s="81"/>
      <c r="D113" s="81">
        <v>22634.42</v>
      </c>
      <c r="E113" s="81">
        <f>H113*12</f>
        <v>5.88</v>
      </c>
      <c r="F113" s="81" t="e">
        <f>#REF!+#REF!+#REF!+#REF!+#REF!+#REF!+#REF!+#REF!+#REF!+#REF!</f>
        <v>#REF!</v>
      </c>
      <c r="G113" s="81">
        <f>D113/I113</f>
        <v>5.86</v>
      </c>
      <c r="H113" s="83">
        <f>G113/12</f>
        <v>0.49</v>
      </c>
      <c r="I113" s="148">
        <v>3862.2</v>
      </c>
      <c r="K113" s="149"/>
    </row>
    <row r="114" spans="1:11" s="18" customFormat="1" ht="29.25" hidden="1" thickBot="1">
      <c r="A114" s="51" t="s">
        <v>84</v>
      </c>
      <c r="B114" s="52"/>
      <c r="C114" s="53"/>
      <c r="D114" s="53">
        <f>G114*I114</f>
        <v>0</v>
      </c>
      <c r="E114" s="53">
        <f>H114*12</f>
        <v>0</v>
      </c>
      <c r="F114" s="53" t="e">
        <f>#REF!+#REF!+#REF!+#REF!+#REF!+#REF!+#REF!+#REF!+#REF!+#REF!</f>
        <v>#REF!</v>
      </c>
      <c r="G114" s="53">
        <f>H114*12</f>
        <v>0</v>
      </c>
      <c r="H114" s="54"/>
      <c r="I114" s="18">
        <v>3862.2</v>
      </c>
      <c r="K114" s="67"/>
    </row>
    <row r="115" spans="1:11" s="45" customFormat="1" ht="18.75">
      <c r="A115" s="43"/>
      <c r="B115" s="44"/>
      <c r="C115" s="5"/>
      <c r="D115" s="5"/>
      <c r="E115" s="5"/>
      <c r="F115" s="5"/>
      <c r="G115" s="5"/>
      <c r="H115" s="5"/>
      <c r="K115" s="70"/>
    </row>
    <row r="116" spans="1:11" s="45" customFormat="1" ht="19.5" thickBot="1">
      <c r="A116" s="43"/>
      <c r="B116" s="44"/>
      <c r="C116" s="5"/>
      <c r="D116" s="5"/>
      <c r="E116" s="5"/>
      <c r="F116" s="5"/>
      <c r="G116" s="5"/>
      <c r="H116" s="5"/>
      <c r="K116" s="70"/>
    </row>
    <row r="117" spans="1:11" s="45" customFormat="1" ht="20.25" thickBot="1">
      <c r="A117" s="55" t="s">
        <v>97</v>
      </c>
      <c r="B117" s="58"/>
      <c r="C117" s="59"/>
      <c r="D117" s="59">
        <f>D107+D112</f>
        <v>799137.16</v>
      </c>
      <c r="E117" s="59">
        <f>E107+E112</f>
        <v>145.68</v>
      </c>
      <c r="F117" s="59" t="e">
        <f>F107+F112</f>
        <v>#REF!</v>
      </c>
      <c r="G117" s="59">
        <f>G107+G112</f>
        <v>206.91</v>
      </c>
      <c r="H117" s="59">
        <f>H107+H112</f>
        <v>17.24</v>
      </c>
      <c r="K117" s="70"/>
    </row>
    <row r="118" spans="1:11" s="45" customFormat="1" ht="18.75">
      <c r="A118" s="43"/>
      <c r="B118" s="44"/>
      <c r="C118" s="5"/>
      <c r="D118" s="5"/>
      <c r="E118" s="5"/>
      <c r="F118" s="5"/>
      <c r="G118" s="5"/>
      <c r="H118" s="5"/>
      <c r="K118" s="70"/>
    </row>
    <row r="119" spans="1:11" s="45" customFormat="1" ht="18.75">
      <c r="A119" s="43"/>
      <c r="B119" s="44"/>
      <c r="C119" s="5"/>
      <c r="D119" s="5"/>
      <c r="E119" s="5"/>
      <c r="F119" s="5"/>
      <c r="G119" s="5"/>
      <c r="H119" s="5"/>
      <c r="K119" s="70"/>
    </row>
    <row r="120" spans="1:11" s="45" customFormat="1" ht="18.75">
      <c r="A120" s="43"/>
      <c r="B120" s="44"/>
      <c r="C120" s="5"/>
      <c r="D120" s="5"/>
      <c r="E120" s="5"/>
      <c r="F120" s="5"/>
      <c r="G120" s="5"/>
      <c r="H120" s="5"/>
      <c r="K120" s="70"/>
    </row>
    <row r="121" spans="1:11" s="41" customFormat="1" ht="19.5">
      <c r="A121" s="46"/>
      <c r="B121" s="47"/>
      <c r="C121" s="6"/>
      <c r="D121" s="6"/>
      <c r="E121" s="6"/>
      <c r="F121" s="6"/>
      <c r="G121" s="6"/>
      <c r="H121" s="6"/>
      <c r="K121" s="71"/>
    </row>
    <row r="122" spans="1:11" s="4" customFormat="1" ht="14.25">
      <c r="A122" s="172" t="s">
        <v>29</v>
      </c>
      <c r="B122" s="172"/>
      <c r="C122" s="172"/>
      <c r="D122" s="172"/>
      <c r="E122" s="172"/>
      <c r="F122" s="172"/>
      <c r="K122" s="72"/>
    </row>
    <row r="123" s="4" customFormat="1" ht="12.75">
      <c r="K123" s="72"/>
    </row>
    <row r="124" spans="1:11" s="4" customFormat="1" ht="12.75">
      <c r="A124" s="42" t="s">
        <v>30</v>
      </c>
      <c r="K124" s="72"/>
    </row>
    <row r="125" s="4" customFormat="1" ht="12.75">
      <c r="K125" s="72"/>
    </row>
    <row r="126" s="4" customFormat="1" ht="12.75">
      <c r="K126" s="72"/>
    </row>
    <row r="127" s="4" customFormat="1" ht="12.75">
      <c r="K127" s="72"/>
    </row>
    <row r="128" s="4" customFormat="1" ht="12.75">
      <c r="K128" s="72"/>
    </row>
    <row r="129" s="4" customFormat="1" ht="12.75">
      <c r="K129" s="72"/>
    </row>
    <row r="130" s="4" customFormat="1" ht="12.75">
      <c r="K130" s="72"/>
    </row>
    <row r="131" s="4" customFormat="1" ht="12.75">
      <c r="K131" s="72"/>
    </row>
    <row r="132" s="4" customFormat="1" ht="12.75">
      <c r="K132" s="72"/>
    </row>
    <row r="133" s="4" customFormat="1" ht="12.75">
      <c r="K133" s="72"/>
    </row>
    <row r="134" s="4" customFormat="1" ht="12.75">
      <c r="K134" s="72"/>
    </row>
    <row r="135" s="4" customFormat="1" ht="12.75">
      <c r="K135" s="72"/>
    </row>
    <row r="136" s="4" customFormat="1" ht="12.75">
      <c r="K136" s="72"/>
    </row>
    <row r="137" s="4" customFormat="1" ht="12.75">
      <c r="K137" s="72"/>
    </row>
    <row r="138" s="4" customFormat="1" ht="12.75">
      <c r="K138" s="72"/>
    </row>
    <row r="139" s="4" customFormat="1" ht="12.75">
      <c r="K139" s="72"/>
    </row>
    <row r="140" s="4" customFormat="1" ht="12.75">
      <c r="K140" s="72"/>
    </row>
    <row r="141" s="4" customFormat="1" ht="12.75">
      <c r="K141" s="72"/>
    </row>
    <row r="142" s="4" customFormat="1" ht="12.75">
      <c r="K142" s="72"/>
    </row>
  </sheetData>
  <sheetProtection/>
  <mergeCells count="12">
    <mergeCell ref="A7:H7"/>
    <mergeCell ref="A8:H8"/>
    <mergeCell ref="A9:H9"/>
    <mergeCell ref="A10:H10"/>
    <mergeCell ref="A13:H13"/>
    <mergeCell ref="A122:F122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0"/>
  <sheetViews>
    <sheetView tabSelected="1" zoomScale="75" zoomScaleNormal="75" zoomScalePageLayoutView="0" workbookViewId="0" topLeftCell="A61">
      <selection activeCell="A1" sqref="A1:H123"/>
    </sheetView>
  </sheetViews>
  <sheetFormatPr defaultColWidth="9.00390625" defaultRowHeight="12.75"/>
  <cols>
    <col min="1" max="1" width="72.75390625" style="7" customWidth="1"/>
    <col min="2" max="2" width="19.125" style="7" customWidth="1"/>
    <col min="3" max="3" width="13.875" style="7" hidden="1" customWidth="1"/>
    <col min="4" max="4" width="17.625" style="7" customWidth="1"/>
    <col min="5" max="5" width="13.875" style="7" hidden="1" customWidth="1"/>
    <col min="6" max="6" width="20.875" style="7" hidden="1" customWidth="1"/>
    <col min="7" max="7" width="13.875" style="7" customWidth="1"/>
    <col min="8" max="8" width="20.875" style="7" customWidth="1"/>
    <col min="9" max="9" width="15.375" style="7" customWidth="1"/>
    <col min="10" max="10" width="15.375" style="7" hidden="1" customWidth="1"/>
    <col min="11" max="11" width="15.375" style="65" hidden="1" customWidth="1"/>
    <col min="12" max="14" width="15.375" style="7" customWidth="1"/>
    <col min="15" max="16384" width="9.125" style="7" customWidth="1"/>
  </cols>
  <sheetData>
    <row r="1" spans="1:8" ht="16.5" customHeight="1">
      <c r="A1" s="155" t="s">
        <v>0</v>
      </c>
      <c r="B1" s="156"/>
      <c r="C1" s="156"/>
      <c r="D1" s="156"/>
      <c r="E1" s="156"/>
      <c r="F1" s="156"/>
      <c r="G1" s="156"/>
      <c r="H1" s="156"/>
    </row>
    <row r="2" spans="2:8" ht="12.75" customHeight="1">
      <c r="B2" s="157" t="s">
        <v>1</v>
      </c>
      <c r="C2" s="157"/>
      <c r="D2" s="157"/>
      <c r="E2" s="157"/>
      <c r="F2" s="157"/>
      <c r="G2" s="156"/>
      <c r="H2" s="156"/>
    </row>
    <row r="3" spans="1:8" ht="19.5" customHeight="1">
      <c r="A3" s="91" t="s">
        <v>136</v>
      </c>
      <c r="B3" s="157" t="s">
        <v>2</v>
      </c>
      <c r="C3" s="157"/>
      <c r="D3" s="157"/>
      <c r="E3" s="157"/>
      <c r="F3" s="157"/>
      <c r="G3" s="156"/>
      <c r="H3" s="156"/>
    </row>
    <row r="4" spans="2:8" ht="14.25" customHeight="1">
      <c r="B4" s="157" t="s">
        <v>34</v>
      </c>
      <c r="C4" s="157"/>
      <c r="D4" s="157"/>
      <c r="E4" s="157"/>
      <c r="F4" s="157"/>
      <c r="G4" s="156"/>
      <c r="H4" s="156"/>
    </row>
    <row r="5" spans="1:8" s="73" customFormat="1" ht="39.75" customHeight="1">
      <c r="A5" s="160"/>
      <c r="B5" s="161"/>
      <c r="C5" s="161"/>
      <c r="D5" s="161"/>
      <c r="E5" s="161"/>
      <c r="F5" s="161"/>
      <c r="G5" s="161"/>
      <c r="H5" s="161"/>
    </row>
    <row r="6" spans="1:8" s="73" customFormat="1" ht="33" customHeight="1">
      <c r="A6" s="162" t="s">
        <v>137</v>
      </c>
      <c r="B6" s="163"/>
      <c r="C6" s="163"/>
      <c r="D6" s="163"/>
      <c r="E6" s="163"/>
      <c r="F6" s="163"/>
      <c r="G6" s="163"/>
      <c r="H6" s="163"/>
    </row>
    <row r="7" spans="1:11" s="12" customFormat="1" ht="22.5" customHeight="1">
      <c r="A7" s="158" t="s">
        <v>3</v>
      </c>
      <c r="B7" s="158"/>
      <c r="C7" s="158"/>
      <c r="D7" s="158"/>
      <c r="E7" s="159"/>
      <c r="F7" s="159"/>
      <c r="G7" s="159"/>
      <c r="H7" s="159"/>
      <c r="K7" s="66"/>
    </row>
    <row r="8" spans="1:8" s="13" customFormat="1" ht="18.75" customHeight="1">
      <c r="A8" s="158" t="s">
        <v>150</v>
      </c>
      <c r="B8" s="158"/>
      <c r="C8" s="158"/>
      <c r="D8" s="158"/>
      <c r="E8" s="159"/>
      <c r="F8" s="159"/>
      <c r="G8" s="159"/>
      <c r="H8" s="159"/>
    </row>
    <row r="9" spans="1:8" s="14" customFormat="1" ht="17.25" customHeight="1">
      <c r="A9" s="164" t="s">
        <v>74</v>
      </c>
      <c r="B9" s="164"/>
      <c r="C9" s="164"/>
      <c r="D9" s="164"/>
      <c r="E9" s="165"/>
      <c r="F9" s="165"/>
      <c r="G9" s="165"/>
      <c r="H9" s="165"/>
    </row>
    <row r="10" spans="1:8" s="13" customFormat="1" ht="30" customHeight="1" thickBot="1">
      <c r="A10" s="166" t="s">
        <v>93</v>
      </c>
      <c r="B10" s="166"/>
      <c r="C10" s="166"/>
      <c r="D10" s="166"/>
      <c r="E10" s="167"/>
      <c r="F10" s="167"/>
      <c r="G10" s="167"/>
      <c r="H10" s="167"/>
    </row>
    <row r="11" spans="1:11" s="18" customFormat="1" ht="139.5" customHeight="1" thickBot="1">
      <c r="A11" s="15" t="s">
        <v>4</v>
      </c>
      <c r="B11" s="16" t="s">
        <v>5</v>
      </c>
      <c r="C11" s="17" t="s">
        <v>6</v>
      </c>
      <c r="D11" s="17" t="s">
        <v>35</v>
      </c>
      <c r="E11" s="17" t="s">
        <v>6</v>
      </c>
      <c r="F11" s="1" t="s">
        <v>7</v>
      </c>
      <c r="G11" s="17" t="s">
        <v>6</v>
      </c>
      <c r="H11" s="1" t="s">
        <v>7</v>
      </c>
      <c r="K11" s="67"/>
    </row>
    <row r="12" spans="1:11" s="24" customFormat="1" ht="12.75">
      <c r="A12" s="19">
        <v>1</v>
      </c>
      <c r="B12" s="20">
        <v>2</v>
      </c>
      <c r="C12" s="20">
        <v>3</v>
      </c>
      <c r="D12" s="21"/>
      <c r="E12" s="20">
        <v>3</v>
      </c>
      <c r="F12" s="2">
        <v>4</v>
      </c>
      <c r="G12" s="22">
        <v>3</v>
      </c>
      <c r="H12" s="23">
        <v>4</v>
      </c>
      <c r="K12" s="68"/>
    </row>
    <row r="13" spans="1:11" s="24" customFormat="1" ht="49.5" customHeight="1">
      <c r="A13" s="168" t="s">
        <v>8</v>
      </c>
      <c r="B13" s="169"/>
      <c r="C13" s="169"/>
      <c r="D13" s="169"/>
      <c r="E13" s="169"/>
      <c r="F13" s="169"/>
      <c r="G13" s="170"/>
      <c r="H13" s="171"/>
      <c r="K13" s="68"/>
    </row>
    <row r="14" spans="1:12" s="18" customFormat="1" ht="15">
      <c r="A14" s="25" t="s">
        <v>125</v>
      </c>
      <c r="B14" s="26" t="s">
        <v>9</v>
      </c>
      <c r="C14" s="27">
        <f>F14*12</f>
        <v>0</v>
      </c>
      <c r="D14" s="80">
        <f>G14*I14</f>
        <v>136721.88</v>
      </c>
      <c r="E14" s="79">
        <f>H14*12</f>
        <v>35.4</v>
      </c>
      <c r="F14" s="112"/>
      <c r="G14" s="79">
        <f>H14*12</f>
        <v>35.4</v>
      </c>
      <c r="H14" s="79">
        <f>H19+H21</f>
        <v>2.95</v>
      </c>
      <c r="I14" s="18">
        <v>3862.2</v>
      </c>
      <c r="J14" s="18">
        <v>1.07</v>
      </c>
      <c r="K14" s="67">
        <v>2.24</v>
      </c>
      <c r="L14" s="18">
        <v>3938.5</v>
      </c>
    </row>
    <row r="15" spans="1:11" s="63" customFormat="1" ht="29.25" customHeight="1">
      <c r="A15" s="107" t="s">
        <v>98</v>
      </c>
      <c r="B15" s="106" t="s">
        <v>99</v>
      </c>
      <c r="C15" s="81"/>
      <c r="D15" s="82"/>
      <c r="E15" s="81"/>
      <c r="F15" s="83"/>
      <c r="G15" s="81"/>
      <c r="H15" s="81"/>
      <c r="K15" s="69"/>
    </row>
    <row r="16" spans="1:11" s="63" customFormat="1" ht="15">
      <c r="A16" s="107" t="s">
        <v>100</v>
      </c>
      <c r="B16" s="106" t="s">
        <v>99</v>
      </c>
      <c r="C16" s="81"/>
      <c r="D16" s="82"/>
      <c r="E16" s="81"/>
      <c r="F16" s="83"/>
      <c r="G16" s="81"/>
      <c r="H16" s="81"/>
      <c r="K16" s="69"/>
    </row>
    <row r="17" spans="1:11" s="63" customFormat="1" ht="15">
      <c r="A17" s="107" t="s">
        <v>101</v>
      </c>
      <c r="B17" s="106" t="s">
        <v>102</v>
      </c>
      <c r="C17" s="81"/>
      <c r="D17" s="82"/>
      <c r="E17" s="81"/>
      <c r="F17" s="83"/>
      <c r="G17" s="81"/>
      <c r="H17" s="81"/>
      <c r="K17" s="69"/>
    </row>
    <row r="18" spans="1:11" s="63" customFormat="1" ht="15">
      <c r="A18" s="107" t="s">
        <v>103</v>
      </c>
      <c r="B18" s="106" t="s">
        <v>99</v>
      </c>
      <c r="C18" s="81"/>
      <c r="D18" s="82"/>
      <c r="E18" s="81"/>
      <c r="F18" s="83"/>
      <c r="G18" s="81"/>
      <c r="H18" s="81"/>
      <c r="K18" s="69"/>
    </row>
    <row r="19" spans="1:11" s="63" customFormat="1" ht="15">
      <c r="A19" s="105" t="s">
        <v>32</v>
      </c>
      <c r="B19" s="106"/>
      <c r="C19" s="81"/>
      <c r="D19" s="82"/>
      <c r="E19" s="81"/>
      <c r="F19" s="83"/>
      <c r="G19" s="81"/>
      <c r="H19" s="79">
        <v>2.83</v>
      </c>
      <c r="K19" s="69"/>
    </row>
    <row r="20" spans="1:11" s="63" customFormat="1" ht="15">
      <c r="A20" s="107" t="s">
        <v>117</v>
      </c>
      <c r="B20" s="106" t="s">
        <v>99</v>
      </c>
      <c r="C20" s="81"/>
      <c r="D20" s="82"/>
      <c r="E20" s="81"/>
      <c r="F20" s="83"/>
      <c r="G20" s="81"/>
      <c r="H20" s="81">
        <v>0.12</v>
      </c>
      <c r="K20" s="69"/>
    </row>
    <row r="21" spans="1:11" s="63" customFormat="1" ht="15">
      <c r="A21" s="105" t="s">
        <v>32</v>
      </c>
      <c r="B21" s="106"/>
      <c r="C21" s="81"/>
      <c r="D21" s="82"/>
      <c r="E21" s="81"/>
      <c r="F21" s="83"/>
      <c r="G21" s="81"/>
      <c r="H21" s="79">
        <f>H20</f>
        <v>0.12</v>
      </c>
      <c r="K21" s="69"/>
    </row>
    <row r="22" spans="1:11" s="18" customFormat="1" ht="30">
      <c r="A22" s="126" t="s">
        <v>10</v>
      </c>
      <c r="B22" s="127"/>
      <c r="C22" s="79">
        <f>F22*12</f>
        <v>0</v>
      </c>
      <c r="D22" s="80">
        <f>G22*I22</f>
        <v>186312.53</v>
      </c>
      <c r="E22" s="79">
        <f>H22*12</f>
        <v>48.24</v>
      </c>
      <c r="F22" s="112"/>
      <c r="G22" s="79">
        <f>H22*12</f>
        <v>48.24</v>
      </c>
      <c r="H22" s="79">
        <v>4.02</v>
      </c>
      <c r="I22" s="18">
        <v>3862.2</v>
      </c>
      <c r="J22" s="18">
        <v>1.07</v>
      </c>
      <c r="K22" s="67">
        <v>2.77</v>
      </c>
    </row>
    <row r="23" spans="1:11" s="18" customFormat="1" ht="15">
      <c r="A23" s="128" t="s">
        <v>86</v>
      </c>
      <c r="B23" s="129" t="s">
        <v>11</v>
      </c>
      <c r="C23" s="79"/>
      <c r="D23" s="80"/>
      <c r="E23" s="79"/>
      <c r="F23" s="112"/>
      <c r="G23" s="79"/>
      <c r="H23" s="79"/>
      <c r="K23" s="67"/>
    </row>
    <row r="24" spans="1:11" s="18" customFormat="1" ht="15">
      <c r="A24" s="128" t="s">
        <v>87</v>
      </c>
      <c r="B24" s="129" t="s">
        <v>11</v>
      </c>
      <c r="C24" s="79"/>
      <c r="D24" s="80"/>
      <c r="E24" s="79"/>
      <c r="F24" s="112"/>
      <c r="G24" s="79"/>
      <c r="H24" s="79"/>
      <c r="K24" s="67"/>
    </row>
    <row r="25" spans="1:11" s="18" customFormat="1" ht="15">
      <c r="A25" s="130" t="s">
        <v>105</v>
      </c>
      <c r="B25" s="109" t="s">
        <v>106</v>
      </c>
      <c r="C25" s="79"/>
      <c r="D25" s="80"/>
      <c r="E25" s="79"/>
      <c r="F25" s="112"/>
      <c r="G25" s="79"/>
      <c r="H25" s="79"/>
      <c r="K25" s="67"/>
    </row>
    <row r="26" spans="1:11" s="18" customFormat="1" ht="15">
      <c r="A26" s="128" t="s">
        <v>88</v>
      </c>
      <c r="B26" s="129" t="s">
        <v>11</v>
      </c>
      <c r="C26" s="79"/>
      <c r="D26" s="80"/>
      <c r="E26" s="79"/>
      <c r="F26" s="112"/>
      <c r="G26" s="79"/>
      <c r="H26" s="79"/>
      <c r="K26" s="67"/>
    </row>
    <row r="27" spans="1:11" s="18" customFormat="1" ht="25.5">
      <c r="A27" s="128" t="s">
        <v>89</v>
      </c>
      <c r="B27" s="129" t="s">
        <v>12</v>
      </c>
      <c r="C27" s="79"/>
      <c r="D27" s="80"/>
      <c r="E27" s="79"/>
      <c r="F27" s="112"/>
      <c r="G27" s="79"/>
      <c r="H27" s="79"/>
      <c r="K27" s="67"/>
    </row>
    <row r="28" spans="1:11" s="18" customFormat="1" ht="15">
      <c r="A28" s="128" t="s">
        <v>90</v>
      </c>
      <c r="B28" s="129" t="s">
        <v>11</v>
      </c>
      <c r="C28" s="79"/>
      <c r="D28" s="80"/>
      <c r="E28" s="79"/>
      <c r="F28" s="112"/>
      <c r="G28" s="79"/>
      <c r="H28" s="79"/>
      <c r="K28" s="67"/>
    </row>
    <row r="29" spans="1:11" s="18" customFormat="1" ht="26.25" thickBot="1">
      <c r="A29" s="131" t="s">
        <v>91</v>
      </c>
      <c r="B29" s="132" t="s">
        <v>92</v>
      </c>
      <c r="C29" s="79"/>
      <c r="D29" s="80"/>
      <c r="E29" s="79"/>
      <c r="F29" s="112"/>
      <c r="G29" s="79"/>
      <c r="H29" s="79"/>
      <c r="K29" s="67"/>
    </row>
    <row r="30" spans="1:12" s="34" customFormat="1" ht="15">
      <c r="A30" s="133" t="s">
        <v>13</v>
      </c>
      <c r="B30" s="134" t="s">
        <v>14</v>
      </c>
      <c r="C30" s="79">
        <f>F30*12</f>
        <v>0</v>
      </c>
      <c r="D30" s="80">
        <f aca="true" t="shared" si="0" ref="D30:D40">G30*I30</f>
        <v>34759.8</v>
      </c>
      <c r="E30" s="79">
        <f>H30*12</f>
        <v>9</v>
      </c>
      <c r="F30" s="84"/>
      <c r="G30" s="79">
        <f aca="true" t="shared" si="1" ref="G30:G41">H30*12</f>
        <v>9</v>
      </c>
      <c r="H30" s="79">
        <v>0.75</v>
      </c>
      <c r="I30" s="18">
        <v>3862.2</v>
      </c>
      <c r="J30" s="18">
        <v>1.07</v>
      </c>
      <c r="K30" s="67">
        <v>0.6</v>
      </c>
      <c r="L30" s="34">
        <v>3938.5</v>
      </c>
    </row>
    <row r="31" spans="1:12" s="18" customFormat="1" ht="15">
      <c r="A31" s="133" t="s">
        <v>15</v>
      </c>
      <c r="B31" s="134" t="s">
        <v>16</v>
      </c>
      <c r="C31" s="79">
        <f>F31*12</f>
        <v>0</v>
      </c>
      <c r="D31" s="80">
        <f t="shared" si="0"/>
        <v>113548.68</v>
      </c>
      <c r="E31" s="79">
        <f>H31*12</f>
        <v>29.4</v>
      </c>
      <c r="F31" s="84"/>
      <c r="G31" s="79">
        <f t="shared" si="1"/>
        <v>29.4</v>
      </c>
      <c r="H31" s="79">
        <v>2.45</v>
      </c>
      <c r="I31" s="18">
        <v>3862.2</v>
      </c>
      <c r="J31" s="18">
        <v>1.07</v>
      </c>
      <c r="K31" s="67">
        <v>1.94</v>
      </c>
      <c r="L31" s="34">
        <v>3938.5</v>
      </c>
    </row>
    <row r="32" spans="1:12" s="24" customFormat="1" ht="30">
      <c r="A32" s="133" t="s">
        <v>49</v>
      </c>
      <c r="B32" s="134" t="s">
        <v>9</v>
      </c>
      <c r="C32" s="85"/>
      <c r="D32" s="80">
        <f>2042.21*I32/L32</f>
        <v>2002.65</v>
      </c>
      <c r="E32" s="85"/>
      <c r="F32" s="84"/>
      <c r="G32" s="79">
        <f>D32/I32</f>
        <v>0.52</v>
      </c>
      <c r="H32" s="79">
        <f>G32/12</f>
        <v>0.04</v>
      </c>
      <c r="I32" s="18">
        <v>3862.2</v>
      </c>
      <c r="J32" s="18">
        <v>1.07</v>
      </c>
      <c r="K32" s="67">
        <v>0.03</v>
      </c>
      <c r="L32" s="34">
        <v>3938.5</v>
      </c>
    </row>
    <row r="33" spans="1:11" s="24" customFormat="1" ht="30">
      <c r="A33" s="133" t="s">
        <v>73</v>
      </c>
      <c r="B33" s="134" t="s">
        <v>9</v>
      </c>
      <c r="C33" s="85"/>
      <c r="D33" s="80">
        <v>2042.21</v>
      </c>
      <c r="E33" s="85"/>
      <c r="F33" s="84"/>
      <c r="G33" s="79">
        <f>D33/I33</f>
        <v>0.53</v>
      </c>
      <c r="H33" s="79">
        <f>G33/12</f>
        <v>0.04</v>
      </c>
      <c r="I33" s="18">
        <v>3862.2</v>
      </c>
      <c r="J33" s="18">
        <v>1.07</v>
      </c>
      <c r="K33" s="67">
        <v>0.03</v>
      </c>
    </row>
    <row r="34" spans="1:11" s="24" customFormat="1" ht="20.25" customHeight="1">
      <c r="A34" s="133" t="s">
        <v>50</v>
      </c>
      <c r="B34" s="134" t="s">
        <v>9</v>
      </c>
      <c r="C34" s="85"/>
      <c r="D34" s="80">
        <v>12896.1</v>
      </c>
      <c r="E34" s="85"/>
      <c r="F34" s="84"/>
      <c r="G34" s="79">
        <f>D34/I34</f>
        <v>3.34</v>
      </c>
      <c r="H34" s="79">
        <f>G34/12</f>
        <v>0.28</v>
      </c>
      <c r="I34" s="18">
        <v>3862.2</v>
      </c>
      <c r="J34" s="18">
        <v>1.07</v>
      </c>
      <c r="K34" s="67">
        <v>0.22</v>
      </c>
    </row>
    <row r="35" spans="1:11" s="24" customFormat="1" ht="39" customHeight="1" hidden="1">
      <c r="A35" s="133" t="s">
        <v>51</v>
      </c>
      <c r="B35" s="134" t="s">
        <v>12</v>
      </c>
      <c r="C35" s="85"/>
      <c r="D35" s="80">
        <f t="shared" si="0"/>
        <v>0</v>
      </c>
      <c r="E35" s="85"/>
      <c r="F35" s="84"/>
      <c r="G35" s="79">
        <f t="shared" si="1"/>
        <v>0</v>
      </c>
      <c r="H35" s="79">
        <v>0</v>
      </c>
      <c r="I35" s="18">
        <v>3862.2</v>
      </c>
      <c r="J35" s="18">
        <v>1.07</v>
      </c>
      <c r="K35" s="67">
        <v>0</v>
      </c>
    </row>
    <row r="36" spans="1:11" s="24" customFormat="1" ht="18.75" customHeight="1" hidden="1">
      <c r="A36" s="133" t="s">
        <v>52</v>
      </c>
      <c r="B36" s="134" t="s">
        <v>12</v>
      </c>
      <c r="C36" s="85"/>
      <c r="D36" s="80">
        <f t="shared" si="0"/>
        <v>0</v>
      </c>
      <c r="E36" s="85"/>
      <c r="F36" s="84"/>
      <c r="G36" s="79">
        <f t="shared" si="1"/>
        <v>0</v>
      </c>
      <c r="H36" s="79">
        <v>0</v>
      </c>
      <c r="I36" s="18">
        <v>3862.2</v>
      </c>
      <c r="J36" s="18">
        <v>1.07</v>
      </c>
      <c r="K36" s="67">
        <v>0</v>
      </c>
    </row>
    <row r="37" spans="1:11" s="24" customFormat="1" ht="30" hidden="1">
      <c r="A37" s="133" t="s">
        <v>53</v>
      </c>
      <c r="B37" s="134" t="s">
        <v>12</v>
      </c>
      <c r="C37" s="85"/>
      <c r="D37" s="80">
        <f t="shared" si="0"/>
        <v>0</v>
      </c>
      <c r="E37" s="85"/>
      <c r="F37" s="84"/>
      <c r="G37" s="79">
        <f t="shared" si="1"/>
        <v>0</v>
      </c>
      <c r="H37" s="79"/>
      <c r="I37" s="18">
        <v>3862.2</v>
      </c>
      <c r="J37" s="18">
        <v>1.07</v>
      </c>
      <c r="K37" s="67">
        <v>0.2</v>
      </c>
    </row>
    <row r="38" spans="1:11" s="24" customFormat="1" ht="30" hidden="1">
      <c r="A38" s="133" t="s">
        <v>107</v>
      </c>
      <c r="B38" s="134" t="s">
        <v>12</v>
      </c>
      <c r="C38" s="85"/>
      <c r="D38" s="80">
        <v>0</v>
      </c>
      <c r="E38" s="85"/>
      <c r="F38" s="84"/>
      <c r="G38" s="79">
        <f>D38/I38</f>
        <v>0</v>
      </c>
      <c r="H38" s="79">
        <f>G38/12</f>
        <v>0</v>
      </c>
      <c r="I38" s="18">
        <v>3862.2</v>
      </c>
      <c r="J38" s="18"/>
      <c r="K38" s="67"/>
    </row>
    <row r="39" spans="1:11" s="24" customFormat="1" ht="30">
      <c r="A39" s="133" t="s">
        <v>140</v>
      </c>
      <c r="B39" s="134" t="s">
        <v>12</v>
      </c>
      <c r="C39" s="85"/>
      <c r="D39" s="80">
        <v>12896.11</v>
      </c>
      <c r="E39" s="85"/>
      <c r="F39" s="84"/>
      <c r="G39" s="79">
        <f>D39/I39</f>
        <v>3.34</v>
      </c>
      <c r="H39" s="79">
        <f>G39/12</f>
        <v>0.28</v>
      </c>
      <c r="I39" s="18">
        <v>3862.2</v>
      </c>
      <c r="J39" s="18"/>
      <c r="K39" s="67"/>
    </row>
    <row r="40" spans="1:11" s="24" customFormat="1" ht="30">
      <c r="A40" s="133" t="s">
        <v>23</v>
      </c>
      <c r="B40" s="134"/>
      <c r="C40" s="85">
        <f>F40*12</f>
        <v>0</v>
      </c>
      <c r="D40" s="80">
        <f t="shared" si="0"/>
        <v>9732.74</v>
      </c>
      <c r="E40" s="85">
        <f>H40*12</f>
        <v>2.52</v>
      </c>
      <c r="F40" s="84"/>
      <c r="G40" s="79">
        <f t="shared" si="1"/>
        <v>2.52</v>
      </c>
      <c r="H40" s="79">
        <v>0.21</v>
      </c>
      <c r="I40" s="18">
        <v>3862.2</v>
      </c>
      <c r="J40" s="18">
        <v>1.07</v>
      </c>
      <c r="K40" s="67">
        <v>0.14</v>
      </c>
    </row>
    <row r="41" spans="1:12" s="18" customFormat="1" ht="15">
      <c r="A41" s="133" t="s">
        <v>25</v>
      </c>
      <c r="B41" s="134" t="s">
        <v>26</v>
      </c>
      <c r="C41" s="85">
        <f>F41*12</f>
        <v>0</v>
      </c>
      <c r="D41" s="80">
        <f>H41*12*I41</f>
        <v>2780.78</v>
      </c>
      <c r="E41" s="85">
        <f>H41*12</f>
        <v>0.72</v>
      </c>
      <c r="F41" s="84"/>
      <c r="G41" s="79">
        <f t="shared" si="1"/>
        <v>0.72</v>
      </c>
      <c r="H41" s="79">
        <v>0.06</v>
      </c>
      <c r="I41" s="18">
        <v>3862.2</v>
      </c>
      <c r="J41" s="18">
        <v>1.07</v>
      </c>
      <c r="K41" s="67">
        <v>0.03</v>
      </c>
      <c r="L41" s="18">
        <v>3938.5</v>
      </c>
    </row>
    <row r="42" spans="1:12" s="18" customFormat="1" ht="15">
      <c r="A42" s="133" t="s">
        <v>27</v>
      </c>
      <c r="B42" s="135" t="s">
        <v>28</v>
      </c>
      <c r="C42" s="86">
        <f>F42*12</f>
        <v>0</v>
      </c>
      <c r="D42" s="80">
        <f>H42*12*I42</f>
        <v>1853.86</v>
      </c>
      <c r="E42" s="86">
        <f>H42*12</f>
        <v>0.48</v>
      </c>
      <c r="F42" s="87"/>
      <c r="G42" s="79">
        <f>D42/I42</f>
        <v>0.48</v>
      </c>
      <c r="H42" s="79">
        <v>0.04</v>
      </c>
      <c r="I42" s="18">
        <v>3862.2</v>
      </c>
      <c r="J42" s="18">
        <v>1.07</v>
      </c>
      <c r="K42" s="67">
        <v>0.02</v>
      </c>
      <c r="L42" s="18">
        <v>3938.5</v>
      </c>
    </row>
    <row r="43" spans="1:11" s="34" customFormat="1" ht="30">
      <c r="A43" s="133" t="s">
        <v>24</v>
      </c>
      <c r="B43" s="134"/>
      <c r="C43" s="85">
        <f>F43*12</f>
        <v>0</v>
      </c>
      <c r="D43" s="80">
        <f>H43*12*I43</f>
        <v>2317.32</v>
      </c>
      <c r="E43" s="85">
        <f>H43*12</f>
        <v>0.6</v>
      </c>
      <c r="F43" s="84"/>
      <c r="G43" s="79">
        <f>D43/I43</f>
        <v>0.6</v>
      </c>
      <c r="H43" s="79">
        <v>0.05</v>
      </c>
      <c r="I43" s="18">
        <v>3862.2</v>
      </c>
      <c r="J43" s="18">
        <v>1.07</v>
      </c>
      <c r="K43" s="67">
        <v>0.03</v>
      </c>
    </row>
    <row r="44" spans="1:13" s="34" customFormat="1" ht="15">
      <c r="A44" s="133" t="s">
        <v>36</v>
      </c>
      <c r="B44" s="134"/>
      <c r="C44" s="79"/>
      <c r="D44" s="79">
        <f>D46+D47+D49+D50+D51+D52+D53+D54+D55+D56+D48</f>
        <v>23926.93</v>
      </c>
      <c r="E44" s="79"/>
      <c r="F44" s="84"/>
      <c r="G44" s="79">
        <f>H44*12</f>
        <v>6.24</v>
      </c>
      <c r="H44" s="79">
        <f>D44/12/I44</f>
        <v>0.52</v>
      </c>
      <c r="I44" s="18">
        <v>3862.2</v>
      </c>
      <c r="J44" s="18">
        <v>1.07</v>
      </c>
      <c r="K44" s="67">
        <v>0.51</v>
      </c>
      <c r="M44" s="34">
        <f>G44/12</f>
        <v>0.52</v>
      </c>
    </row>
    <row r="45" spans="1:13" s="24" customFormat="1" ht="15" hidden="1">
      <c r="A45" s="108" t="s">
        <v>62</v>
      </c>
      <c r="B45" s="129" t="s">
        <v>17</v>
      </c>
      <c r="C45" s="88"/>
      <c r="D45" s="89">
        <f>G45*I45</f>
        <v>0</v>
      </c>
      <c r="E45" s="88"/>
      <c r="F45" s="90"/>
      <c r="G45" s="88">
        <f>H45*12</f>
        <v>0</v>
      </c>
      <c r="H45" s="88">
        <v>0</v>
      </c>
      <c r="I45" s="18">
        <v>3862.2</v>
      </c>
      <c r="J45" s="18">
        <v>1.07</v>
      </c>
      <c r="K45" s="67">
        <v>0</v>
      </c>
      <c r="M45" s="34">
        <f aca="true" t="shared" si="2" ref="M45:M102">G45/12</f>
        <v>0</v>
      </c>
    </row>
    <row r="46" spans="1:13" s="24" customFormat="1" ht="24.75" customHeight="1">
      <c r="A46" s="108" t="s">
        <v>141</v>
      </c>
      <c r="B46" s="129" t="s">
        <v>17</v>
      </c>
      <c r="C46" s="88"/>
      <c r="D46" s="89">
        <v>622.74</v>
      </c>
      <c r="E46" s="88"/>
      <c r="F46" s="90"/>
      <c r="G46" s="88"/>
      <c r="H46" s="88"/>
      <c r="I46" s="18">
        <v>3862.2</v>
      </c>
      <c r="J46" s="18">
        <v>1.07</v>
      </c>
      <c r="K46" s="67">
        <v>0.01</v>
      </c>
      <c r="M46" s="34">
        <f t="shared" si="2"/>
        <v>0</v>
      </c>
    </row>
    <row r="47" spans="1:13" s="24" customFormat="1" ht="15">
      <c r="A47" s="108" t="s">
        <v>18</v>
      </c>
      <c r="B47" s="129" t="s">
        <v>22</v>
      </c>
      <c r="C47" s="88">
        <f>F47*12</f>
        <v>0</v>
      </c>
      <c r="D47" s="89">
        <v>459.48</v>
      </c>
      <c r="E47" s="88">
        <f>H47*12</f>
        <v>0</v>
      </c>
      <c r="F47" s="90"/>
      <c r="G47" s="88"/>
      <c r="H47" s="88"/>
      <c r="I47" s="18">
        <v>3862.2</v>
      </c>
      <c r="J47" s="18">
        <v>1.07</v>
      </c>
      <c r="K47" s="67">
        <v>0.01</v>
      </c>
      <c r="M47" s="34">
        <f t="shared" si="2"/>
        <v>0</v>
      </c>
    </row>
    <row r="48" spans="1:13" s="24" customFormat="1" ht="15">
      <c r="A48" s="108" t="s">
        <v>116</v>
      </c>
      <c r="B48" s="109" t="s">
        <v>17</v>
      </c>
      <c r="C48" s="88"/>
      <c r="D48" s="89">
        <v>818.74</v>
      </c>
      <c r="E48" s="88"/>
      <c r="F48" s="90"/>
      <c r="G48" s="88"/>
      <c r="H48" s="88"/>
      <c r="I48" s="18"/>
      <c r="J48" s="18"/>
      <c r="K48" s="67"/>
      <c r="M48" s="34">
        <f t="shared" si="2"/>
        <v>0</v>
      </c>
    </row>
    <row r="49" spans="1:13" s="24" customFormat="1" ht="15">
      <c r="A49" s="136" t="s">
        <v>149</v>
      </c>
      <c r="B49" s="106" t="s">
        <v>17</v>
      </c>
      <c r="C49" s="81"/>
      <c r="D49" s="81">
        <v>7573.77</v>
      </c>
      <c r="E49" s="88">
        <f>H49*12</f>
        <v>0</v>
      </c>
      <c r="F49" s="90"/>
      <c r="G49" s="88"/>
      <c r="H49" s="88"/>
      <c r="I49" s="18">
        <v>3862.2</v>
      </c>
      <c r="J49" s="18">
        <v>1.07</v>
      </c>
      <c r="K49" s="67">
        <v>0.2</v>
      </c>
      <c r="M49" s="34">
        <f t="shared" si="2"/>
        <v>0</v>
      </c>
    </row>
    <row r="50" spans="1:13" s="24" customFormat="1" ht="15">
      <c r="A50" s="108" t="s">
        <v>60</v>
      </c>
      <c r="B50" s="129" t="s">
        <v>17</v>
      </c>
      <c r="C50" s="88">
        <f>F50*12</f>
        <v>0</v>
      </c>
      <c r="D50" s="89">
        <v>875.61</v>
      </c>
      <c r="E50" s="88">
        <f>H50*12</f>
        <v>0</v>
      </c>
      <c r="F50" s="90"/>
      <c r="G50" s="88"/>
      <c r="H50" s="88"/>
      <c r="I50" s="18">
        <v>3862.2</v>
      </c>
      <c r="J50" s="18">
        <v>1.07</v>
      </c>
      <c r="K50" s="67">
        <v>0.01</v>
      </c>
      <c r="M50" s="34">
        <f t="shared" si="2"/>
        <v>0</v>
      </c>
    </row>
    <row r="51" spans="1:13" s="24" customFormat="1" ht="15">
      <c r="A51" s="108" t="s">
        <v>19</v>
      </c>
      <c r="B51" s="129" t="s">
        <v>17</v>
      </c>
      <c r="C51" s="88">
        <f>F51*12</f>
        <v>0</v>
      </c>
      <c r="D51" s="89">
        <v>3903.72</v>
      </c>
      <c r="E51" s="88">
        <f>H51*12</f>
        <v>0</v>
      </c>
      <c r="F51" s="90"/>
      <c r="G51" s="88"/>
      <c r="H51" s="88"/>
      <c r="I51" s="18">
        <v>3862.2</v>
      </c>
      <c r="J51" s="18">
        <v>1.07</v>
      </c>
      <c r="K51" s="67">
        <v>0.06</v>
      </c>
      <c r="M51" s="34">
        <f t="shared" si="2"/>
        <v>0</v>
      </c>
    </row>
    <row r="52" spans="1:13" s="24" customFormat="1" ht="15">
      <c r="A52" s="108" t="s">
        <v>20</v>
      </c>
      <c r="B52" s="129" t="s">
        <v>17</v>
      </c>
      <c r="C52" s="88">
        <f>F52*12</f>
        <v>0</v>
      </c>
      <c r="D52" s="89">
        <v>918.95</v>
      </c>
      <c r="E52" s="88">
        <f>H52*12</f>
        <v>0</v>
      </c>
      <c r="F52" s="90"/>
      <c r="G52" s="88"/>
      <c r="H52" s="88"/>
      <c r="I52" s="18">
        <v>3862.2</v>
      </c>
      <c r="J52" s="18">
        <v>1.07</v>
      </c>
      <c r="K52" s="67">
        <v>0.01</v>
      </c>
      <c r="M52" s="34">
        <f t="shared" si="2"/>
        <v>0</v>
      </c>
    </row>
    <row r="53" spans="1:13" s="24" customFormat="1" ht="15">
      <c r="A53" s="108" t="s">
        <v>56</v>
      </c>
      <c r="B53" s="129" t="s">
        <v>17</v>
      </c>
      <c r="C53" s="88"/>
      <c r="D53" s="89">
        <v>437.79</v>
      </c>
      <c r="E53" s="88"/>
      <c r="F53" s="90"/>
      <c r="G53" s="88"/>
      <c r="H53" s="88"/>
      <c r="I53" s="18">
        <v>3862.2</v>
      </c>
      <c r="J53" s="18">
        <v>1.07</v>
      </c>
      <c r="K53" s="67">
        <v>0.01</v>
      </c>
      <c r="M53" s="34">
        <f t="shared" si="2"/>
        <v>0</v>
      </c>
    </row>
    <row r="54" spans="1:13" s="24" customFormat="1" ht="15">
      <c r="A54" s="108" t="s">
        <v>57</v>
      </c>
      <c r="B54" s="129" t="s">
        <v>22</v>
      </c>
      <c r="C54" s="88"/>
      <c r="D54" s="89">
        <v>1751.23</v>
      </c>
      <c r="E54" s="88"/>
      <c r="F54" s="90"/>
      <c r="G54" s="88"/>
      <c r="H54" s="88"/>
      <c r="I54" s="18">
        <v>3862.2</v>
      </c>
      <c r="J54" s="18">
        <v>1.07</v>
      </c>
      <c r="K54" s="67">
        <v>0.03</v>
      </c>
      <c r="M54" s="34">
        <f t="shared" si="2"/>
        <v>0</v>
      </c>
    </row>
    <row r="55" spans="1:13" s="24" customFormat="1" ht="25.5">
      <c r="A55" s="108" t="s">
        <v>21</v>
      </c>
      <c r="B55" s="129" t="s">
        <v>17</v>
      </c>
      <c r="C55" s="88">
        <f>F55*12</f>
        <v>0</v>
      </c>
      <c r="D55" s="89">
        <v>3076.29</v>
      </c>
      <c r="E55" s="88">
        <f>H55*12</f>
        <v>0</v>
      </c>
      <c r="F55" s="90"/>
      <c r="G55" s="88"/>
      <c r="H55" s="88"/>
      <c r="I55" s="18">
        <v>3862.2</v>
      </c>
      <c r="J55" s="18">
        <v>1.07</v>
      </c>
      <c r="K55" s="67">
        <v>0.05</v>
      </c>
      <c r="M55" s="34">
        <f t="shared" si="2"/>
        <v>0</v>
      </c>
    </row>
    <row r="56" spans="1:13" s="24" customFormat="1" ht="25.5">
      <c r="A56" s="108" t="s">
        <v>142</v>
      </c>
      <c r="B56" s="129" t="s">
        <v>17</v>
      </c>
      <c r="C56" s="88"/>
      <c r="D56" s="89">
        <v>3488.61</v>
      </c>
      <c r="E56" s="88"/>
      <c r="F56" s="90"/>
      <c r="G56" s="88"/>
      <c r="H56" s="88"/>
      <c r="I56" s="18">
        <v>3862.2</v>
      </c>
      <c r="J56" s="18">
        <v>1.07</v>
      </c>
      <c r="K56" s="67">
        <v>0.01</v>
      </c>
      <c r="M56" s="34">
        <f t="shared" si="2"/>
        <v>0</v>
      </c>
    </row>
    <row r="57" spans="1:13" s="24" customFormat="1" ht="15" hidden="1">
      <c r="A57" s="108" t="s">
        <v>63</v>
      </c>
      <c r="B57" s="129" t="s">
        <v>17</v>
      </c>
      <c r="C57" s="113"/>
      <c r="D57" s="89">
        <f>G57*I57</f>
        <v>0</v>
      </c>
      <c r="E57" s="113"/>
      <c r="F57" s="90"/>
      <c r="G57" s="88"/>
      <c r="H57" s="88"/>
      <c r="I57" s="18">
        <v>3862.2</v>
      </c>
      <c r="J57" s="18">
        <v>1.07</v>
      </c>
      <c r="K57" s="67">
        <v>0</v>
      </c>
      <c r="M57" s="34">
        <f t="shared" si="2"/>
        <v>0</v>
      </c>
    </row>
    <row r="58" spans="1:13" s="24" customFormat="1" ht="15" hidden="1">
      <c r="A58" s="108"/>
      <c r="B58" s="129"/>
      <c r="C58" s="88"/>
      <c r="D58" s="89"/>
      <c r="E58" s="88"/>
      <c r="F58" s="90"/>
      <c r="G58" s="88"/>
      <c r="H58" s="88"/>
      <c r="I58" s="18"/>
      <c r="J58" s="18"/>
      <c r="K58" s="67"/>
      <c r="M58" s="34">
        <f t="shared" si="2"/>
        <v>0</v>
      </c>
    </row>
    <row r="59" spans="1:13" s="24" customFormat="1" ht="25.5" hidden="1">
      <c r="A59" s="108" t="s">
        <v>108</v>
      </c>
      <c r="B59" s="109" t="s">
        <v>12</v>
      </c>
      <c r="C59" s="88"/>
      <c r="D59" s="89">
        <v>0</v>
      </c>
      <c r="E59" s="88"/>
      <c r="F59" s="90"/>
      <c r="G59" s="88"/>
      <c r="H59" s="88"/>
      <c r="I59" s="18">
        <v>3862.2</v>
      </c>
      <c r="J59" s="18">
        <v>1.07</v>
      </c>
      <c r="K59" s="67">
        <v>0.03</v>
      </c>
      <c r="M59" s="34">
        <f t="shared" si="2"/>
        <v>0</v>
      </c>
    </row>
    <row r="60" spans="1:13" s="34" customFormat="1" ht="30">
      <c r="A60" s="133" t="s">
        <v>43</v>
      </c>
      <c r="B60" s="134"/>
      <c r="C60" s="79"/>
      <c r="D60" s="79">
        <f>D61+D62+D63+D64+D65+D66</f>
        <v>15878.65</v>
      </c>
      <c r="E60" s="79"/>
      <c r="F60" s="84"/>
      <c r="G60" s="79">
        <f>D60/I60</f>
        <v>4.11</v>
      </c>
      <c r="H60" s="79">
        <f>D60/12/I60</f>
        <v>0.34</v>
      </c>
      <c r="I60" s="18">
        <v>3862.2</v>
      </c>
      <c r="J60" s="18">
        <v>1.07</v>
      </c>
      <c r="K60" s="67">
        <v>0.62</v>
      </c>
      <c r="M60" s="34">
        <f t="shared" si="2"/>
        <v>0.3425</v>
      </c>
    </row>
    <row r="61" spans="1:13" s="24" customFormat="1" ht="15">
      <c r="A61" s="108" t="s">
        <v>37</v>
      </c>
      <c r="B61" s="129" t="s">
        <v>61</v>
      </c>
      <c r="C61" s="88"/>
      <c r="D61" s="89">
        <v>2626.83</v>
      </c>
      <c r="E61" s="88"/>
      <c r="F61" s="90"/>
      <c r="G61" s="88"/>
      <c r="H61" s="88"/>
      <c r="I61" s="18">
        <v>3862.2</v>
      </c>
      <c r="J61" s="18">
        <v>1.07</v>
      </c>
      <c r="K61" s="67">
        <v>0.04</v>
      </c>
      <c r="M61" s="34">
        <f t="shared" si="2"/>
        <v>0</v>
      </c>
    </row>
    <row r="62" spans="1:13" s="24" customFormat="1" ht="25.5">
      <c r="A62" s="108" t="s">
        <v>38</v>
      </c>
      <c r="B62" s="129" t="s">
        <v>47</v>
      </c>
      <c r="C62" s="88"/>
      <c r="D62" s="89">
        <v>1751.23</v>
      </c>
      <c r="E62" s="88"/>
      <c r="F62" s="90"/>
      <c r="G62" s="88"/>
      <c r="H62" s="88"/>
      <c r="I62" s="18">
        <v>3862.2</v>
      </c>
      <c r="J62" s="18">
        <v>1.07</v>
      </c>
      <c r="K62" s="67">
        <v>0.03</v>
      </c>
      <c r="M62" s="34">
        <f t="shared" si="2"/>
        <v>0</v>
      </c>
    </row>
    <row r="63" spans="1:13" s="24" customFormat="1" ht="15">
      <c r="A63" s="108" t="s">
        <v>66</v>
      </c>
      <c r="B63" s="109" t="s">
        <v>17</v>
      </c>
      <c r="C63" s="88"/>
      <c r="D63" s="89">
        <v>1837.85</v>
      </c>
      <c r="E63" s="88"/>
      <c r="F63" s="90"/>
      <c r="G63" s="88"/>
      <c r="H63" s="88"/>
      <c r="I63" s="18">
        <v>3862.2</v>
      </c>
      <c r="J63" s="18">
        <v>1.07</v>
      </c>
      <c r="K63" s="67">
        <v>0.03</v>
      </c>
      <c r="M63" s="34">
        <f t="shared" si="2"/>
        <v>0</v>
      </c>
    </row>
    <row r="64" spans="1:13" s="24" customFormat="1" ht="25.5">
      <c r="A64" s="108" t="s">
        <v>64</v>
      </c>
      <c r="B64" s="129" t="s">
        <v>65</v>
      </c>
      <c r="C64" s="88"/>
      <c r="D64" s="89">
        <v>1751.2</v>
      </c>
      <c r="E64" s="88"/>
      <c r="F64" s="90"/>
      <c r="G64" s="88"/>
      <c r="H64" s="88"/>
      <c r="I64" s="18">
        <v>3862.2</v>
      </c>
      <c r="J64" s="18">
        <v>1.07</v>
      </c>
      <c r="K64" s="67">
        <v>0.03</v>
      </c>
      <c r="M64" s="34">
        <f t="shared" si="2"/>
        <v>0</v>
      </c>
    </row>
    <row r="65" spans="1:13" s="24" customFormat="1" ht="15">
      <c r="A65" s="108" t="s">
        <v>143</v>
      </c>
      <c r="B65" s="109" t="s">
        <v>17</v>
      </c>
      <c r="C65" s="88"/>
      <c r="D65" s="89">
        <v>1683.06</v>
      </c>
      <c r="E65" s="88"/>
      <c r="F65" s="90"/>
      <c r="G65" s="88"/>
      <c r="H65" s="88"/>
      <c r="I65" s="18">
        <v>3862.2</v>
      </c>
      <c r="J65" s="18">
        <v>1.07</v>
      </c>
      <c r="K65" s="67">
        <v>0.15</v>
      </c>
      <c r="M65" s="34">
        <f t="shared" si="2"/>
        <v>0</v>
      </c>
    </row>
    <row r="66" spans="1:13" s="24" customFormat="1" ht="15">
      <c r="A66" s="108" t="s">
        <v>58</v>
      </c>
      <c r="B66" s="129" t="s">
        <v>9</v>
      </c>
      <c r="C66" s="113"/>
      <c r="D66" s="89">
        <v>6228.48</v>
      </c>
      <c r="E66" s="113"/>
      <c r="F66" s="90"/>
      <c r="G66" s="88"/>
      <c r="H66" s="88"/>
      <c r="I66" s="18">
        <v>3862.2</v>
      </c>
      <c r="J66" s="18">
        <v>1.07</v>
      </c>
      <c r="K66" s="67">
        <v>0.11</v>
      </c>
      <c r="M66" s="34">
        <f t="shared" si="2"/>
        <v>0</v>
      </c>
    </row>
    <row r="67" spans="1:13" s="24" customFormat="1" ht="30">
      <c r="A67" s="133" t="s">
        <v>44</v>
      </c>
      <c r="B67" s="129"/>
      <c r="C67" s="88"/>
      <c r="D67" s="79">
        <v>0</v>
      </c>
      <c r="E67" s="88"/>
      <c r="F67" s="90"/>
      <c r="G67" s="79">
        <f>D67/I67</f>
        <v>0</v>
      </c>
      <c r="H67" s="79">
        <f>D67/12/I67</f>
        <v>0</v>
      </c>
      <c r="I67" s="18">
        <v>3862.2</v>
      </c>
      <c r="J67" s="18">
        <v>1.07</v>
      </c>
      <c r="K67" s="67">
        <v>0.1</v>
      </c>
      <c r="L67" s="24">
        <v>3938.5</v>
      </c>
      <c r="M67" s="34">
        <f t="shared" si="2"/>
        <v>0</v>
      </c>
    </row>
    <row r="68" spans="1:13" s="24" customFormat="1" ht="15" hidden="1">
      <c r="A68" s="108" t="s">
        <v>59</v>
      </c>
      <c r="B68" s="129" t="s">
        <v>9</v>
      </c>
      <c r="C68" s="88"/>
      <c r="D68" s="89">
        <f>G68*I68</f>
        <v>0</v>
      </c>
      <c r="E68" s="88"/>
      <c r="F68" s="90"/>
      <c r="G68" s="88">
        <f>H68*12</f>
        <v>0</v>
      </c>
      <c r="H68" s="88">
        <v>0</v>
      </c>
      <c r="I68" s="18">
        <v>3862.2</v>
      </c>
      <c r="J68" s="18">
        <v>1.07</v>
      </c>
      <c r="K68" s="67">
        <v>0</v>
      </c>
      <c r="M68" s="34">
        <f t="shared" si="2"/>
        <v>0</v>
      </c>
    </row>
    <row r="69" spans="1:13" s="24" customFormat="1" ht="15">
      <c r="A69" s="133" t="s">
        <v>45</v>
      </c>
      <c r="B69" s="129"/>
      <c r="C69" s="88"/>
      <c r="D69" s="79">
        <f>D71+D72+D78+D79+D80</f>
        <v>42447.42</v>
      </c>
      <c r="E69" s="88"/>
      <c r="F69" s="90"/>
      <c r="G69" s="79">
        <f>D69/I69</f>
        <v>10.99</v>
      </c>
      <c r="H69" s="79">
        <f>G69/12</f>
        <v>0.92</v>
      </c>
      <c r="I69" s="18">
        <v>3862.2</v>
      </c>
      <c r="J69" s="18">
        <v>1.07</v>
      </c>
      <c r="K69" s="67">
        <v>0.28</v>
      </c>
      <c r="M69" s="34">
        <f t="shared" si="2"/>
        <v>0.915833333333333</v>
      </c>
    </row>
    <row r="70" spans="1:13" s="24" customFormat="1" ht="15" hidden="1">
      <c r="A70" s="108" t="s">
        <v>39</v>
      </c>
      <c r="B70" s="129" t="s">
        <v>9</v>
      </c>
      <c r="C70" s="88"/>
      <c r="D70" s="89">
        <f aca="true" t="shared" si="3" ref="D70:D77">G70*I70</f>
        <v>0</v>
      </c>
      <c r="E70" s="88"/>
      <c r="F70" s="90"/>
      <c r="G70" s="88">
        <f aca="true" t="shared" si="4" ref="G70:G77">H70*12</f>
        <v>0</v>
      </c>
      <c r="H70" s="88">
        <v>0</v>
      </c>
      <c r="I70" s="18">
        <v>3862.2</v>
      </c>
      <c r="J70" s="18">
        <v>1.07</v>
      </c>
      <c r="K70" s="67">
        <v>0</v>
      </c>
      <c r="M70" s="34">
        <f t="shared" si="2"/>
        <v>0</v>
      </c>
    </row>
    <row r="71" spans="1:13" s="24" customFormat="1" ht="15">
      <c r="A71" s="108" t="s">
        <v>75</v>
      </c>
      <c r="B71" s="129" t="s">
        <v>17</v>
      </c>
      <c r="C71" s="88"/>
      <c r="D71" s="89">
        <v>12000.72</v>
      </c>
      <c r="E71" s="88"/>
      <c r="F71" s="90"/>
      <c r="G71" s="88"/>
      <c r="H71" s="88"/>
      <c r="I71" s="18">
        <v>3862.2</v>
      </c>
      <c r="J71" s="18">
        <v>1.07</v>
      </c>
      <c r="K71" s="67">
        <v>0.2</v>
      </c>
      <c r="M71" s="34">
        <f t="shared" si="2"/>
        <v>0</v>
      </c>
    </row>
    <row r="72" spans="1:13" s="24" customFormat="1" ht="15">
      <c r="A72" s="108" t="s">
        <v>40</v>
      </c>
      <c r="B72" s="129" t="s">
        <v>17</v>
      </c>
      <c r="C72" s="88"/>
      <c r="D72" s="89">
        <f>915.28*I72/L72</f>
        <v>897.55</v>
      </c>
      <c r="E72" s="88"/>
      <c r="F72" s="90"/>
      <c r="G72" s="88"/>
      <c r="H72" s="88"/>
      <c r="I72" s="18">
        <v>3862.2</v>
      </c>
      <c r="J72" s="18">
        <v>1.07</v>
      </c>
      <c r="K72" s="67">
        <v>0.01</v>
      </c>
      <c r="L72" s="24">
        <v>3938.5</v>
      </c>
      <c r="M72" s="34">
        <f t="shared" si="2"/>
        <v>0</v>
      </c>
    </row>
    <row r="73" spans="1:13" s="24" customFormat="1" ht="27.75" customHeight="1" hidden="1">
      <c r="A73" s="108" t="s">
        <v>48</v>
      </c>
      <c r="B73" s="129" t="s">
        <v>12</v>
      </c>
      <c r="C73" s="88"/>
      <c r="D73" s="89">
        <f t="shared" si="3"/>
        <v>0</v>
      </c>
      <c r="E73" s="88"/>
      <c r="F73" s="90"/>
      <c r="G73" s="88">
        <f t="shared" si="4"/>
        <v>0</v>
      </c>
      <c r="H73" s="88"/>
      <c r="I73" s="18">
        <v>3862.2</v>
      </c>
      <c r="J73" s="18">
        <v>1.07</v>
      </c>
      <c r="K73" s="67">
        <v>0.06</v>
      </c>
      <c r="M73" s="34">
        <f t="shared" si="2"/>
        <v>0</v>
      </c>
    </row>
    <row r="74" spans="1:13" s="24" customFormat="1" ht="25.5" hidden="1">
      <c r="A74" s="108" t="s">
        <v>71</v>
      </c>
      <c r="B74" s="129" t="s">
        <v>12</v>
      </c>
      <c r="C74" s="88"/>
      <c r="D74" s="89">
        <f t="shared" si="3"/>
        <v>0</v>
      </c>
      <c r="E74" s="88"/>
      <c r="F74" s="90"/>
      <c r="G74" s="88">
        <f t="shared" si="4"/>
        <v>0</v>
      </c>
      <c r="H74" s="88">
        <v>0</v>
      </c>
      <c r="I74" s="18">
        <v>3862.2</v>
      </c>
      <c r="J74" s="18">
        <v>1.07</v>
      </c>
      <c r="K74" s="67">
        <v>0</v>
      </c>
      <c r="M74" s="34">
        <f t="shared" si="2"/>
        <v>0</v>
      </c>
    </row>
    <row r="75" spans="1:13" s="24" customFormat="1" ht="25.5" hidden="1">
      <c r="A75" s="108" t="s">
        <v>67</v>
      </c>
      <c r="B75" s="129" t="s">
        <v>12</v>
      </c>
      <c r="C75" s="88"/>
      <c r="D75" s="89">
        <f t="shared" si="3"/>
        <v>0</v>
      </c>
      <c r="E75" s="88"/>
      <c r="F75" s="90"/>
      <c r="G75" s="88">
        <f t="shared" si="4"/>
        <v>0</v>
      </c>
      <c r="H75" s="88">
        <v>0</v>
      </c>
      <c r="I75" s="18">
        <v>3862.2</v>
      </c>
      <c r="J75" s="18">
        <v>1.07</v>
      </c>
      <c r="K75" s="67">
        <v>0</v>
      </c>
      <c r="M75" s="34">
        <f t="shared" si="2"/>
        <v>0</v>
      </c>
    </row>
    <row r="76" spans="1:13" s="24" customFormat="1" ht="25.5" hidden="1">
      <c r="A76" s="108" t="s">
        <v>72</v>
      </c>
      <c r="B76" s="129" t="s">
        <v>12</v>
      </c>
      <c r="C76" s="88"/>
      <c r="D76" s="89">
        <f t="shared" si="3"/>
        <v>0</v>
      </c>
      <c r="E76" s="88"/>
      <c r="F76" s="90"/>
      <c r="G76" s="88">
        <f t="shared" si="4"/>
        <v>0</v>
      </c>
      <c r="H76" s="88">
        <v>0</v>
      </c>
      <c r="I76" s="18">
        <v>3862.2</v>
      </c>
      <c r="J76" s="18">
        <v>1.07</v>
      </c>
      <c r="K76" s="67">
        <v>0</v>
      </c>
      <c r="M76" s="34">
        <f t="shared" si="2"/>
        <v>0</v>
      </c>
    </row>
    <row r="77" spans="1:13" s="24" customFormat="1" ht="25.5" hidden="1">
      <c r="A77" s="108" t="s">
        <v>70</v>
      </c>
      <c r="B77" s="129" t="s">
        <v>12</v>
      </c>
      <c r="C77" s="88"/>
      <c r="D77" s="89">
        <f t="shared" si="3"/>
        <v>0</v>
      </c>
      <c r="E77" s="88"/>
      <c r="F77" s="90"/>
      <c r="G77" s="88">
        <f t="shared" si="4"/>
        <v>0</v>
      </c>
      <c r="H77" s="88">
        <v>0</v>
      </c>
      <c r="I77" s="18">
        <v>3862.2</v>
      </c>
      <c r="J77" s="18">
        <v>1.07</v>
      </c>
      <c r="K77" s="67">
        <v>0</v>
      </c>
      <c r="M77" s="34">
        <f t="shared" si="2"/>
        <v>0</v>
      </c>
    </row>
    <row r="78" spans="1:13" s="24" customFormat="1" ht="15" hidden="1">
      <c r="A78" s="108" t="s">
        <v>109</v>
      </c>
      <c r="B78" s="109" t="s">
        <v>110</v>
      </c>
      <c r="C78" s="88"/>
      <c r="D78" s="114">
        <v>0</v>
      </c>
      <c r="E78" s="88"/>
      <c r="F78" s="90"/>
      <c r="G78" s="113"/>
      <c r="H78" s="113"/>
      <c r="I78" s="18">
        <v>3862.2</v>
      </c>
      <c r="J78" s="18"/>
      <c r="K78" s="67"/>
      <c r="M78" s="34">
        <f t="shared" si="2"/>
        <v>0</v>
      </c>
    </row>
    <row r="79" spans="1:13" s="24" customFormat="1" ht="15">
      <c r="A79" s="108" t="s">
        <v>48</v>
      </c>
      <c r="B79" s="109" t="s">
        <v>144</v>
      </c>
      <c r="C79" s="88"/>
      <c r="D79" s="114">
        <v>4045.84</v>
      </c>
      <c r="E79" s="88"/>
      <c r="F79" s="90"/>
      <c r="G79" s="113"/>
      <c r="H79" s="113"/>
      <c r="I79" s="18">
        <v>3862.2</v>
      </c>
      <c r="J79" s="18"/>
      <c r="K79" s="67"/>
      <c r="M79" s="34">
        <f t="shared" si="2"/>
        <v>0</v>
      </c>
    </row>
    <row r="80" spans="1:13" s="24" customFormat="1" ht="15">
      <c r="A80" s="108" t="s">
        <v>147</v>
      </c>
      <c r="B80" s="109" t="s">
        <v>110</v>
      </c>
      <c r="C80" s="88"/>
      <c r="D80" s="114">
        <v>25503.31</v>
      </c>
      <c r="E80" s="88"/>
      <c r="F80" s="90"/>
      <c r="G80" s="113"/>
      <c r="H80" s="113"/>
      <c r="I80" s="18">
        <v>3862.2</v>
      </c>
      <c r="J80" s="18"/>
      <c r="K80" s="67"/>
      <c r="M80" s="34">
        <f t="shared" si="2"/>
        <v>0</v>
      </c>
    </row>
    <row r="81" spans="1:13" s="24" customFormat="1" ht="15">
      <c r="A81" s="133" t="s">
        <v>46</v>
      </c>
      <c r="B81" s="129"/>
      <c r="C81" s="88"/>
      <c r="D81" s="79">
        <f>D82+D83</f>
        <v>1098.16</v>
      </c>
      <c r="E81" s="88"/>
      <c r="F81" s="90"/>
      <c r="G81" s="79">
        <f>H81*12</f>
        <v>0.24</v>
      </c>
      <c r="H81" s="79">
        <f>D81/12/I81</f>
        <v>0.02</v>
      </c>
      <c r="I81" s="18">
        <v>3862.2</v>
      </c>
      <c r="J81" s="18">
        <v>1.07</v>
      </c>
      <c r="K81" s="67">
        <v>0.13</v>
      </c>
      <c r="M81" s="34">
        <f t="shared" si="2"/>
        <v>0.02</v>
      </c>
    </row>
    <row r="82" spans="1:13" s="24" customFormat="1" ht="15">
      <c r="A82" s="108" t="s">
        <v>41</v>
      </c>
      <c r="B82" s="129" t="s">
        <v>17</v>
      </c>
      <c r="C82" s="88"/>
      <c r="D82" s="89">
        <v>1098.16</v>
      </c>
      <c r="E82" s="88"/>
      <c r="F82" s="90"/>
      <c r="G82" s="88"/>
      <c r="H82" s="88"/>
      <c r="I82" s="18">
        <v>3862.2</v>
      </c>
      <c r="J82" s="18">
        <v>1.07</v>
      </c>
      <c r="K82" s="67">
        <v>0.02</v>
      </c>
      <c r="M82" s="34">
        <f t="shared" si="2"/>
        <v>0</v>
      </c>
    </row>
    <row r="83" spans="1:13" s="24" customFormat="1" ht="15" hidden="1">
      <c r="A83" s="108" t="s">
        <v>42</v>
      </c>
      <c r="B83" s="129" t="s">
        <v>17</v>
      </c>
      <c r="C83" s="88"/>
      <c r="D83" s="89">
        <v>0</v>
      </c>
      <c r="E83" s="88"/>
      <c r="F83" s="90"/>
      <c r="G83" s="88"/>
      <c r="H83" s="88"/>
      <c r="I83" s="18">
        <v>3862.2</v>
      </c>
      <c r="J83" s="18">
        <v>1.07</v>
      </c>
      <c r="K83" s="67">
        <v>0.01</v>
      </c>
      <c r="M83" s="34">
        <f t="shared" si="2"/>
        <v>0</v>
      </c>
    </row>
    <row r="84" spans="1:13" s="18" customFormat="1" ht="15">
      <c r="A84" s="133" t="s">
        <v>55</v>
      </c>
      <c r="B84" s="134"/>
      <c r="C84" s="79"/>
      <c r="D84" s="79">
        <f>D85</f>
        <v>20251.2</v>
      </c>
      <c r="E84" s="79"/>
      <c r="F84" s="84"/>
      <c r="G84" s="79">
        <f>D84/I84</f>
        <v>5.24</v>
      </c>
      <c r="H84" s="79">
        <f>D84/12/I84</f>
        <v>0.44</v>
      </c>
      <c r="I84" s="18">
        <v>3862.2</v>
      </c>
      <c r="J84" s="18">
        <v>1.07</v>
      </c>
      <c r="K84" s="67">
        <v>0.03</v>
      </c>
      <c r="M84" s="34">
        <f t="shared" si="2"/>
        <v>0.436666666666667</v>
      </c>
    </row>
    <row r="85" spans="1:13" s="24" customFormat="1" ht="15">
      <c r="A85" s="108" t="s">
        <v>124</v>
      </c>
      <c r="B85" s="109" t="s">
        <v>22</v>
      </c>
      <c r="C85" s="88"/>
      <c r="D85" s="89">
        <v>20251.2</v>
      </c>
      <c r="E85" s="88"/>
      <c r="F85" s="90"/>
      <c r="G85" s="88"/>
      <c r="H85" s="88"/>
      <c r="I85" s="18">
        <v>3862.2</v>
      </c>
      <c r="J85" s="18">
        <v>1.07</v>
      </c>
      <c r="K85" s="67">
        <v>0.03</v>
      </c>
      <c r="M85" s="34">
        <f t="shared" si="2"/>
        <v>0</v>
      </c>
    </row>
    <row r="86" spans="1:13" s="18" customFormat="1" ht="15">
      <c r="A86" s="133" t="s">
        <v>54</v>
      </c>
      <c r="B86" s="134"/>
      <c r="C86" s="79"/>
      <c r="D86" s="112">
        <f>D87+D88+D89</f>
        <v>14948.48</v>
      </c>
      <c r="E86" s="79"/>
      <c r="F86" s="84"/>
      <c r="G86" s="112">
        <f>D86/I86</f>
        <v>3.87</v>
      </c>
      <c r="H86" s="112">
        <f>G86/12</f>
        <v>0.32</v>
      </c>
      <c r="I86" s="18">
        <v>3862.2</v>
      </c>
      <c r="J86" s="18">
        <v>1.07</v>
      </c>
      <c r="K86" s="67">
        <v>0.58</v>
      </c>
      <c r="M86" s="34">
        <f t="shared" si="2"/>
        <v>0.3225</v>
      </c>
    </row>
    <row r="87" spans="1:13" s="24" customFormat="1" ht="15">
      <c r="A87" s="108" t="s">
        <v>121</v>
      </c>
      <c r="B87" s="129" t="s">
        <v>61</v>
      </c>
      <c r="C87" s="88"/>
      <c r="D87" s="89">
        <v>9762.72</v>
      </c>
      <c r="E87" s="88"/>
      <c r="F87" s="90"/>
      <c r="G87" s="88"/>
      <c r="H87" s="88"/>
      <c r="I87" s="18">
        <v>3862.2</v>
      </c>
      <c r="J87" s="18">
        <v>1.07</v>
      </c>
      <c r="K87" s="67">
        <v>0.17</v>
      </c>
      <c r="M87" s="34">
        <f t="shared" si="2"/>
        <v>0</v>
      </c>
    </row>
    <row r="88" spans="1:13" s="24" customFormat="1" ht="15">
      <c r="A88" s="108" t="s">
        <v>68</v>
      </c>
      <c r="B88" s="129" t="s">
        <v>61</v>
      </c>
      <c r="C88" s="88"/>
      <c r="D88" s="89">
        <v>2440.8</v>
      </c>
      <c r="E88" s="88"/>
      <c r="F88" s="90"/>
      <c r="G88" s="88"/>
      <c r="H88" s="88"/>
      <c r="I88" s="18">
        <v>3862.2</v>
      </c>
      <c r="J88" s="18">
        <v>1.07</v>
      </c>
      <c r="K88" s="67">
        <v>0.04</v>
      </c>
      <c r="M88" s="34">
        <f t="shared" si="2"/>
        <v>0</v>
      </c>
    </row>
    <row r="89" spans="1:13" s="24" customFormat="1" ht="25.5" customHeight="1">
      <c r="A89" s="108" t="s">
        <v>69</v>
      </c>
      <c r="B89" s="129" t="s">
        <v>17</v>
      </c>
      <c r="C89" s="88"/>
      <c r="D89" s="89">
        <v>2744.96</v>
      </c>
      <c r="E89" s="88"/>
      <c r="F89" s="90"/>
      <c r="G89" s="88"/>
      <c r="H89" s="88"/>
      <c r="I89" s="18">
        <v>3862.2</v>
      </c>
      <c r="J89" s="18">
        <v>1.07</v>
      </c>
      <c r="K89" s="67">
        <v>0.04</v>
      </c>
      <c r="M89" s="34">
        <f t="shared" si="2"/>
        <v>0</v>
      </c>
    </row>
    <row r="90" spans="1:13" s="18" customFormat="1" ht="37.5">
      <c r="A90" s="137" t="s">
        <v>148</v>
      </c>
      <c r="B90" s="134" t="s">
        <v>12</v>
      </c>
      <c r="C90" s="86">
        <f>F90*12</f>
        <v>0</v>
      </c>
      <c r="D90" s="85">
        <f>G90*I90</f>
        <v>51907.97</v>
      </c>
      <c r="E90" s="85">
        <f>H90*12</f>
        <v>13.44</v>
      </c>
      <c r="F90" s="85"/>
      <c r="G90" s="85">
        <f>H90*12</f>
        <v>13.44</v>
      </c>
      <c r="H90" s="85">
        <v>1.12</v>
      </c>
      <c r="I90" s="18">
        <v>3862.2</v>
      </c>
      <c r="J90" s="18">
        <v>1.07</v>
      </c>
      <c r="K90" s="67">
        <v>0.3</v>
      </c>
      <c r="M90" s="34">
        <f t="shared" si="2"/>
        <v>1.12</v>
      </c>
    </row>
    <row r="91" spans="1:13" s="18" customFormat="1" ht="18.75" hidden="1">
      <c r="A91" s="138" t="s">
        <v>31</v>
      </c>
      <c r="B91" s="134"/>
      <c r="C91" s="85">
        <f>F91*12</f>
        <v>0</v>
      </c>
      <c r="D91" s="85"/>
      <c r="E91" s="85"/>
      <c r="F91" s="85"/>
      <c r="G91" s="85"/>
      <c r="H91" s="85">
        <v>0</v>
      </c>
      <c r="I91" s="18">
        <v>3862.2</v>
      </c>
      <c r="J91" s="18">
        <v>1.07</v>
      </c>
      <c r="K91" s="67">
        <v>0</v>
      </c>
      <c r="M91" s="34">
        <f t="shared" si="2"/>
        <v>0</v>
      </c>
    </row>
    <row r="92" spans="1:13" s="18" customFormat="1" ht="15" hidden="1">
      <c r="A92" s="139" t="s">
        <v>76</v>
      </c>
      <c r="B92" s="140"/>
      <c r="C92" s="141"/>
      <c r="D92" s="85"/>
      <c r="E92" s="85"/>
      <c r="F92" s="85"/>
      <c r="G92" s="85"/>
      <c r="H92" s="85">
        <v>0</v>
      </c>
      <c r="I92" s="18">
        <v>3862.2</v>
      </c>
      <c r="J92" s="18">
        <v>1.07</v>
      </c>
      <c r="K92" s="67">
        <v>0</v>
      </c>
      <c r="M92" s="34">
        <f t="shared" si="2"/>
        <v>0</v>
      </c>
    </row>
    <row r="93" spans="1:13" s="18" customFormat="1" ht="15" hidden="1">
      <c r="A93" s="139" t="s">
        <v>77</v>
      </c>
      <c r="B93" s="140"/>
      <c r="C93" s="141"/>
      <c r="D93" s="85"/>
      <c r="E93" s="85"/>
      <c r="F93" s="85"/>
      <c r="G93" s="85"/>
      <c r="H93" s="85">
        <v>0</v>
      </c>
      <c r="I93" s="18">
        <v>3862.2</v>
      </c>
      <c r="J93" s="18">
        <v>1.07</v>
      </c>
      <c r="K93" s="67">
        <v>0</v>
      </c>
      <c r="M93" s="34">
        <f t="shared" si="2"/>
        <v>0</v>
      </c>
    </row>
    <row r="94" spans="1:13" s="18" customFormat="1" ht="15" hidden="1">
      <c r="A94" s="139" t="s">
        <v>78</v>
      </c>
      <c r="B94" s="140"/>
      <c r="C94" s="141"/>
      <c r="D94" s="85"/>
      <c r="E94" s="85"/>
      <c r="F94" s="85"/>
      <c r="G94" s="85"/>
      <c r="H94" s="85">
        <v>0</v>
      </c>
      <c r="I94" s="18">
        <v>3862.2</v>
      </c>
      <c r="J94" s="18">
        <v>1.07</v>
      </c>
      <c r="K94" s="67">
        <v>0</v>
      </c>
      <c r="M94" s="34">
        <f t="shared" si="2"/>
        <v>0</v>
      </c>
    </row>
    <row r="95" spans="1:13" s="18" customFormat="1" ht="15" hidden="1">
      <c r="A95" s="139" t="s">
        <v>85</v>
      </c>
      <c r="B95" s="140"/>
      <c r="C95" s="141"/>
      <c r="D95" s="85"/>
      <c r="E95" s="85"/>
      <c r="F95" s="85"/>
      <c r="G95" s="85"/>
      <c r="H95" s="85">
        <v>0</v>
      </c>
      <c r="I95" s="18">
        <v>3862.2</v>
      </c>
      <c r="J95" s="18">
        <v>1.07</v>
      </c>
      <c r="K95" s="67">
        <v>0</v>
      </c>
      <c r="M95" s="34">
        <f t="shared" si="2"/>
        <v>0</v>
      </c>
    </row>
    <row r="96" spans="1:13" s="18" customFormat="1" ht="15" hidden="1">
      <c r="A96" s="139" t="s">
        <v>79</v>
      </c>
      <c r="B96" s="140"/>
      <c r="C96" s="141"/>
      <c r="D96" s="85"/>
      <c r="E96" s="85"/>
      <c r="F96" s="85"/>
      <c r="G96" s="85"/>
      <c r="H96" s="85">
        <v>0</v>
      </c>
      <c r="I96" s="18">
        <v>3862.2</v>
      </c>
      <c r="J96" s="18">
        <v>1.07</v>
      </c>
      <c r="K96" s="67">
        <v>0</v>
      </c>
      <c r="M96" s="34">
        <f t="shared" si="2"/>
        <v>0</v>
      </c>
    </row>
    <row r="97" spans="1:13" s="18" customFormat="1" ht="15" hidden="1">
      <c r="A97" s="139" t="s">
        <v>80</v>
      </c>
      <c r="B97" s="140"/>
      <c r="C97" s="141"/>
      <c r="D97" s="85"/>
      <c r="E97" s="85"/>
      <c r="F97" s="85"/>
      <c r="G97" s="85"/>
      <c r="H97" s="85">
        <v>0</v>
      </c>
      <c r="I97" s="18">
        <v>3862.2</v>
      </c>
      <c r="J97" s="18">
        <v>1.07</v>
      </c>
      <c r="K97" s="67">
        <v>0</v>
      </c>
      <c r="M97" s="34">
        <f t="shared" si="2"/>
        <v>0</v>
      </c>
    </row>
    <row r="98" spans="1:13" s="18" customFormat="1" ht="15" hidden="1">
      <c r="A98" s="139" t="s">
        <v>94</v>
      </c>
      <c r="B98" s="140"/>
      <c r="C98" s="141"/>
      <c r="D98" s="85"/>
      <c r="E98" s="85"/>
      <c r="F98" s="85"/>
      <c r="G98" s="85"/>
      <c r="H98" s="85">
        <v>0</v>
      </c>
      <c r="I98" s="18">
        <v>3862.2</v>
      </c>
      <c r="J98" s="18">
        <v>1.07</v>
      </c>
      <c r="K98" s="67">
        <v>0</v>
      </c>
      <c r="M98" s="34">
        <f t="shared" si="2"/>
        <v>0</v>
      </c>
    </row>
    <row r="99" spans="1:13" s="18" customFormat="1" ht="15" hidden="1">
      <c r="A99" s="139" t="s">
        <v>81</v>
      </c>
      <c r="B99" s="140"/>
      <c r="C99" s="141"/>
      <c r="D99" s="85"/>
      <c r="E99" s="85"/>
      <c r="F99" s="85"/>
      <c r="G99" s="85"/>
      <c r="H99" s="85">
        <v>0</v>
      </c>
      <c r="I99" s="18">
        <v>3862.2</v>
      </c>
      <c r="J99" s="18">
        <v>1.07</v>
      </c>
      <c r="K99" s="67">
        <v>0</v>
      </c>
      <c r="M99" s="34">
        <f t="shared" si="2"/>
        <v>0</v>
      </c>
    </row>
    <row r="100" spans="1:13" s="18" customFormat="1" ht="15" hidden="1">
      <c r="A100" s="139" t="s">
        <v>82</v>
      </c>
      <c r="B100" s="140"/>
      <c r="C100" s="141"/>
      <c r="D100" s="85"/>
      <c r="E100" s="85"/>
      <c r="F100" s="85"/>
      <c r="G100" s="85"/>
      <c r="H100" s="85">
        <v>0</v>
      </c>
      <c r="I100" s="18">
        <v>3862.2</v>
      </c>
      <c r="J100" s="18">
        <v>1.07</v>
      </c>
      <c r="K100" s="67">
        <v>0</v>
      </c>
      <c r="M100" s="34">
        <f t="shared" si="2"/>
        <v>0</v>
      </c>
    </row>
    <row r="101" spans="1:13" s="18" customFormat="1" ht="15" hidden="1">
      <c r="A101" s="139" t="s">
        <v>83</v>
      </c>
      <c r="B101" s="140"/>
      <c r="C101" s="141"/>
      <c r="D101" s="85"/>
      <c r="E101" s="85"/>
      <c r="F101" s="85"/>
      <c r="G101" s="85"/>
      <c r="H101" s="85">
        <v>0</v>
      </c>
      <c r="I101" s="18">
        <v>3862.2</v>
      </c>
      <c r="J101" s="18">
        <v>1.07</v>
      </c>
      <c r="K101" s="67">
        <v>0</v>
      </c>
      <c r="M101" s="34">
        <f t="shared" si="2"/>
        <v>0</v>
      </c>
    </row>
    <row r="102" spans="1:13" s="18" customFormat="1" ht="28.5" hidden="1">
      <c r="A102" s="142" t="s">
        <v>84</v>
      </c>
      <c r="B102" s="143"/>
      <c r="C102" s="144"/>
      <c r="D102" s="86"/>
      <c r="E102" s="86"/>
      <c r="F102" s="86"/>
      <c r="G102" s="86"/>
      <c r="H102" s="86">
        <v>0</v>
      </c>
      <c r="I102" s="18">
        <v>3862.2</v>
      </c>
      <c r="J102" s="18">
        <v>1.07</v>
      </c>
      <c r="K102" s="67">
        <v>0</v>
      </c>
      <c r="M102" s="34">
        <f t="shared" si="2"/>
        <v>0</v>
      </c>
    </row>
    <row r="103" spans="1:13" s="18" customFormat="1" ht="32.25" customHeight="1" thickBot="1">
      <c r="A103" s="145" t="s">
        <v>145</v>
      </c>
      <c r="B103" s="146" t="s">
        <v>146</v>
      </c>
      <c r="C103" s="147"/>
      <c r="D103" s="147">
        <v>8000</v>
      </c>
      <c r="E103" s="147"/>
      <c r="F103" s="147"/>
      <c r="G103" s="147">
        <f>D103/I103</f>
        <v>2.07</v>
      </c>
      <c r="H103" s="147">
        <f>G103/12</f>
        <v>0.17</v>
      </c>
      <c r="I103" s="18">
        <v>3862.2</v>
      </c>
      <c r="K103" s="67"/>
      <c r="M103" s="34">
        <f>G103/12</f>
        <v>0.1725</v>
      </c>
    </row>
    <row r="104" spans="1:13" s="18" customFormat="1" ht="20.25" thickBot="1">
      <c r="A104" s="64" t="s">
        <v>111</v>
      </c>
      <c r="B104" s="121" t="s">
        <v>11</v>
      </c>
      <c r="C104" s="74"/>
      <c r="D104" s="99">
        <f>G104*I104</f>
        <v>80179.27</v>
      </c>
      <c r="E104" s="100"/>
      <c r="F104" s="99"/>
      <c r="G104" s="100">
        <f>12*H104</f>
        <v>20.76</v>
      </c>
      <c r="H104" s="100">
        <v>1.73</v>
      </c>
      <c r="I104" s="18">
        <v>3862.2</v>
      </c>
      <c r="K104" s="67"/>
      <c r="M104" s="34">
        <f>G104/12</f>
        <v>1.73</v>
      </c>
    </row>
    <row r="105" spans="1:11" s="18" customFormat="1" ht="20.25" thickBot="1">
      <c r="A105" s="55" t="s">
        <v>32</v>
      </c>
      <c r="B105" s="56"/>
      <c r="C105" s="57">
        <f>F105*12</f>
        <v>0</v>
      </c>
      <c r="D105" s="101">
        <f>D14+D22+D30+D31+D32+D33+D34+D40+D41+D42+D43+D44+D60+D67+D69+D81+D84+D86+D90+D104+D103+D39</f>
        <v>776502.74</v>
      </c>
      <c r="E105" s="101">
        <f>E14+E22+E30+E31+E32+E33+E34+E40+E41+E42+E43+E44+E60+E67+E69+E81+E84+E86+E90+E104+E103+E39</f>
        <v>139.8</v>
      </c>
      <c r="F105" s="101">
        <f>F14+F22+F30+F31+F32+F33+F34+F40+F41+F42+F43+F44+F60+F67+F69+F81+F84+F86+F90+F104+F103+F39</f>
        <v>0</v>
      </c>
      <c r="G105" s="101">
        <f>G14+G22+G30+G31+G32+G33+G34+G40+G41+G42+G43+G44+G60+G67+G69+G81+G84+G86+G90+G104+G103+G39</f>
        <v>201.05</v>
      </c>
      <c r="H105" s="101">
        <f>H14+H22+H30+H31+H32+H33+H34+H40+H41+H42+H43+H44+H60+H67+H69+H81+H84+H86+H90+H104+H103+H39</f>
        <v>16.75</v>
      </c>
      <c r="I105" s="18">
        <v>3862.2</v>
      </c>
      <c r="J105" s="18">
        <v>1.07</v>
      </c>
      <c r="K105" s="67">
        <v>10.81</v>
      </c>
    </row>
    <row r="106" spans="1:11" s="18" customFormat="1" ht="19.5">
      <c r="A106" s="76"/>
      <c r="B106" s="77"/>
      <c r="C106" s="78"/>
      <c r="D106" s="102"/>
      <c r="E106" s="103"/>
      <c r="F106" s="102"/>
      <c r="G106" s="103"/>
      <c r="H106" s="103"/>
      <c r="K106" s="67"/>
    </row>
    <row r="107" spans="1:11" s="18" customFormat="1" ht="19.5">
      <c r="A107" s="76"/>
      <c r="B107" s="77"/>
      <c r="C107" s="78"/>
      <c r="D107" s="102"/>
      <c r="E107" s="103"/>
      <c r="F107" s="102"/>
      <c r="G107" s="103"/>
      <c r="H107" s="103"/>
      <c r="K107" s="67"/>
    </row>
    <row r="108" spans="1:11" s="45" customFormat="1" ht="18.75">
      <c r="A108" s="43"/>
      <c r="B108" s="44"/>
      <c r="C108" s="5"/>
      <c r="D108" s="104"/>
      <c r="E108" s="104"/>
      <c r="F108" s="104"/>
      <c r="G108" s="104"/>
      <c r="H108" s="104"/>
      <c r="K108" s="70"/>
    </row>
    <row r="109" spans="1:11" s="45" customFormat="1" ht="19.5" thickBot="1">
      <c r="A109" s="43"/>
      <c r="B109" s="44"/>
      <c r="C109" s="5"/>
      <c r="D109" s="104"/>
      <c r="E109" s="104"/>
      <c r="F109" s="104"/>
      <c r="G109" s="104"/>
      <c r="H109" s="104"/>
      <c r="K109" s="70"/>
    </row>
    <row r="110" spans="1:11" s="18" customFormat="1" ht="20.25" thickBot="1">
      <c r="A110" s="55" t="s">
        <v>96</v>
      </c>
      <c r="B110" s="110"/>
      <c r="C110" s="111" t="e">
        <f>F110*12</f>
        <v>#REF!</v>
      </c>
      <c r="D110" s="111">
        <f>D111</f>
        <v>22634.42</v>
      </c>
      <c r="E110" s="111">
        <f>E111</f>
        <v>5.88</v>
      </c>
      <c r="F110" s="111" t="e">
        <f>F111</f>
        <v>#REF!</v>
      </c>
      <c r="G110" s="111">
        <f>G111</f>
        <v>5.86</v>
      </c>
      <c r="H110" s="111">
        <f>H111</f>
        <v>0.49</v>
      </c>
      <c r="I110" s="18">
        <v>3862.2</v>
      </c>
      <c r="K110" s="67"/>
    </row>
    <row r="111" spans="1:11" s="148" customFormat="1" ht="15">
      <c r="A111" s="136" t="s">
        <v>127</v>
      </c>
      <c r="B111" s="106"/>
      <c r="C111" s="81"/>
      <c r="D111" s="81">
        <v>22634.42</v>
      </c>
      <c r="E111" s="81">
        <f>H111*12</f>
        <v>5.88</v>
      </c>
      <c r="F111" s="81" t="e">
        <f>#REF!+#REF!+#REF!+#REF!+#REF!+#REF!+#REF!+#REF!+#REF!+#REF!</f>
        <v>#REF!</v>
      </c>
      <c r="G111" s="81">
        <f>D111/I111</f>
        <v>5.86</v>
      </c>
      <c r="H111" s="83">
        <f>G111/12</f>
        <v>0.49</v>
      </c>
      <c r="I111" s="148">
        <v>3862.2</v>
      </c>
      <c r="K111" s="149"/>
    </row>
    <row r="112" spans="1:11" s="18" customFormat="1" ht="29.25" hidden="1" thickBot="1">
      <c r="A112" s="51" t="s">
        <v>84</v>
      </c>
      <c r="B112" s="52"/>
      <c r="C112" s="53"/>
      <c r="D112" s="53">
        <f>G112*I112</f>
        <v>0</v>
      </c>
      <c r="E112" s="53">
        <f>H112*12</f>
        <v>0</v>
      </c>
      <c r="F112" s="53" t="e">
        <f>#REF!+#REF!+#REF!+#REF!+#REF!+#REF!+#REF!+#REF!+#REF!+#REF!</f>
        <v>#REF!</v>
      </c>
      <c r="G112" s="53">
        <f>H112*12</f>
        <v>0</v>
      </c>
      <c r="H112" s="54"/>
      <c r="I112" s="18">
        <v>3862.2</v>
      </c>
      <c r="K112" s="67"/>
    </row>
    <row r="113" spans="1:11" s="45" customFormat="1" ht="18.75">
      <c r="A113" s="43"/>
      <c r="B113" s="44"/>
      <c r="C113" s="5"/>
      <c r="D113" s="5"/>
      <c r="E113" s="5"/>
      <c r="F113" s="5"/>
      <c r="G113" s="5"/>
      <c r="H113" s="5"/>
      <c r="K113" s="70"/>
    </row>
    <row r="114" spans="1:11" s="45" customFormat="1" ht="19.5" thickBot="1">
      <c r="A114" s="43"/>
      <c r="B114" s="44"/>
      <c r="C114" s="5"/>
      <c r="D114" s="5"/>
      <c r="E114" s="5"/>
      <c r="F114" s="5"/>
      <c r="G114" s="5"/>
      <c r="H114" s="5"/>
      <c r="K114" s="70"/>
    </row>
    <row r="115" spans="1:11" s="45" customFormat="1" ht="20.25" thickBot="1">
      <c r="A115" s="55" t="s">
        <v>97</v>
      </c>
      <c r="B115" s="58"/>
      <c r="C115" s="59"/>
      <c r="D115" s="59">
        <f>D105+D110</f>
        <v>799137.16</v>
      </c>
      <c r="E115" s="59">
        <f>E105+E110</f>
        <v>145.68</v>
      </c>
      <c r="F115" s="59" t="e">
        <f>F105+F110</f>
        <v>#REF!</v>
      </c>
      <c r="G115" s="59">
        <f>G105+G110</f>
        <v>206.91</v>
      </c>
      <c r="H115" s="59">
        <f>H105+H110</f>
        <v>17.24</v>
      </c>
      <c r="K115" s="70"/>
    </row>
    <row r="116" spans="1:11" s="45" customFormat="1" ht="18.75">
      <c r="A116" s="43"/>
      <c r="B116" s="44"/>
      <c r="C116" s="5"/>
      <c r="D116" s="5"/>
      <c r="E116" s="5"/>
      <c r="F116" s="5"/>
      <c r="G116" s="5"/>
      <c r="H116" s="5"/>
      <c r="K116" s="70"/>
    </row>
    <row r="117" spans="1:11" s="45" customFormat="1" ht="18.75">
      <c r="A117" s="43"/>
      <c r="B117" s="44"/>
      <c r="C117" s="5"/>
      <c r="D117" s="5"/>
      <c r="E117" s="5"/>
      <c r="F117" s="5"/>
      <c r="G117" s="5"/>
      <c r="H117" s="5"/>
      <c r="K117" s="70"/>
    </row>
    <row r="118" spans="1:11" s="45" customFormat="1" ht="18.75">
      <c r="A118" s="43"/>
      <c r="B118" s="44"/>
      <c r="C118" s="5"/>
      <c r="D118" s="5"/>
      <c r="E118" s="5"/>
      <c r="F118" s="5"/>
      <c r="G118" s="5"/>
      <c r="H118" s="5"/>
      <c r="K118" s="70"/>
    </row>
    <row r="119" spans="1:11" s="41" customFormat="1" ht="19.5">
      <c r="A119" s="46"/>
      <c r="B119" s="47"/>
      <c r="C119" s="6"/>
      <c r="D119" s="6"/>
      <c r="E119" s="6"/>
      <c r="F119" s="6"/>
      <c r="G119" s="6"/>
      <c r="H119" s="6"/>
      <c r="K119" s="71"/>
    </row>
    <row r="120" spans="1:11" s="4" customFormat="1" ht="14.25">
      <c r="A120" s="172" t="s">
        <v>29</v>
      </c>
      <c r="B120" s="172"/>
      <c r="C120" s="172"/>
      <c r="D120" s="172"/>
      <c r="E120" s="172"/>
      <c r="F120" s="172"/>
      <c r="K120" s="72"/>
    </row>
    <row r="121" s="4" customFormat="1" ht="12.75">
      <c r="K121" s="72"/>
    </row>
    <row r="122" spans="1:11" s="4" customFormat="1" ht="12.75">
      <c r="A122" s="42" t="s">
        <v>30</v>
      </c>
      <c r="K122" s="72"/>
    </row>
    <row r="123" s="4" customFormat="1" ht="12.75">
      <c r="K123" s="72"/>
    </row>
    <row r="124" s="4" customFormat="1" ht="12.75">
      <c r="K124" s="72"/>
    </row>
    <row r="125" s="4" customFormat="1" ht="12.75">
      <c r="K125" s="72"/>
    </row>
    <row r="126" s="4" customFormat="1" ht="12.75">
      <c r="K126" s="72"/>
    </row>
    <row r="127" s="4" customFormat="1" ht="12.75">
      <c r="K127" s="72"/>
    </row>
    <row r="128" s="4" customFormat="1" ht="12.75">
      <c r="K128" s="72"/>
    </row>
    <row r="129" s="4" customFormat="1" ht="12.75">
      <c r="K129" s="72"/>
    </row>
    <row r="130" s="4" customFormat="1" ht="12.75">
      <c r="K130" s="72"/>
    </row>
    <row r="131" s="4" customFormat="1" ht="12.75">
      <c r="K131" s="72"/>
    </row>
    <row r="132" s="4" customFormat="1" ht="12.75">
      <c r="K132" s="72"/>
    </row>
    <row r="133" s="4" customFormat="1" ht="12.75">
      <c r="K133" s="72"/>
    </row>
    <row r="134" s="4" customFormat="1" ht="12.75">
      <c r="K134" s="72"/>
    </row>
    <row r="135" s="4" customFormat="1" ht="12.75">
      <c r="K135" s="72"/>
    </row>
    <row r="136" s="4" customFormat="1" ht="12.75">
      <c r="K136" s="72"/>
    </row>
    <row r="137" s="4" customFormat="1" ht="12.75">
      <c r="K137" s="72"/>
    </row>
    <row r="138" s="4" customFormat="1" ht="12.75">
      <c r="K138" s="72"/>
    </row>
    <row r="139" s="4" customFormat="1" ht="12.75">
      <c r="K139" s="72"/>
    </row>
    <row r="140" s="4" customFormat="1" ht="12.75">
      <c r="K140" s="72"/>
    </row>
  </sheetData>
  <sheetProtection/>
  <mergeCells count="12">
    <mergeCell ref="A7:H7"/>
    <mergeCell ref="A8:H8"/>
    <mergeCell ref="A9:H9"/>
    <mergeCell ref="A10:H10"/>
    <mergeCell ref="A13:H13"/>
    <mergeCell ref="A120:F120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7"/>
  <sheetViews>
    <sheetView zoomScale="75" zoomScaleNormal="75" zoomScalePageLayoutView="0" workbookViewId="0" topLeftCell="A7">
      <selection activeCell="O34" sqref="O34"/>
    </sheetView>
  </sheetViews>
  <sheetFormatPr defaultColWidth="9.00390625" defaultRowHeight="12.75"/>
  <cols>
    <col min="1" max="1" width="72.75390625" style="7" customWidth="1"/>
    <col min="2" max="2" width="19.125" style="7" customWidth="1"/>
    <col min="3" max="3" width="13.875" style="7" hidden="1" customWidth="1"/>
    <col min="4" max="4" width="17.625" style="7" customWidth="1"/>
    <col min="5" max="5" width="13.875" style="7" hidden="1" customWidth="1"/>
    <col min="6" max="6" width="20.875" style="7" hidden="1" customWidth="1"/>
    <col min="7" max="7" width="13.875" style="7" customWidth="1"/>
    <col min="8" max="8" width="20.875" style="7" customWidth="1"/>
    <col min="9" max="9" width="15.375" style="7" customWidth="1"/>
    <col min="10" max="10" width="15.375" style="7" hidden="1" customWidth="1"/>
    <col min="11" max="11" width="15.375" style="65" hidden="1" customWidth="1"/>
    <col min="12" max="14" width="15.375" style="7" customWidth="1"/>
    <col min="15" max="16384" width="9.125" style="7" customWidth="1"/>
  </cols>
  <sheetData>
    <row r="1" spans="1:8" ht="16.5" customHeight="1">
      <c r="A1" s="155" t="s">
        <v>0</v>
      </c>
      <c r="B1" s="156"/>
      <c r="C1" s="156"/>
      <c r="D1" s="156"/>
      <c r="E1" s="156"/>
      <c r="F1" s="156"/>
      <c r="G1" s="156"/>
      <c r="H1" s="156"/>
    </row>
    <row r="2" spans="2:8" ht="12.75" customHeight="1">
      <c r="B2" s="157" t="s">
        <v>1</v>
      </c>
      <c r="C2" s="157"/>
      <c r="D2" s="157"/>
      <c r="E2" s="157"/>
      <c r="F2" s="157"/>
      <c r="G2" s="156"/>
      <c r="H2" s="156"/>
    </row>
    <row r="3" spans="1:8" ht="19.5" customHeight="1">
      <c r="A3" s="91" t="s">
        <v>136</v>
      </c>
      <c r="B3" s="157" t="s">
        <v>2</v>
      </c>
      <c r="C3" s="157"/>
      <c r="D3" s="157"/>
      <c r="E3" s="157"/>
      <c r="F3" s="157"/>
      <c r="G3" s="156"/>
      <c r="H3" s="156"/>
    </row>
    <row r="4" spans="2:8" ht="14.25" customHeight="1">
      <c r="B4" s="157" t="s">
        <v>34</v>
      </c>
      <c r="C4" s="157"/>
      <c r="D4" s="157"/>
      <c r="E4" s="157"/>
      <c r="F4" s="157"/>
      <c r="G4" s="156"/>
      <c r="H4" s="156"/>
    </row>
    <row r="5" spans="1:8" s="73" customFormat="1" ht="39.75" customHeight="1">
      <c r="A5" s="160"/>
      <c r="B5" s="161"/>
      <c r="C5" s="161"/>
      <c r="D5" s="161"/>
      <c r="E5" s="161"/>
      <c r="F5" s="161"/>
      <c r="G5" s="161"/>
      <c r="H5" s="161"/>
    </row>
    <row r="6" spans="1:8" s="73" customFormat="1" ht="33" customHeight="1">
      <c r="A6" s="162" t="s">
        <v>137</v>
      </c>
      <c r="B6" s="163"/>
      <c r="C6" s="163"/>
      <c r="D6" s="163"/>
      <c r="E6" s="163"/>
      <c r="F6" s="163"/>
      <c r="G6" s="163"/>
      <c r="H6" s="163"/>
    </row>
    <row r="7" spans="1:11" s="12" customFormat="1" ht="22.5" customHeight="1">
      <c r="A7" s="158" t="s">
        <v>3</v>
      </c>
      <c r="B7" s="158"/>
      <c r="C7" s="158"/>
      <c r="D7" s="158"/>
      <c r="E7" s="159"/>
      <c r="F7" s="159"/>
      <c r="G7" s="159"/>
      <c r="H7" s="159"/>
      <c r="K7" s="66"/>
    </row>
    <row r="8" spans="1:8" s="13" customFormat="1" ht="18.75" customHeight="1">
      <c r="A8" s="158" t="s">
        <v>115</v>
      </c>
      <c r="B8" s="158"/>
      <c r="C8" s="158"/>
      <c r="D8" s="158"/>
      <c r="E8" s="159"/>
      <c r="F8" s="159"/>
      <c r="G8" s="159"/>
      <c r="H8" s="159"/>
    </row>
    <row r="9" spans="1:8" s="14" customFormat="1" ht="17.25" customHeight="1">
      <c r="A9" s="164" t="s">
        <v>74</v>
      </c>
      <c r="B9" s="164"/>
      <c r="C9" s="164"/>
      <c r="D9" s="164"/>
      <c r="E9" s="165"/>
      <c r="F9" s="165"/>
      <c r="G9" s="165"/>
      <c r="H9" s="165"/>
    </row>
    <row r="10" spans="1:8" s="14" customFormat="1" ht="17.25" customHeight="1">
      <c r="A10" s="173" t="s">
        <v>114</v>
      </c>
      <c r="B10" s="173"/>
      <c r="C10" s="173"/>
      <c r="D10" s="173"/>
      <c r="E10" s="173"/>
      <c r="F10" s="173"/>
      <c r="G10" s="173"/>
      <c r="H10" s="173"/>
    </row>
    <row r="11" spans="1:8" s="13" customFormat="1" ht="30" customHeight="1" thickBot="1">
      <c r="A11" s="166" t="s">
        <v>93</v>
      </c>
      <c r="B11" s="166"/>
      <c r="C11" s="166"/>
      <c r="D11" s="166"/>
      <c r="E11" s="167"/>
      <c r="F11" s="167"/>
      <c r="G11" s="167"/>
      <c r="H11" s="167"/>
    </row>
    <row r="12" spans="1:11" s="18" customFormat="1" ht="139.5" customHeight="1" thickBot="1">
      <c r="A12" s="15" t="s">
        <v>4</v>
      </c>
      <c r="B12" s="16" t="s">
        <v>5</v>
      </c>
      <c r="C12" s="17" t="s">
        <v>6</v>
      </c>
      <c r="D12" s="17" t="s">
        <v>35</v>
      </c>
      <c r="E12" s="17" t="s">
        <v>6</v>
      </c>
      <c r="F12" s="1" t="s">
        <v>7</v>
      </c>
      <c r="G12" s="17" t="s">
        <v>6</v>
      </c>
      <c r="H12" s="1" t="s">
        <v>7</v>
      </c>
      <c r="K12" s="67"/>
    </row>
    <row r="13" spans="1:11" s="24" customFormat="1" ht="12.75">
      <c r="A13" s="19">
        <v>1</v>
      </c>
      <c r="B13" s="20">
        <v>2</v>
      </c>
      <c r="C13" s="20">
        <v>3</v>
      </c>
      <c r="D13" s="21"/>
      <c r="E13" s="20">
        <v>3</v>
      </c>
      <c r="F13" s="2">
        <v>4</v>
      </c>
      <c r="G13" s="22">
        <v>3</v>
      </c>
      <c r="H13" s="23">
        <v>4</v>
      </c>
      <c r="K13" s="68"/>
    </row>
    <row r="14" spans="1:11" s="24" customFormat="1" ht="49.5" customHeight="1">
      <c r="A14" s="168" t="s">
        <v>8</v>
      </c>
      <c r="B14" s="169"/>
      <c r="C14" s="169"/>
      <c r="D14" s="169"/>
      <c r="E14" s="169"/>
      <c r="F14" s="169"/>
      <c r="G14" s="170"/>
      <c r="H14" s="171"/>
      <c r="K14" s="68"/>
    </row>
    <row r="15" spans="1:12" s="18" customFormat="1" ht="15">
      <c r="A15" s="25" t="s">
        <v>125</v>
      </c>
      <c r="B15" s="26" t="s">
        <v>9</v>
      </c>
      <c r="C15" s="27">
        <f>F15*12</f>
        <v>0</v>
      </c>
      <c r="D15" s="80">
        <f>G15*I15</f>
        <v>2701.02</v>
      </c>
      <c r="E15" s="79">
        <f>H15*12</f>
        <v>35.4</v>
      </c>
      <c r="F15" s="112"/>
      <c r="G15" s="79">
        <f>H15*12</f>
        <v>35.4</v>
      </c>
      <c r="H15" s="79">
        <f>H20+H22</f>
        <v>2.95</v>
      </c>
      <c r="I15" s="18">
        <v>76.3</v>
      </c>
      <c r="J15" s="18">
        <v>1.07</v>
      </c>
      <c r="K15" s="67">
        <v>2.24</v>
      </c>
      <c r="L15" s="18">
        <v>3938.5</v>
      </c>
    </row>
    <row r="16" spans="1:11" s="63" customFormat="1" ht="29.25" customHeight="1">
      <c r="A16" s="107" t="s">
        <v>98</v>
      </c>
      <c r="B16" s="106" t="s">
        <v>99</v>
      </c>
      <c r="C16" s="81"/>
      <c r="D16" s="82"/>
      <c r="E16" s="81"/>
      <c r="F16" s="83"/>
      <c r="G16" s="81"/>
      <c r="H16" s="81"/>
      <c r="K16" s="69"/>
    </row>
    <row r="17" spans="1:11" s="63" customFormat="1" ht="15">
      <c r="A17" s="107" t="s">
        <v>100</v>
      </c>
      <c r="B17" s="106" t="s">
        <v>99</v>
      </c>
      <c r="C17" s="81"/>
      <c r="D17" s="82"/>
      <c r="E17" s="81"/>
      <c r="F17" s="83"/>
      <c r="G17" s="81"/>
      <c r="H17" s="81"/>
      <c r="K17" s="69"/>
    </row>
    <row r="18" spans="1:11" s="63" customFormat="1" ht="15">
      <c r="A18" s="107" t="s">
        <v>101</v>
      </c>
      <c r="B18" s="106" t="s">
        <v>102</v>
      </c>
      <c r="C18" s="81"/>
      <c r="D18" s="82"/>
      <c r="E18" s="81"/>
      <c r="F18" s="83"/>
      <c r="G18" s="81"/>
      <c r="H18" s="81"/>
      <c r="K18" s="69"/>
    </row>
    <row r="19" spans="1:11" s="63" customFormat="1" ht="15">
      <c r="A19" s="107" t="s">
        <v>103</v>
      </c>
      <c r="B19" s="106" t="s">
        <v>99</v>
      </c>
      <c r="C19" s="81"/>
      <c r="D19" s="82"/>
      <c r="E19" s="81"/>
      <c r="F19" s="83"/>
      <c r="G19" s="81"/>
      <c r="H19" s="81"/>
      <c r="K19" s="69"/>
    </row>
    <row r="20" spans="1:11" s="63" customFormat="1" ht="15">
      <c r="A20" s="105" t="s">
        <v>32</v>
      </c>
      <c r="B20" s="106"/>
      <c r="C20" s="81"/>
      <c r="D20" s="82"/>
      <c r="E20" s="81"/>
      <c r="F20" s="83"/>
      <c r="G20" s="81"/>
      <c r="H20" s="79">
        <v>2.83</v>
      </c>
      <c r="K20" s="69"/>
    </row>
    <row r="21" spans="1:11" s="63" customFormat="1" ht="15">
      <c r="A21" s="107" t="s">
        <v>117</v>
      </c>
      <c r="B21" s="106" t="s">
        <v>99</v>
      </c>
      <c r="C21" s="81"/>
      <c r="D21" s="82"/>
      <c r="E21" s="81"/>
      <c r="F21" s="83"/>
      <c r="G21" s="81"/>
      <c r="H21" s="81">
        <v>0.12</v>
      </c>
      <c r="K21" s="69"/>
    </row>
    <row r="22" spans="1:11" s="63" customFormat="1" ht="15">
      <c r="A22" s="105" t="s">
        <v>32</v>
      </c>
      <c r="B22" s="106"/>
      <c r="C22" s="81"/>
      <c r="D22" s="82"/>
      <c r="E22" s="81"/>
      <c r="F22" s="83"/>
      <c r="G22" s="81"/>
      <c r="H22" s="79">
        <f>H21</f>
        <v>0.12</v>
      </c>
      <c r="K22" s="69"/>
    </row>
    <row r="23" spans="1:12" s="34" customFormat="1" ht="15">
      <c r="A23" s="133" t="s">
        <v>13</v>
      </c>
      <c r="B23" s="134" t="s">
        <v>14</v>
      </c>
      <c r="C23" s="79">
        <f>F23*12</f>
        <v>0</v>
      </c>
      <c r="D23" s="80">
        <f>G23*I23</f>
        <v>686.7</v>
      </c>
      <c r="E23" s="79">
        <f>H23*12</f>
        <v>9</v>
      </c>
      <c r="F23" s="84"/>
      <c r="G23" s="79">
        <f>H23*12</f>
        <v>9</v>
      </c>
      <c r="H23" s="79">
        <v>0.75</v>
      </c>
      <c r="I23" s="18">
        <v>76.3</v>
      </c>
      <c r="J23" s="18">
        <v>1.07</v>
      </c>
      <c r="K23" s="67">
        <v>0.6</v>
      </c>
      <c r="L23" s="34">
        <v>3938.5</v>
      </c>
    </row>
    <row r="24" spans="1:12" s="18" customFormat="1" ht="15">
      <c r="A24" s="133" t="s">
        <v>15</v>
      </c>
      <c r="B24" s="134" t="s">
        <v>16</v>
      </c>
      <c r="C24" s="79">
        <f>F24*12</f>
        <v>0</v>
      </c>
      <c r="D24" s="80">
        <f>G24*I24</f>
        <v>2243.22</v>
      </c>
      <c r="E24" s="79">
        <f>H24*12</f>
        <v>29.4</v>
      </c>
      <c r="F24" s="84"/>
      <c r="G24" s="79">
        <f>H24*12</f>
        <v>29.4</v>
      </c>
      <c r="H24" s="79">
        <v>2.45</v>
      </c>
      <c r="I24" s="18">
        <v>76.3</v>
      </c>
      <c r="J24" s="18">
        <v>1.07</v>
      </c>
      <c r="K24" s="67">
        <v>1.94</v>
      </c>
      <c r="L24" s="34">
        <v>3938.5</v>
      </c>
    </row>
    <row r="25" spans="1:12" s="24" customFormat="1" ht="30">
      <c r="A25" s="133" t="s">
        <v>49</v>
      </c>
      <c r="B25" s="134" t="s">
        <v>9</v>
      </c>
      <c r="C25" s="85"/>
      <c r="D25" s="80">
        <f>2042.21*I25/L25</f>
        <v>39.56</v>
      </c>
      <c r="E25" s="85"/>
      <c r="F25" s="84"/>
      <c r="G25" s="79">
        <f>D25/I25</f>
        <v>0.52</v>
      </c>
      <c r="H25" s="79">
        <f>G25/12</f>
        <v>0.04</v>
      </c>
      <c r="I25" s="18">
        <v>76.3</v>
      </c>
      <c r="J25" s="18">
        <v>1.07</v>
      </c>
      <c r="K25" s="67">
        <v>0.03</v>
      </c>
      <c r="L25" s="34">
        <v>3938.5</v>
      </c>
    </row>
    <row r="26" spans="1:12" s="18" customFormat="1" ht="15">
      <c r="A26" s="133" t="s">
        <v>25</v>
      </c>
      <c r="B26" s="134" t="s">
        <v>26</v>
      </c>
      <c r="C26" s="85">
        <f>F26*12</f>
        <v>0</v>
      </c>
      <c r="D26" s="80">
        <f>H26*12*I26</f>
        <v>54.94</v>
      </c>
      <c r="E26" s="85">
        <f>H26*12</f>
        <v>0.72</v>
      </c>
      <c r="F26" s="84"/>
      <c r="G26" s="79">
        <f>H26*12</f>
        <v>0.72</v>
      </c>
      <c r="H26" s="79">
        <v>0.06</v>
      </c>
      <c r="I26" s="18">
        <v>76.3</v>
      </c>
      <c r="J26" s="18">
        <v>1.07</v>
      </c>
      <c r="K26" s="67">
        <v>0.03</v>
      </c>
      <c r="L26" s="18">
        <v>3938.5</v>
      </c>
    </row>
    <row r="27" spans="1:12" s="18" customFormat="1" ht="15">
      <c r="A27" s="133" t="s">
        <v>27</v>
      </c>
      <c r="B27" s="135" t="s">
        <v>28</v>
      </c>
      <c r="C27" s="86">
        <f>F27*12</f>
        <v>0</v>
      </c>
      <c r="D27" s="80">
        <f>H27*12*I27</f>
        <v>36.62</v>
      </c>
      <c r="E27" s="86">
        <f>H27*12</f>
        <v>0.48</v>
      </c>
      <c r="F27" s="87"/>
      <c r="G27" s="79">
        <f>D27/I27</f>
        <v>0.48</v>
      </c>
      <c r="H27" s="79">
        <v>0.04</v>
      </c>
      <c r="I27" s="18">
        <v>76.3</v>
      </c>
      <c r="J27" s="18">
        <v>1.07</v>
      </c>
      <c r="K27" s="67">
        <v>0.02</v>
      </c>
      <c r="L27" s="18">
        <v>3938.5</v>
      </c>
    </row>
    <row r="28" spans="1:13" s="24" customFormat="1" ht="30">
      <c r="A28" s="133" t="s">
        <v>44</v>
      </c>
      <c r="B28" s="129"/>
      <c r="C28" s="88"/>
      <c r="D28" s="79">
        <v>0</v>
      </c>
      <c r="E28" s="88"/>
      <c r="F28" s="90"/>
      <c r="G28" s="79">
        <f>D28/I28</f>
        <v>0</v>
      </c>
      <c r="H28" s="79">
        <f>D28/12/I28</f>
        <v>0</v>
      </c>
      <c r="I28" s="18">
        <v>76.3</v>
      </c>
      <c r="J28" s="18">
        <v>1.07</v>
      </c>
      <c r="K28" s="67">
        <v>0.1</v>
      </c>
      <c r="L28" s="24">
        <v>3938.5</v>
      </c>
      <c r="M28" s="34"/>
    </row>
    <row r="29" spans="1:13" s="24" customFormat="1" ht="15" hidden="1">
      <c r="A29" s="108" t="s">
        <v>59</v>
      </c>
      <c r="B29" s="129" t="s">
        <v>9</v>
      </c>
      <c r="C29" s="88"/>
      <c r="D29" s="89">
        <f>G29*I29</f>
        <v>0</v>
      </c>
      <c r="E29" s="88"/>
      <c r="F29" s="90"/>
      <c r="G29" s="88">
        <f>H29*12</f>
        <v>0</v>
      </c>
      <c r="H29" s="88">
        <v>0</v>
      </c>
      <c r="I29" s="18">
        <v>76.3</v>
      </c>
      <c r="J29" s="18">
        <v>1.07</v>
      </c>
      <c r="K29" s="67">
        <v>0</v>
      </c>
      <c r="M29" s="34"/>
    </row>
    <row r="30" spans="1:13" s="24" customFormat="1" ht="15">
      <c r="A30" s="150" t="s">
        <v>45</v>
      </c>
      <c r="B30" s="129"/>
      <c r="C30" s="88"/>
      <c r="D30" s="85">
        <f>D31</f>
        <v>17.73</v>
      </c>
      <c r="E30" s="85"/>
      <c r="F30" s="85"/>
      <c r="G30" s="85">
        <f>D30/I30</f>
        <v>0.23</v>
      </c>
      <c r="H30" s="85">
        <f>G30/12</f>
        <v>0.02</v>
      </c>
      <c r="I30" s="18">
        <v>76.3</v>
      </c>
      <c r="J30" s="18"/>
      <c r="K30" s="67"/>
      <c r="M30" s="34"/>
    </row>
    <row r="31" spans="1:13" s="24" customFormat="1" ht="15">
      <c r="A31" s="108" t="s">
        <v>40</v>
      </c>
      <c r="B31" s="129" t="s">
        <v>17</v>
      </c>
      <c r="C31" s="88"/>
      <c r="D31" s="89">
        <f>915.28*I31/L31</f>
        <v>17.73</v>
      </c>
      <c r="E31" s="88"/>
      <c r="F31" s="88"/>
      <c r="G31" s="88"/>
      <c r="H31" s="88"/>
      <c r="I31" s="18">
        <v>76.3</v>
      </c>
      <c r="J31" s="18"/>
      <c r="K31" s="67"/>
      <c r="L31" s="24">
        <v>3938.5</v>
      </c>
      <c r="M31" s="34"/>
    </row>
    <row r="32" spans="1:13" s="24" customFormat="1" ht="37.5">
      <c r="A32" s="137" t="s">
        <v>148</v>
      </c>
      <c r="B32" s="129"/>
      <c r="C32" s="88"/>
      <c r="D32" s="85">
        <f>G32*I32</f>
        <v>109.87</v>
      </c>
      <c r="E32" s="85"/>
      <c r="F32" s="85"/>
      <c r="G32" s="85">
        <f>12*H32</f>
        <v>1.44</v>
      </c>
      <c r="H32" s="85">
        <v>0.12</v>
      </c>
      <c r="I32" s="18">
        <v>76.3</v>
      </c>
      <c r="J32" s="18"/>
      <c r="K32" s="67"/>
      <c r="M32" s="34"/>
    </row>
    <row r="33" spans="1:11" s="18" customFormat="1" ht="20.25" thickBot="1">
      <c r="A33" s="151" t="s">
        <v>32</v>
      </c>
      <c r="B33" s="152"/>
      <c r="C33" s="153">
        <f>F33*12</f>
        <v>0</v>
      </c>
      <c r="D33" s="154">
        <f>D15+D23+D24+D25+D26+D27+D28+D30+D32</f>
        <v>5889.66</v>
      </c>
      <c r="E33" s="154">
        <f>E15+E23+E24+E25+E26+E27+E28+E30+E32</f>
        <v>75</v>
      </c>
      <c r="F33" s="154">
        <f>F15+F23+F24+F25+F26+F27+F28+F30+F32</f>
        <v>0</v>
      </c>
      <c r="G33" s="154">
        <f>G15+G23+G24+G25+G26+G27+G28+G30+G32</f>
        <v>77.19</v>
      </c>
      <c r="H33" s="154">
        <f>H15+H23+H24+H25+H26+H27+H28+H30+H32</f>
        <v>6.43</v>
      </c>
      <c r="I33" s="18">
        <v>76.3</v>
      </c>
      <c r="J33" s="18">
        <v>1.07</v>
      </c>
      <c r="K33" s="67">
        <v>10.81</v>
      </c>
    </row>
    <row r="34" spans="1:11" s="18" customFormat="1" ht="19.5">
      <c r="A34" s="76"/>
      <c r="B34" s="77"/>
      <c r="C34" s="78"/>
      <c r="D34" s="102"/>
      <c r="E34" s="103"/>
      <c r="F34" s="102"/>
      <c r="G34" s="103"/>
      <c r="H34" s="103"/>
      <c r="K34" s="67"/>
    </row>
    <row r="35" spans="1:11" s="18" customFormat="1" ht="19.5">
      <c r="A35" s="76"/>
      <c r="B35" s="77"/>
      <c r="C35" s="78"/>
      <c r="D35" s="102"/>
      <c r="E35" s="103"/>
      <c r="F35" s="102"/>
      <c r="G35" s="103"/>
      <c r="H35" s="103"/>
      <c r="K35" s="67"/>
    </row>
    <row r="36" spans="1:11" s="45" customFormat="1" ht="18.75">
      <c r="A36" s="43"/>
      <c r="B36" s="44"/>
      <c r="C36" s="5"/>
      <c r="D36" s="104"/>
      <c r="E36" s="104"/>
      <c r="F36" s="104"/>
      <c r="G36" s="104"/>
      <c r="H36" s="104"/>
      <c r="K36" s="70"/>
    </row>
    <row r="37" spans="1:11" s="45" customFormat="1" ht="19.5" thickBot="1">
      <c r="A37" s="43"/>
      <c r="B37" s="44"/>
      <c r="C37" s="5"/>
      <c r="D37" s="104"/>
      <c r="E37" s="104"/>
      <c r="F37" s="104"/>
      <c r="G37" s="104"/>
      <c r="H37" s="104"/>
      <c r="K37" s="70"/>
    </row>
    <row r="38" spans="1:11" s="18" customFormat="1" ht="20.25" thickBot="1">
      <c r="A38" s="55" t="s">
        <v>96</v>
      </c>
      <c r="B38" s="110"/>
      <c r="C38" s="111" t="e">
        <f>F38*12</f>
        <v>#REF!</v>
      </c>
      <c r="D38" s="111">
        <v>0</v>
      </c>
      <c r="E38" s="111" t="e">
        <f>#REF!+#REF!+#REF!+#REF!+#REF!+#REF!+#REF!+#REF!+#REF!</f>
        <v>#REF!</v>
      </c>
      <c r="F38" s="111" t="e">
        <f>#REF!+#REF!+#REF!+#REF!+#REF!+#REF!+#REF!+#REF!+#REF!</f>
        <v>#REF!</v>
      </c>
      <c r="G38" s="111">
        <v>0</v>
      </c>
      <c r="H38" s="111">
        <v>0</v>
      </c>
      <c r="I38" s="18">
        <v>3862.2</v>
      </c>
      <c r="K38" s="67"/>
    </row>
    <row r="39" spans="1:11" s="18" customFormat="1" ht="29.25" hidden="1" thickBot="1">
      <c r="A39" s="51" t="s">
        <v>84</v>
      </c>
      <c r="B39" s="52"/>
      <c r="C39" s="53"/>
      <c r="D39" s="53">
        <f>G39*I39</f>
        <v>0</v>
      </c>
      <c r="E39" s="53">
        <f>H39*12</f>
        <v>0</v>
      </c>
      <c r="F39" s="53" t="e">
        <f>#REF!+#REF!+#REF!+#REF!+#REF!+#REF!+#REF!+#REF!+#REF!+#REF!</f>
        <v>#REF!</v>
      </c>
      <c r="G39" s="53">
        <f>H39*12</f>
        <v>0</v>
      </c>
      <c r="H39" s="54"/>
      <c r="I39" s="18">
        <v>3862.2</v>
      </c>
      <c r="K39" s="67"/>
    </row>
    <row r="40" spans="1:11" s="45" customFormat="1" ht="18.75">
      <c r="A40" s="43"/>
      <c r="B40" s="44"/>
      <c r="C40" s="5"/>
      <c r="D40" s="5"/>
      <c r="E40" s="5"/>
      <c r="F40" s="5"/>
      <c r="G40" s="5"/>
      <c r="H40" s="5"/>
      <c r="K40" s="70"/>
    </row>
    <row r="41" spans="1:11" s="45" customFormat="1" ht="19.5" thickBot="1">
      <c r="A41" s="43"/>
      <c r="B41" s="44"/>
      <c r="C41" s="5"/>
      <c r="D41" s="5"/>
      <c r="E41" s="5"/>
      <c r="F41" s="5"/>
      <c r="G41" s="5"/>
      <c r="H41" s="5"/>
      <c r="K41" s="70"/>
    </row>
    <row r="42" spans="1:11" s="45" customFormat="1" ht="20.25" thickBot="1">
      <c r="A42" s="55" t="s">
        <v>97</v>
      </c>
      <c r="B42" s="58"/>
      <c r="C42" s="59"/>
      <c r="D42" s="59">
        <f>D33+D38</f>
        <v>5889.66</v>
      </c>
      <c r="E42" s="59" t="e">
        <f>E33+E38</f>
        <v>#REF!</v>
      </c>
      <c r="F42" s="59" t="e">
        <f>F33+F38</f>
        <v>#REF!</v>
      </c>
      <c r="G42" s="59">
        <f>G33+G38</f>
        <v>77.19</v>
      </c>
      <c r="H42" s="59">
        <f>H33+H38</f>
        <v>6.43</v>
      </c>
      <c r="K42" s="70"/>
    </row>
    <row r="43" spans="1:11" s="45" customFormat="1" ht="18.75">
      <c r="A43" s="43"/>
      <c r="B43" s="44"/>
      <c r="C43" s="5"/>
      <c r="D43" s="5"/>
      <c r="E43" s="5"/>
      <c r="F43" s="5"/>
      <c r="G43" s="5"/>
      <c r="H43" s="5"/>
      <c r="K43" s="70"/>
    </row>
    <row r="44" spans="1:11" s="45" customFormat="1" ht="18.75">
      <c r="A44" s="43"/>
      <c r="B44" s="44"/>
      <c r="C44" s="5"/>
      <c r="D44" s="5"/>
      <c r="E44" s="5"/>
      <c r="F44" s="5"/>
      <c r="G44" s="5"/>
      <c r="H44" s="5"/>
      <c r="K44" s="70"/>
    </row>
    <row r="45" spans="1:11" s="45" customFormat="1" ht="18.75">
      <c r="A45" s="43"/>
      <c r="B45" s="44"/>
      <c r="C45" s="5"/>
      <c r="D45" s="5"/>
      <c r="E45" s="5"/>
      <c r="F45" s="5"/>
      <c r="G45" s="5"/>
      <c r="H45" s="5"/>
      <c r="K45" s="70"/>
    </row>
    <row r="46" spans="1:11" s="41" customFormat="1" ht="19.5">
      <c r="A46" s="46"/>
      <c r="B46" s="47"/>
      <c r="C46" s="6"/>
      <c r="D46" s="6"/>
      <c r="E46" s="6"/>
      <c r="F46" s="6"/>
      <c r="G46" s="6"/>
      <c r="H46" s="6"/>
      <c r="K46" s="71"/>
    </row>
    <row r="47" spans="1:11" s="4" customFormat="1" ht="14.25">
      <c r="A47" s="172" t="s">
        <v>29</v>
      </c>
      <c r="B47" s="172"/>
      <c r="C47" s="172"/>
      <c r="D47" s="172"/>
      <c r="E47" s="172"/>
      <c r="F47" s="172"/>
      <c r="K47" s="72"/>
    </row>
    <row r="48" s="4" customFormat="1" ht="12.75">
      <c r="K48" s="72"/>
    </row>
    <row r="49" spans="1:11" s="4" customFormat="1" ht="12.75">
      <c r="A49" s="42" t="s">
        <v>30</v>
      </c>
      <c r="K49" s="72"/>
    </row>
    <row r="50" s="4" customFormat="1" ht="12.75">
      <c r="K50" s="72"/>
    </row>
    <row r="51" s="4" customFormat="1" ht="12.75">
      <c r="K51" s="72"/>
    </row>
    <row r="52" s="4" customFormat="1" ht="12.75">
      <c r="K52" s="72"/>
    </row>
    <row r="53" s="4" customFormat="1" ht="12.75">
      <c r="K53" s="72"/>
    </row>
    <row r="54" s="4" customFormat="1" ht="12.75">
      <c r="K54" s="72"/>
    </row>
    <row r="55" s="4" customFormat="1" ht="12.75">
      <c r="K55" s="72"/>
    </row>
    <row r="56" s="4" customFormat="1" ht="12.75">
      <c r="K56" s="72"/>
    </row>
    <row r="57" s="4" customFormat="1" ht="12.75">
      <c r="K57" s="72"/>
    </row>
    <row r="58" s="4" customFormat="1" ht="12.75">
      <c r="K58" s="72"/>
    </row>
    <row r="59" s="4" customFormat="1" ht="409.5">
      <c r="K59" s="72"/>
    </row>
    <row r="60" s="4" customFormat="1" ht="12.75">
      <c r="K60" s="72"/>
    </row>
    <row r="61" s="4" customFormat="1" ht="12.75">
      <c r="K61" s="72"/>
    </row>
    <row r="62" s="4" customFormat="1" ht="12.75">
      <c r="K62" s="72"/>
    </row>
    <row r="63" s="4" customFormat="1" ht="12.75">
      <c r="K63" s="72"/>
    </row>
    <row r="64" s="4" customFormat="1" ht="12.75">
      <c r="K64" s="72"/>
    </row>
    <row r="65" s="4" customFormat="1" ht="12.75">
      <c r="K65" s="72"/>
    </row>
    <row r="66" s="4" customFormat="1" ht="12.75">
      <c r="K66" s="72"/>
    </row>
    <row r="67" s="4" customFormat="1" ht="12.75">
      <c r="K67" s="72"/>
    </row>
  </sheetData>
  <sheetProtection/>
  <mergeCells count="13">
    <mergeCell ref="A7:H7"/>
    <mergeCell ref="A8:H8"/>
    <mergeCell ref="A9:H9"/>
    <mergeCell ref="A11:H11"/>
    <mergeCell ref="A14:H14"/>
    <mergeCell ref="A47:F47"/>
    <mergeCell ref="A10:H10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2015-04-24T06:14:22Z</cp:lastPrinted>
  <dcterms:created xsi:type="dcterms:W3CDTF">2010-04-02T14:46:04Z</dcterms:created>
  <dcterms:modified xsi:type="dcterms:W3CDTF">2015-04-24T06:15:12Z</dcterms:modified>
  <cp:category/>
  <cp:version/>
  <cp:contentType/>
  <cp:contentStatus/>
</cp:coreProperties>
</file>