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840" yWindow="1035" windowWidth="15480" windowHeight="11010" activeTab="2"/>
  </bookViews>
  <sheets>
    <sheet name="проект 290 Пост " sheetId="2" r:id="rId1"/>
    <sheet name="по заявлению" sheetId="5" r:id="rId2"/>
    <sheet name="по голосованию" sheetId="6" r:id="rId3"/>
  </sheets>
  <definedNames>
    <definedName name="_xlnm.Print_Area" localSheetId="2">'по голосованию'!$A$1:$F$128</definedName>
    <definedName name="_xlnm.Print_Area" localSheetId="1">'по заявлению'!$A$1:$F$130</definedName>
    <definedName name="_xlnm.Print_Area" localSheetId="0">'проект 290 Пост '!$A$1:$F$130</definedName>
  </definedNames>
  <calcPr calcId="145621" fullPrecision="0"/>
</workbook>
</file>

<file path=xl/calcChain.xml><?xml version="1.0" encoding="utf-8"?>
<calcChain xmlns="http://schemas.openxmlformats.org/spreadsheetml/2006/main">
  <c r="F116" i="6" l="1"/>
  <c r="E116" i="6"/>
  <c r="F115" i="6"/>
  <c r="E115" i="6"/>
  <c r="F114" i="6"/>
  <c r="E114" i="6"/>
  <c r="F113" i="6"/>
  <c r="E113" i="6"/>
  <c r="D113" i="6"/>
  <c r="E109" i="6"/>
  <c r="D109" i="6"/>
  <c r="F108" i="6"/>
  <c r="E108" i="6"/>
  <c r="F107" i="6"/>
  <c r="E107" i="6"/>
  <c r="D106" i="6"/>
  <c r="E106" i="6" s="1"/>
  <c r="E105" i="6"/>
  <c r="D105" i="6"/>
  <c r="F105" i="6" s="1"/>
  <c r="F104" i="6"/>
  <c r="E104" i="6"/>
  <c r="E103" i="6"/>
  <c r="D103" i="6" s="1"/>
  <c r="F102" i="6"/>
  <c r="E102" i="6"/>
  <c r="D99" i="6"/>
  <c r="E99" i="6" s="1"/>
  <c r="E96" i="6"/>
  <c r="D96" i="6"/>
  <c r="F96" i="6" s="1"/>
  <c r="D94" i="6"/>
  <c r="E94" i="6" s="1"/>
  <c r="D93" i="6"/>
  <c r="D92" i="6"/>
  <c r="D87" i="6" s="1"/>
  <c r="D86" i="6"/>
  <c r="D83" i="6"/>
  <c r="F83" i="6" s="1"/>
  <c r="D78" i="6"/>
  <c r="E78" i="6" s="1"/>
  <c r="D63" i="6"/>
  <c r="F63" i="6" s="1"/>
  <c r="E62" i="6"/>
  <c r="F62" i="6" s="1"/>
  <c r="E61" i="6"/>
  <c r="D61" i="6"/>
  <c r="E60" i="6"/>
  <c r="D60" i="6"/>
  <c r="E50" i="6"/>
  <c r="D50" i="6"/>
  <c r="F49" i="6"/>
  <c r="E49" i="6"/>
  <c r="F48" i="6"/>
  <c r="E48" i="6"/>
  <c r="F47" i="6"/>
  <c r="E47" i="6"/>
  <c r="E41" i="6"/>
  <c r="F41" i="6" s="1"/>
  <c r="E40" i="6"/>
  <c r="D40" i="6"/>
  <c r="E39" i="6"/>
  <c r="D39" i="6"/>
  <c r="E28" i="6"/>
  <c r="D28" i="6"/>
  <c r="F27" i="6"/>
  <c r="F14" i="6" s="1"/>
  <c r="F87" i="6" l="1"/>
  <c r="E87" i="6"/>
  <c r="D110" i="6"/>
  <c r="D118" i="6" s="1"/>
  <c r="D14" i="6"/>
  <c r="E14" i="6"/>
  <c r="E63" i="6"/>
  <c r="F78" i="6"/>
  <c r="E83" i="6"/>
  <c r="F94" i="6"/>
  <c r="F99" i="6"/>
  <c r="F106" i="6"/>
  <c r="D103" i="5"/>
  <c r="E103" i="5"/>
  <c r="F110" i="6" l="1"/>
  <c r="F118" i="6" s="1"/>
  <c r="E110" i="6"/>
  <c r="E118" i="6" s="1"/>
  <c r="F88" i="2"/>
  <c r="F48" i="2"/>
  <c r="F107" i="2"/>
  <c r="F48" i="5" l="1"/>
  <c r="D109" i="5"/>
  <c r="F108" i="5"/>
  <c r="F107" i="5"/>
  <c r="F104" i="5"/>
  <c r="F102" i="5"/>
  <c r="D63" i="5"/>
  <c r="E63" i="5" s="1"/>
  <c r="D61" i="5"/>
  <c r="D60" i="5"/>
  <c r="D50" i="5"/>
  <c r="F49" i="5"/>
  <c r="F47" i="5"/>
  <c r="D40" i="5"/>
  <c r="D39" i="5"/>
  <c r="D28" i="5"/>
  <c r="D121" i="5"/>
  <c r="E121" i="5" s="1"/>
  <c r="F121" i="5" s="1"/>
  <c r="E116" i="5"/>
  <c r="F116" i="5" s="1"/>
  <c r="E115" i="5"/>
  <c r="F115" i="5" s="1"/>
  <c r="E114" i="5"/>
  <c r="F114" i="5" s="1"/>
  <c r="D113" i="5"/>
  <c r="E108" i="5"/>
  <c r="E107" i="5"/>
  <c r="D106" i="5"/>
  <c r="E106" i="5" s="1"/>
  <c r="E105" i="5"/>
  <c r="D105" i="5"/>
  <c r="F105" i="5" s="1"/>
  <c r="E104" i="5"/>
  <c r="E102" i="5"/>
  <c r="D99" i="5"/>
  <c r="E99" i="5" s="1"/>
  <c r="E96" i="5"/>
  <c r="D96" i="5"/>
  <c r="F96" i="5" s="1"/>
  <c r="D94" i="5"/>
  <c r="E94" i="5" s="1"/>
  <c r="D93" i="5"/>
  <c r="D92" i="5"/>
  <c r="D87" i="5" s="1"/>
  <c r="F87" i="5" s="1"/>
  <c r="D86" i="5"/>
  <c r="D83" i="5" s="1"/>
  <c r="E83" i="5" s="1"/>
  <c r="D78" i="5"/>
  <c r="E78" i="5" s="1"/>
  <c r="E62" i="5"/>
  <c r="F62" i="5" s="1"/>
  <c r="E61" i="5"/>
  <c r="E60" i="5"/>
  <c r="E50" i="5"/>
  <c r="E49" i="5"/>
  <c r="E48" i="5"/>
  <c r="E47" i="5"/>
  <c r="E40" i="5"/>
  <c r="E39" i="5"/>
  <c r="E28" i="5"/>
  <c r="F27" i="5"/>
  <c r="F14" i="5" s="1"/>
  <c r="E14" i="5" s="1"/>
  <c r="E113" i="5" l="1"/>
  <c r="D14" i="5"/>
  <c r="F63" i="5"/>
  <c r="F83" i="5"/>
  <c r="F94" i="5"/>
  <c r="F99" i="5"/>
  <c r="F78" i="5"/>
  <c r="F106" i="5"/>
  <c r="E87" i="5"/>
  <c r="F113" i="5"/>
  <c r="D107" i="2" l="1"/>
  <c r="E107" i="2" l="1"/>
  <c r="E108" i="2"/>
  <c r="F108" i="2" s="1"/>
  <c r="E109" i="2"/>
  <c r="F109" i="2" s="1"/>
  <c r="E106" i="2"/>
  <c r="F106" i="2" s="1"/>
  <c r="D106" i="2"/>
  <c r="D63" i="2"/>
  <c r="E61" i="2" l="1"/>
  <c r="D61" i="2" s="1"/>
  <c r="D41" i="2"/>
  <c r="D114" i="2" l="1"/>
  <c r="D100" i="2" l="1"/>
  <c r="D95" i="2"/>
  <c r="D78" i="2"/>
  <c r="E105" i="2" l="1"/>
  <c r="F105" i="2" s="1"/>
  <c r="E104" i="2"/>
  <c r="F104" i="2" s="1"/>
  <c r="E62" i="2"/>
  <c r="F62" i="2" s="1"/>
  <c r="E49" i="2"/>
  <c r="F49" i="2" s="1"/>
  <c r="E41" i="2"/>
  <c r="F41" i="2" s="1"/>
  <c r="F27" i="2"/>
  <c r="E103" i="2" l="1"/>
  <c r="F103" i="2" s="1"/>
  <c r="F14" i="2"/>
  <c r="E115" i="2" l="1"/>
  <c r="F115" i="2" s="1"/>
  <c r="E116" i="2"/>
  <c r="E117" i="2"/>
  <c r="F116" i="2" l="1"/>
  <c r="F114" i="2" s="1"/>
  <c r="E114" i="2"/>
  <c r="F117" i="2"/>
  <c r="E110" i="2"/>
  <c r="E100" i="2"/>
  <c r="F100" i="2" s="1"/>
  <c r="D97" i="2"/>
  <c r="E97" i="2" s="1"/>
  <c r="F97" i="2" s="1"/>
  <c r="E95" i="2"/>
  <c r="F95" i="2" s="1"/>
  <c r="D94" i="2"/>
  <c r="D93" i="2"/>
  <c r="D87" i="2"/>
  <c r="D83" i="2"/>
  <c r="E83" i="2" s="1"/>
  <c r="F83" i="2" s="1"/>
  <c r="E78" i="2"/>
  <c r="F78" i="2" s="1"/>
  <c r="E63" i="2"/>
  <c r="F63" i="2" s="1"/>
  <c r="E60" i="2"/>
  <c r="D60" i="2" s="1"/>
  <c r="E50" i="2"/>
  <c r="D50" i="2" s="1"/>
  <c r="E48" i="2"/>
  <c r="E47" i="2"/>
  <c r="E40" i="2"/>
  <c r="D40" i="2" s="1"/>
  <c r="E39" i="2"/>
  <c r="D39" i="2" s="1"/>
  <c r="E28" i="2"/>
  <c r="D28" i="2" s="1"/>
  <c r="E14" i="2"/>
  <c r="D14" i="2" s="1"/>
  <c r="F47" i="2" l="1"/>
  <c r="D110" i="2"/>
  <c r="D88" i="2"/>
  <c r="E88" i="2" l="1"/>
  <c r="D111" i="2"/>
  <c r="D119" i="2" s="1"/>
  <c r="F111" i="2" l="1"/>
  <c r="F119" i="2" s="1"/>
  <c r="E111" i="2"/>
  <c r="E119" i="2" s="1"/>
  <c r="E41" i="5" l="1"/>
  <c r="F41" i="5" s="1"/>
  <c r="F110" i="5" s="1"/>
  <c r="F118" i="5" s="1"/>
  <c r="F123" i="5" s="1"/>
  <c r="E109" i="5"/>
  <c r="E110" i="5" s="1"/>
  <c r="E118" i="5" s="1"/>
  <c r="E123" i="5" s="1"/>
  <c r="D110" i="5" l="1"/>
  <c r="D118" i="5" l="1"/>
  <c r="D123" i="5" s="1"/>
</calcChain>
</file>

<file path=xl/sharedStrings.xml><?xml version="1.0" encoding="utf-8"?>
<sst xmlns="http://schemas.openxmlformats.org/spreadsheetml/2006/main" count="676" uniqueCount="161">
  <si>
    <t>к договору управления многоквартирным домом</t>
  </si>
  <si>
    <t>Проект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</si>
  <si>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</si>
  <si>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</si>
  <si>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</si>
  <si>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</si>
  <si>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</si>
  <si>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</si>
  <si>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</si>
  <si>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</si>
  <si>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</si>
  <si>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</si>
  <si>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</si>
  <si>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</si>
  <si>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</si>
  <si>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</si>
  <si>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</si>
  <si>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</si>
  <si>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</si>
  <si>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</si>
  <si>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</si>
  <si>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</si>
  <si>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</si>
  <si>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</si>
  <si>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</si>
  <si>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</si>
  <si>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</si>
  <si>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ежемесячно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</si>
  <si>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</si>
  <si>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</si>
  <si>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</si>
  <si>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</si>
  <si>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</si>
  <si>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</si>
  <si>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</si>
  <si>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</si>
  <si>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</si>
  <si>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</si>
  <si>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</si>
  <si>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</si>
  <si>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</si>
  <si>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</si>
  <si>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</si>
  <si>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</si>
  <si>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</si>
  <si>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</si>
  <si>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3 раза в год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</si>
  <si>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</si>
  <si>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</si>
  <si>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</si>
  <si>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</si>
  <si>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Регламентные работы по системе холодного водоснабжения в т.числе:</t>
  </si>
  <si>
    <t>замена трансформатора тока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</si>
  <si>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</si>
  <si>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</si>
  <si>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</si>
  <si>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</si>
  <si>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</si>
  <si>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</si>
  <si>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подъездных козырьков</t>
  </si>
  <si>
    <t>Сбор, вывоз и утилизация ТБО*, руб.м2</t>
  </si>
  <si>
    <t>ИТОГО:</t>
  </si>
  <si>
    <t>окраска газопровода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</si>
  <si>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</si>
  <si>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</si>
  <si>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</si>
  <si>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</si>
  <si>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>учет работ по капремонту</t>
  </si>
  <si>
    <t>гидравлическое испытание элеваторного узла и запорной арматуры</t>
  </si>
  <si>
    <t>1 раз в 3 года</t>
  </si>
  <si>
    <t>Управление многоквартирным домом, всего в т.ч.</t>
  </si>
  <si>
    <t xml:space="preserve">отключение системы отопления </t>
  </si>
  <si>
    <t>Огнебиозащита деревянных конструкций</t>
  </si>
  <si>
    <t>1 раз в 5 лет</t>
  </si>
  <si>
    <t>по адресу: ул. Набережная, д.50 (S жилые + нежилые =2997,3 м2, S придом.тер.= 1635,37м2)</t>
  </si>
  <si>
    <t>объем работ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</si>
  <si>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</si>
  <si>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</si>
  <si>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</si>
  <si>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</si>
  <si>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</si>
  <si>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</si>
  <si>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</si>
  <si>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</si>
  <si>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</si>
  <si>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</si>
  <si>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</si>
  <si>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</si>
  <si>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</si>
  <si>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</si>
  <si>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</si>
  <si>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</si>
  <si>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</si>
  <si>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</si>
  <si>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</si>
  <si>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</si>
  <si>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</si>
  <si>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</si>
  <si>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</si>
  <si>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</si>
  <si>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</si>
  <si>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</si>
  <si>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</si>
  <si>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</si>
  <si>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</si>
  <si>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</si>
  <si>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</si>
  <si>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</si>
  <si>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</si>
  <si>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смена задвижек СТС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</si>
  <si>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</si>
  <si>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</si>
  <si>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</si>
  <si>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</si>
  <si>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</si>
  <si>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>Регламентные работы по системе электроснабжения  в т.числе:</t>
  </si>
  <si>
    <t>перевод реле времени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</si>
  <si>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</si>
  <si>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</si>
  <si>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</si>
  <si>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</si>
  <si>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</si>
  <si>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2997,3 м2</t>
  </si>
  <si>
    <t>1635,37 м2</t>
  </si>
  <si>
    <t xml:space="preserve">Проверка исправности, работоспособности и техническое обслуживание  приборов учета теплоснабжения и горячего водоснабжения </t>
  </si>
  <si>
    <t>1 шт</t>
  </si>
  <si>
    <t>2 шт</t>
  </si>
  <si>
    <t>Приложение № 3</t>
  </si>
  <si>
    <t xml:space="preserve">от _____________ 2016 г </t>
  </si>
  <si>
    <t>207 м2</t>
  </si>
  <si>
    <t>275 м</t>
  </si>
  <si>
    <t>820,4 м2</t>
  </si>
  <si>
    <t>242 м</t>
  </si>
  <si>
    <t>160 м</t>
  </si>
  <si>
    <t>80 м</t>
  </si>
  <si>
    <t>310 м</t>
  </si>
  <si>
    <t>164 м</t>
  </si>
  <si>
    <t>55 каналов</t>
  </si>
  <si>
    <t>1071 м</t>
  </si>
  <si>
    <t>замена неисправных контрольно-измерительных приборов (манометров, термометров и т.д)</t>
  </si>
  <si>
    <t>Предлагаемый перечень работ по текущему ремонту                                       (на выбор собственников)</t>
  </si>
  <si>
    <t>Ремонт отмостки 88 м2</t>
  </si>
  <si>
    <t>Погодное регулирование системы отопления (ориентировочная стоимость)</t>
  </si>
  <si>
    <t>2017 - 2018 гг.</t>
  </si>
  <si>
    <t>(стоимость услуг  увеличена на 8,6 % в соответствии с уровнем инфляции 2016 г.)</t>
  </si>
  <si>
    <t>рассмотрение обращений граждан</t>
  </si>
  <si>
    <t>информационное сообщение (ГИС ЖКХ)</t>
  </si>
  <si>
    <t>объем теплоносителя на наполнение системы теплоснабжения (договор с ТПК)</t>
  </si>
  <si>
    <t>Поверка  общедомовых  приборов учета: теплосчетчик для ГВС</t>
  </si>
  <si>
    <t xml:space="preserve"> дезинфекция вентканалов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</si>
  <si>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подъездных козырьков)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</si>
  <si>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</si>
  <si>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</si>
  <si>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</si>
  <si>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</si>
  <si>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Измерение сопротивления контура грозозащитного заземления</t>
  </si>
  <si>
    <t>ВСЕГО (без содержания лестничных клеток)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</si>
  <si>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подъездных козырьков, дезинфекция вентканалов, очистка кровли от снега и скалывание сосулек)</t>
    </r>
  </si>
  <si>
    <t>Водоотведение от водосточных труб - 5,5 м.п.</t>
  </si>
  <si>
    <t>ВСЕГО (с содержанием  лестничных клеток)</t>
  </si>
  <si>
    <t>Ремонт отмостки 114,54 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</si>
</sst>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4"/>
      <name val="Arial Cyr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  <font>
      <sz val="14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/>
    <xf numFmtId="2" fontId="5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2" fontId="8" fillId="4" borderId="20" xfId="0" applyNumberFormat="1" applyFont="1" applyFill="1" applyBorder="1" applyAlignment="1">
      <alignment horizontal="center" vertical="center" wrapText="1"/>
    </xf>
    <xf numFmtId="2" fontId="8" fillId="4" borderId="21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19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0" fillId="3" borderId="0" xfId="0" applyFill="1"/>
    <xf numFmtId="0" fontId="8" fillId="4" borderId="13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1" fillId="3" borderId="22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left" vertical="center" wrapText="1"/>
    </xf>
    <xf numFmtId="4" fontId="10" fillId="4" borderId="15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2" fontId="8" fillId="4" borderId="23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left" vertical="center" wrapText="1"/>
    </xf>
    <xf numFmtId="2" fontId="8" fillId="4" borderId="24" xfId="0" applyNumberFormat="1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2" fontId="1" fillId="4" borderId="28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1" fillId="4" borderId="22" xfId="0" applyNumberFormat="1" applyFont="1" applyFill="1" applyBorder="1" applyAlignment="1">
      <alignment horizontal="center" vertical="center" wrapText="1"/>
    </xf>
    <xf numFmtId="4" fontId="1" fillId="4" borderId="14" xfId="0" applyNumberFormat="1" applyFont="1" applyFill="1" applyBorder="1" applyAlignment="1">
      <alignment horizontal="center" vertical="center" wrapText="1"/>
    </xf>
    <xf numFmtId="4" fontId="1" fillId="4" borderId="19" xfId="0" applyNumberFormat="1" applyFont="1" applyFill="1" applyBorder="1" applyAlignment="1">
      <alignment horizontal="center" vertical="center" wrapText="1"/>
    </xf>
    <xf numFmtId="4" fontId="1" fillId="4" borderId="27" xfId="0" applyNumberFormat="1" applyFont="1" applyFill="1" applyBorder="1" applyAlignment="1">
      <alignment horizontal="center" vertical="center" wrapText="1"/>
    </xf>
    <xf numFmtId="4" fontId="1" fillId="4" borderId="29" xfId="0" applyNumberFormat="1" applyFont="1" applyFill="1" applyBorder="1" applyAlignment="1">
      <alignment horizontal="center" vertical="center" wrapText="1"/>
    </xf>
    <xf numFmtId="4" fontId="1" fillId="4" borderId="16" xfId="0" applyNumberFormat="1" applyFont="1" applyFill="1" applyBorder="1" applyAlignment="1">
      <alignment horizontal="center" vertical="center" wrapText="1"/>
    </xf>
    <xf numFmtId="4" fontId="1" fillId="4" borderId="15" xfId="0" applyNumberFormat="1" applyFont="1" applyFill="1" applyBorder="1" applyAlignment="1">
      <alignment horizontal="center" vertical="center" wrapText="1"/>
    </xf>
    <xf numFmtId="4" fontId="1" fillId="4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2" fontId="8" fillId="4" borderId="33" xfId="0" applyNumberFormat="1" applyFont="1" applyFill="1" applyBorder="1" applyAlignment="1">
      <alignment horizontal="center" vertical="center" wrapText="1"/>
    </xf>
    <xf numFmtId="4" fontId="1" fillId="4" borderId="28" xfId="0" applyNumberFormat="1" applyFont="1" applyFill="1" applyBorder="1" applyAlignment="1">
      <alignment horizontal="center" vertical="center" wrapText="1"/>
    </xf>
    <xf numFmtId="2" fontId="8" fillId="4" borderId="2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23" xfId="0" applyNumberFormat="1" applyFont="1" applyFill="1" applyBorder="1" applyAlignment="1">
      <alignment horizontal="center" vertical="center" wrapText="1"/>
    </xf>
    <xf numFmtId="4" fontId="8" fillId="4" borderId="24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25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2" fontId="8" fillId="4" borderId="3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7"/>
  <sheetViews>
    <sheetView topLeftCell="A100" zoomScaleNormal="100" workbookViewId="0">
      <selection activeCell="G119" sqref="G119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140625" style="1" customWidth="1"/>
    <col min="5" max="5" width="13.85546875" style="1" customWidth="1"/>
    <col min="6" max="6" width="20.85546875" style="61" customWidth="1"/>
    <col min="7" max="7" width="15.42578125" style="1" customWidth="1"/>
    <col min="8" max="8" width="15.42578125" style="2" hidden="1" customWidth="1"/>
    <col min="9" max="12" width="15.42578125" style="1" customWidth="1"/>
    <col min="13" max="16384" width="9.140625" style="1"/>
  </cols>
  <sheetData>
    <row r="1" spans="1:8" ht="16.5" customHeight="1" x14ac:dyDescent="0.2">
      <c r="A1" s="148" t="s">
        <v>127</v>
      </c>
      <c r="B1" s="149"/>
      <c r="C1" s="149"/>
      <c r="D1" s="149"/>
      <c r="E1" s="149"/>
      <c r="F1" s="149"/>
    </row>
    <row r="2" spans="1:8" ht="12.75" customHeight="1" x14ac:dyDescent="0.3">
      <c r="B2" s="150"/>
      <c r="C2" s="150"/>
      <c r="D2" s="150"/>
      <c r="E2" s="149"/>
      <c r="F2" s="149"/>
    </row>
    <row r="3" spans="1:8" ht="20.25" customHeight="1" x14ac:dyDescent="0.3">
      <c r="A3" s="3" t="s">
        <v>143</v>
      </c>
      <c r="B3" s="150" t="s">
        <v>0</v>
      </c>
      <c r="C3" s="150"/>
      <c r="D3" s="150"/>
      <c r="E3" s="149"/>
      <c r="F3" s="149"/>
    </row>
    <row r="4" spans="1:8" ht="14.25" customHeight="1" x14ac:dyDescent="0.3">
      <c r="B4" s="150" t="s">
        <v>128</v>
      </c>
      <c r="C4" s="150"/>
      <c r="D4" s="150"/>
      <c r="E4" s="149"/>
      <c r="F4" s="149"/>
    </row>
    <row r="5" spans="1:8" ht="35.25" customHeight="1" x14ac:dyDescent="0.45">
      <c r="A5" s="151" t="s">
        <v>1</v>
      </c>
      <c r="B5" s="151"/>
      <c r="C5" s="151"/>
      <c r="D5" s="151"/>
      <c r="E5" s="151"/>
      <c r="F5" s="151"/>
      <c r="G5" s="4"/>
    </row>
    <row r="6" spans="1:8" ht="22.5" customHeight="1" x14ac:dyDescent="0.2">
      <c r="A6" s="152" t="s">
        <v>144</v>
      </c>
      <c r="B6" s="152"/>
      <c r="C6" s="152"/>
      <c r="D6" s="152"/>
      <c r="E6" s="152"/>
      <c r="F6" s="152"/>
      <c r="G6" s="4"/>
    </row>
    <row r="7" spans="1:8" s="5" customFormat="1" ht="22.5" customHeight="1" x14ac:dyDescent="0.4">
      <c r="A7" s="137" t="s">
        <v>2</v>
      </c>
      <c r="B7" s="137"/>
      <c r="C7" s="137"/>
      <c r="D7" s="137"/>
      <c r="E7" s="138"/>
      <c r="F7" s="138"/>
      <c r="H7" s="6"/>
    </row>
    <row r="8" spans="1:8" s="7" customFormat="1" ht="18.75" customHeight="1" x14ac:dyDescent="0.4">
      <c r="A8" s="137" t="s">
        <v>74</v>
      </c>
      <c r="B8" s="137"/>
      <c r="C8" s="137"/>
      <c r="D8" s="137"/>
      <c r="E8" s="138"/>
      <c r="F8" s="138"/>
    </row>
    <row r="9" spans="1:8" s="8" customFormat="1" ht="17.25" customHeight="1" x14ac:dyDescent="0.2">
      <c r="A9" s="139" t="s">
        <v>3</v>
      </c>
      <c r="B9" s="139"/>
      <c r="C9" s="139"/>
      <c r="D9" s="139"/>
      <c r="E9" s="140"/>
      <c r="F9" s="140"/>
    </row>
    <row r="10" spans="1:8" s="7" customFormat="1" ht="30" customHeight="1" thickBot="1" x14ac:dyDescent="0.25">
      <c r="A10" s="141" t="s">
        <v>4</v>
      </c>
      <c r="B10" s="141"/>
      <c r="C10" s="141"/>
      <c r="D10" s="141"/>
      <c r="E10" s="142"/>
      <c r="F10" s="142"/>
    </row>
    <row r="11" spans="1:8" s="13" customFormat="1" ht="139.5" customHeight="1" thickBot="1" x14ac:dyDescent="0.25">
      <c r="A11" s="9" t="s">
        <v>5</v>
      </c>
      <c r="B11" s="10" t="s">
        <v>6</v>
      </c>
      <c r="C11" s="11" t="s">
        <v>75</v>
      </c>
      <c r="D11" s="11" t="s">
        <v>8</v>
      </c>
      <c r="E11" s="11" t="s">
        <v>7</v>
      </c>
      <c r="F11" s="12" t="s">
        <v>9</v>
      </c>
      <c r="H11" s="14"/>
    </row>
    <row r="12" spans="1:8" s="20" customFormat="1" x14ac:dyDescent="0.2">
      <c r="A12" s="15">
        <v>1</v>
      </c>
      <c r="B12" s="16">
        <v>2</v>
      </c>
      <c r="C12" s="17"/>
      <c r="D12" s="17"/>
      <c r="E12" s="18">
        <v>3</v>
      </c>
      <c r="F12" s="19">
        <v>4</v>
      </c>
      <c r="H12" s="21"/>
    </row>
    <row r="13" spans="1:8" s="20" customFormat="1" ht="49.5" customHeight="1" x14ac:dyDescent="0.2">
      <c r="A13" s="143" t="s">
        <v>10</v>
      </c>
      <c r="B13" s="144"/>
      <c r="C13" s="144"/>
      <c r="D13" s="144"/>
      <c r="E13" s="145"/>
      <c r="F13" s="146"/>
      <c r="H13" s="21"/>
    </row>
    <row r="14" spans="1:8" s="13" customFormat="1" ht="18.75" customHeight="1" x14ac:dyDescent="0.2">
      <c r="A14" s="62" t="s">
        <v>70</v>
      </c>
      <c r="B14" s="35" t="s">
        <v>27</v>
      </c>
      <c r="C14" s="24" t="s">
        <v>122</v>
      </c>
      <c r="D14" s="24">
        <f>E14*G14</f>
        <v>134518.82</v>
      </c>
      <c r="E14" s="25">
        <f>F14*12</f>
        <v>44.88</v>
      </c>
      <c r="F14" s="26">
        <f>F25+F27</f>
        <v>3.74</v>
      </c>
      <c r="G14" s="13">
        <v>2997.3</v>
      </c>
      <c r="H14" s="14">
        <v>2.2400000000000002</v>
      </c>
    </row>
    <row r="15" spans="1:8" s="13" customFormat="1" ht="27" customHeight="1" x14ac:dyDescent="0.2">
      <c r="A15" s="76" t="s">
        <v>11</v>
      </c>
      <c r="B15" s="77" t="s">
        <v>12</v>
      </c>
      <c r="C15" s="24"/>
      <c r="D15" s="24"/>
      <c r="E15" s="25"/>
      <c r="F15" s="26"/>
      <c r="H15" s="14"/>
    </row>
    <row r="16" spans="1:8" s="13" customFormat="1" ht="15" x14ac:dyDescent="0.2">
      <c r="A16" s="76" t="s">
        <v>13</v>
      </c>
      <c r="B16" s="77" t="s">
        <v>12</v>
      </c>
      <c r="C16" s="24"/>
      <c r="D16" s="24"/>
      <c r="E16" s="25"/>
      <c r="F16" s="26"/>
      <c r="H16" s="14"/>
    </row>
    <row r="17" spans="1:8" s="13" customFormat="1" ht="124.5" customHeight="1" x14ac:dyDescent="0.2">
      <c r="A17" s="76" t="s">
        <v>76</v>
      </c>
      <c r="B17" s="77" t="s">
        <v>37</v>
      </c>
      <c r="C17" s="24"/>
      <c r="D17" s="24"/>
      <c r="E17" s="25"/>
      <c r="F17" s="26"/>
      <c r="H17" s="14"/>
    </row>
    <row r="18" spans="1:8" s="13" customFormat="1" ht="17.25" customHeight="1" x14ac:dyDescent="0.2">
      <c r="A18" s="76" t="s">
        <v>77</v>
      </c>
      <c r="B18" s="77" t="s">
        <v>12</v>
      </c>
      <c r="C18" s="24"/>
      <c r="D18" s="24"/>
      <c r="E18" s="25"/>
      <c r="F18" s="26"/>
      <c r="H18" s="14"/>
    </row>
    <row r="19" spans="1:8" s="13" customFormat="1" ht="15" x14ac:dyDescent="0.2">
      <c r="A19" s="76" t="s">
        <v>78</v>
      </c>
      <c r="B19" s="77" t="s">
        <v>12</v>
      </c>
      <c r="C19" s="24"/>
      <c r="D19" s="24"/>
      <c r="E19" s="25"/>
      <c r="F19" s="26"/>
      <c r="H19" s="14"/>
    </row>
    <row r="20" spans="1:8" s="13" customFormat="1" ht="28.5" customHeight="1" x14ac:dyDescent="0.2">
      <c r="A20" s="76" t="s">
        <v>79</v>
      </c>
      <c r="B20" s="77" t="s">
        <v>18</v>
      </c>
      <c r="C20" s="24"/>
      <c r="D20" s="24"/>
      <c r="E20" s="25"/>
      <c r="F20" s="26"/>
      <c r="H20" s="14"/>
    </row>
    <row r="21" spans="1:8" s="13" customFormat="1" ht="15" x14ac:dyDescent="0.2">
      <c r="A21" s="76" t="s">
        <v>80</v>
      </c>
      <c r="B21" s="77" t="s">
        <v>24</v>
      </c>
      <c r="C21" s="24"/>
      <c r="D21" s="24"/>
      <c r="E21" s="25"/>
      <c r="F21" s="26"/>
      <c r="H21" s="14"/>
    </row>
    <row r="22" spans="1:8" s="13" customFormat="1" ht="15" x14ac:dyDescent="0.2">
      <c r="A22" s="76" t="s">
        <v>145</v>
      </c>
      <c r="B22" s="77" t="s">
        <v>12</v>
      </c>
      <c r="C22" s="24"/>
      <c r="D22" s="24"/>
      <c r="E22" s="25"/>
      <c r="F22" s="26"/>
      <c r="H22" s="14"/>
    </row>
    <row r="23" spans="1:8" s="13" customFormat="1" ht="15" x14ac:dyDescent="0.2">
      <c r="A23" s="76" t="s">
        <v>146</v>
      </c>
      <c r="B23" s="77" t="s">
        <v>12</v>
      </c>
      <c r="C23" s="24"/>
      <c r="D23" s="24"/>
      <c r="E23" s="25"/>
      <c r="F23" s="26"/>
      <c r="H23" s="14"/>
    </row>
    <row r="24" spans="1:8" s="13" customFormat="1" ht="15" x14ac:dyDescent="0.2">
      <c r="A24" s="76" t="s">
        <v>81</v>
      </c>
      <c r="B24" s="77" t="s">
        <v>35</v>
      </c>
      <c r="C24" s="24"/>
      <c r="D24" s="24"/>
      <c r="E24" s="25"/>
      <c r="F24" s="26"/>
      <c r="H24" s="14"/>
    </row>
    <row r="25" spans="1:8" s="13" customFormat="1" ht="15" x14ac:dyDescent="0.2">
      <c r="A25" s="62" t="s">
        <v>66</v>
      </c>
      <c r="B25" s="63"/>
      <c r="C25" s="65"/>
      <c r="D25" s="65"/>
      <c r="E25" s="64"/>
      <c r="F25" s="26">
        <v>3.61</v>
      </c>
      <c r="G25" s="13">
        <v>2997.3</v>
      </c>
      <c r="H25" s="14"/>
    </row>
    <row r="26" spans="1:8" s="13" customFormat="1" ht="15" x14ac:dyDescent="0.2">
      <c r="A26" s="78" t="s">
        <v>67</v>
      </c>
      <c r="B26" s="63" t="s">
        <v>12</v>
      </c>
      <c r="C26" s="65"/>
      <c r="D26" s="65"/>
      <c r="E26" s="64"/>
      <c r="F26" s="66">
        <v>0.13</v>
      </c>
      <c r="G26" s="13">
        <v>2997.3</v>
      </c>
      <c r="H26" s="14"/>
    </row>
    <row r="27" spans="1:8" s="13" customFormat="1" ht="15" x14ac:dyDescent="0.2">
      <c r="A27" s="62" t="s">
        <v>66</v>
      </c>
      <c r="B27" s="63"/>
      <c r="C27" s="65"/>
      <c r="D27" s="65"/>
      <c r="E27" s="64"/>
      <c r="F27" s="26">
        <f>F26</f>
        <v>0.13</v>
      </c>
      <c r="G27" s="13">
        <v>2997.3</v>
      </c>
      <c r="H27" s="14"/>
    </row>
    <row r="28" spans="1:8" s="13" customFormat="1" ht="30" x14ac:dyDescent="0.2">
      <c r="A28" s="62" t="s">
        <v>14</v>
      </c>
      <c r="B28" s="74" t="s">
        <v>15</v>
      </c>
      <c r="C28" s="24" t="s">
        <v>123</v>
      </c>
      <c r="D28" s="24">
        <f>E28*G28</f>
        <v>73733.58</v>
      </c>
      <c r="E28" s="25">
        <f>F28*12</f>
        <v>24.6</v>
      </c>
      <c r="F28" s="26">
        <v>2.0499999999999998</v>
      </c>
      <c r="G28" s="13">
        <v>2997.3</v>
      </c>
      <c r="H28" s="14">
        <v>1.36</v>
      </c>
    </row>
    <row r="29" spans="1:8" s="13" customFormat="1" ht="15" x14ac:dyDescent="0.2">
      <c r="A29" s="76" t="s">
        <v>82</v>
      </c>
      <c r="B29" s="77" t="s">
        <v>15</v>
      </c>
      <c r="C29" s="24"/>
      <c r="D29" s="24"/>
      <c r="E29" s="25"/>
      <c r="F29" s="26"/>
      <c r="G29" s="13">
        <v>2997.3</v>
      </c>
      <c r="H29" s="14"/>
    </row>
    <row r="30" spans="1:8" s="13" customFormat="1" ht="15" x14ac:dyDescent="0.2">
      <c r="A30" s="76" t="s">
        <v>83</v>
      </c>
      <c r="B30" s="77" t="s">
        <v>84</v>
      </c>
      <c r="C30" s="24"/>
      <c r="D30" s="24"/>
      <c r="E30" s="25"/>
      <c r="F30" s="26"/>
      <c r="G30" s="13">
        <v>2997.3</v>
      </c>
      <c r="H30" s="14"/>
    </row>
    <row r="31" spans="1:8" s="13" customFormat="1" ht="15" x14ac:dyDescent="0.2">
      <c r="A31" s="76" t="s">
        <v>85</v>
      </c>
      <c r="B31" s="77" t="s">
        <v>86</v>
      </c>
      <c r="C31" s="24"/>
      <c r="D31" s="24"/>
      <c r="E31" s="25"/>
      <c r="F31" s="26"/>
      <c r="G31" s="13">
        <v>2997.3</v>
      </c>
      <c r="H31" s="14"/>
    </row>
    <row r="32" spans="1:8" s="13" customFormat="1" ht="15" x14ac:dyDescent="0.2">
      <c r="A32" s="76" t="s">
        <v>16</v>
      </c>
      <c r="B32" s="77" t="s">
        <v>15</v>
      </c>
      <c r="C32" s="24"/>
      <c r="D32" s="24"/>
      <c r="E32" s="25"/>
      <c r="F32" s="26"/>
      <c r="G32" s="13">
        <v>2997.3</v>
      </c>
      <c r="H32" s="14"/>
    </row>
    <row r="33" spans="1:8" s="13" customFormat="1" ht="25.5" x14ac:dyDescent="0.2">
      <c r="A33" s="76" t="s">
        <v>17</v>
      </c>
      <c r="B33" s="77" t="s">
        <v>18</v>
      </c>
      <c r="C33" s="24"/>
      <c r="D33" s="24"/>
      <c r="E33" s="25"/>
      <c r="F33" s="26"/>
      <c r="G33" s="13">
        <v>2997.3</v>
      </c>
      <c r="H33" s="14"/>
    </row>
    <row r="34" spans="1:8" s="13" customFormat="1" ht="15" x14ac:dyDescent="0.2">
      <c r="A34" s="76" t="s">
        <v>19</v>
      </c>
      <c r="B34" s="77" t="s">
        <v>15</v>
      </c>
      <c r="C34" s="24"/>
      <c r="D34" s="24"/>
      <c r="E34" s="25"/>
      <c r="F34" s="26"/>
      <c r="G34" s="13">
        <v>2997.3</v>
      </c>
      <c r="H34" s="14"/>
    </row>
    <row r="35" spans="1:8" s="13" customFormat="1" ht="15" x14ac:dyDescent="0.2">
      <c r="A35" s="76" t="s">
        <v>20</v>
      </c>
      <c r="B35" s="77" t="s">
        <v>15</v>
      </c>
      <c r="C35" s="24"/>
      <c r="D35" s="24"/>
      <c r="E35" s="25"/>
      <c r="F35" s="26"/>
      <c r="G35" s="13">
        <v>2997.3</v>
      </c>
      <c r="H35" s="14"/>
    </row>
    <row r="36" spans="1:8" s="13" customFormat="1" ht="25.5" x14ac:dyDescent="0.2">
      <c r="A36" s="76" t="s">
        <v>21</v>
      </c>
      <c r="B36" s="77" t="s">
        <v>22</v>
      </c>
      <c r="C36" s="24"/>
      <c r="D36" s="24"/>
      <c r="E36" s="25"/>
      <c r="F36" s="26"/>
      <c r="G36" s="13">
        <v>2997.3</v>
      </c>
      <c r="H36" s="14"/>
    </row>
    <row r="37" spans="1:8" s="13" customFormat="1" ht="25.5" x14ac:dyDescent="0.2">
      <c r="A37" s="76" t="s">
        <v>87</v>
      </c>
      <c r="B37" s="77" t="s">
        <v>18</v>
      </c>
      <c r="C37" s="24"/>
      <c r="D37" s="24"/>
      <c r="E37" s="25"/>
      <c r="F37" s="26"/>
      <c r="G37" s="13">
        <v>2997.3</v>
      </c>
      <c r="H37" s="14"/>
    </row>
    <row r="38" spans="1:8" s="13" customFormat="1" ht="28.5" customHeight="1" x14ac:dyDescent="0.2">
      <c r="A38" s="76" t="s">
        <v>88</v>
      </c>
      <c r="B38" s="77" t="s">
        <v>15</v>
      </c>
      <c r="C38" s="24"/>
      <c r="D38" s="24"/>
      <c r="E38" s="25"/>
      <c r="F38" s="26"/>
      <c r="G38" s="13">
        <v>2997.3</v>
      </c>
      <c r="H38" s="14"/>
    </row>
    <row r="39" spans="1:8" s="28" customFormat="1" ht="15" x14ac:dyDescent="0.2">
      <c r="A39" s="27" t="s">
        <v>23</v>
      </c>
      <c r="B39" s="22" t="s">
        <v>24</v>
      </c>
      <c r="C39" s="71" t="s">
        <v>122</v>
      </c>
      <c r="D39" s="24">
        <f t="shared" ref="D39:D50" si="0">E39*G39</f>
        <v>32370.84</v>
      </c>
      <c r="E39" s="25">
        <f t="shared" ref="E39:E50" si="1">F39*12</f>
        <v>10.8</v>
      </c>
      <c r="F39" s="26">
        <v>0.9</v>
      </c>
      <c r="G39" s="13">
        <v>2997.3</v>
      </c>
      <c r="H39" s="14">
        <v>0.6</v>
      </c>
    </row>
    <row r="40" spans="1:8" s="13" customFormat="1" ht="15" x14ac:dyDescent="0.2">
      <c r="A40" s="27" t="s">
        <v>25</v>
      </c>
      <c r="B40" s="22" t="s">
        <v>26</v>
      </c>
      <c r="C40" s="71" t="s">
        <v>122</v>
      </c>
      <c r="D40" s="24">
        <f t="shared" si="0"/>
        <v>105385.07</v>
      </c>
      <c r="E40" s="25">
        <f t="shared" si="1"/>
        <v>35.159999999999997</v>
      </c>
      <c r="F40" s="26">
        <v>2.93</v>
      </c>
      <c r="G40" s="13">
        <v>2997.3</v>
      </c>
      <c r="H40" s="14">
        <v>1.94</v>
      </c>
    </row>
    <row r="41" spans="1:8" s="13" customFormat="1" ht="15" x14ac:dyDescent="0.2">
      <c r="A41" s="34" t="s">
        <v>89</v>
      </c>
      <c r="B41" s="35" t="s">
        <v>15</v>
      </c>
      <c r="C41" s="71" t="s">
        <v>129</v>
      </c>
      <c r="D41" s="24">
        <f>161295.08*1.086</f>
        <v>175166.46</v>
      </c>
      <c r="E41" s="25">
        <f>D41/G41</f>
        <v>58.44</v>
      </c>
      <c r="F41" s="26">
        <f>E41/12</f>
        <v>4.87</v>
      </c>
      <c r="G41" s="13">
        <v>2997.3</v>
      </c>
      <c r="H41" s="14"/>
    </row>
    <row r="42" spans="1:8" s="13" customFormat="1" ht="18" customHeight="1" x14ac:dyDescent="0.2">
      <c r="A42" s="76" t="s">
        <v>90</v>
      </c>
      <c r="B42" s="77" t="s">
        <v>37</v>
      </c>
      <c r="C42" s="71"/>
      <c r="D42" s="24"/>
      <c r="E42" s="25"/>
      <c r="F42" s="26"/>
      <c r="G42" s="13">
        <v>2997.3</v>
      </c>
      <c r="H42" s="14"/>
    </row>
    <row r="43" spans="1:8" s="13" customFormat="1" ht="17.25" customHeight="1" x14ac:dyDescent="0.2">
      <c r="A43" s="76" t="s">
        <v>91</v>
      </c>
      <c r="B43" s="77" t="s">
        <v>35</v>
      </c>
      <c r="C43" s="71"/>
      <c r="D43" s="24"/>
      <c r="E43" s="25"/>
      <c r="F43" s="26"/>
      <c r="G43" s="13">
        <v>2997.3</v>
      </c>
      <c r="H43" s="14"/>
    </row>
    <row r="44" spans="1:8" s="13" customFormat="1" ht="18.75" customHeight="1" x14ac:dyDescent="0.2">
      <c r="A44" s="76" t="s">
        <v>92</v>
      </c>
      <c r="B44" s="77" t="s">
        <v>93</v>
      </c>
      <c r="C44" s="71"/>
      <c r="D44" s="24"/>
      <c r="E44" s="25"/>
      <c r="F44" s="26"/>
      <c r="G44" s="13">
        <v>2997.3</v>
      </c>
      <c r="H44" s="14"/>
    </row>
    <row r="45" spans="1:8" s="13" customFormat="1" ht="17.25" customHeight="1" x14ac:dyDescent="0.2">
      <c r="A45" s="76" t="s">
        <v>94</v>
      </c>
      <c r="B45" s="77" t="s">
        <v>95</v>
      </c>
      <c r="C45" s="71"/>
      <c r="D45" s="24"/>
      <c r="E45" s="25"/>
      <c r="F45" s="26"/>
      <c r="G45" s="13">
        <v>2997.3</v>
      </c>
      <c r="H45" s="14"/>
    </row>
    <row r="46" spans="1:8" s="13" customFormat="1" ht="18.75" customHeight="1" x14ac:dyDescent="0.2">
      <c r="A46" s="76" t="s">
        <v>96</v>
      </c>
      <c r="B46" s="77" t="s">
        <v>93</v>
      </c>
      <c r="C46" s="71"/>
      <c r="D46" s="24"/>
      <c r="E46" s="25"/>
      <c r="F46" s="26"/>
      <c r="G46" s="13">
        <v>2997.3</v>
      </c>
      <c r="H46" s="14"/>
    </row>
    <row r="47" spans="1:8" s="20" customFormat="1" ht="32.25" customHeight="1" x14ac:dyDescent="0.2">
      <c r="A47" s="34" t="s">
        <v>97</v>
      </c>
      <c r="B47" s="35" t="s">
        <v>27</v>
      </c>
      <c r="C47" s="24" t="s">
        <v>125</v>
      </c>
      <c r="D47" s="24">
        <v>2439.9899999999998</v>
      </c>
      <c r="E47" s="25">
        <f>D47/G47</f>
        <v>0.81</v>
      </c>
      <c r="F47" s="26">
        <f>E47/12</f>
        <v>7.0000000000000007E-2</v>
      </c>
      <c r="G47" s="13">
        <v>2997.3</v>
      </c>
      <c r="H47" s="14">
        <v>0.04</v>
      </c>
    </row>
    <row r="48" spans="1:8" s="20" customFormat="1" ht="48" customHeight="1" x14ac:dyDescent="0.2">
      <c r="A48" s="34" t="s">
        <v>124</v>
      </c>
      <c r="B48" s="35" t="s">
        <v>27</v>
      </c>
      <c r="C48" s="24" t="s">
        <v>126</v>
      </c>
      <c r="D48" s="24">
        <v>20333.41</v>
      </c>
      <c r="E48" s="25">
        <f>D48/G48</f>
        <v>6.78</v>
      </c>
      <c r="F48" s="26">
        <f>E48/12-0.01</f>
        <v>0.56000000000000005</v>
      </c>
      <c r="G48" s="13">
        <v>2997.3</v>
      </c>
      <c r="H48" s="14">
        <v>0.09</v>
      </c>
    </row>
    <row r="49" spans="1:9" s="20" customFormat="1" ht="27" customHeight="1" x14ac:dyDescent="0.2">
      <c r="A49" s="34" t="s">
        <v>148</v>
      </c>
      <c r="B49" s="35" t="s">
        <v>47</v>
      </c>
      <c r="C49" s="24" t="s">
        <v>125</v>
      </c>
      <c r="D49" s="24">
        <v>16499.77</v>
      </c>
      <c r="E49" s="25">
        <f>D49/G49</f>
        <v>5.5</v>
      </c>
      <c r="F49" s="26">
        <f>E49/12</f>
        <v>0.46</v>
      </c>
      <c r="G49" s="13">
        <v>2997.3</v>
      </c>
      <c r="H49" s="14"/>
    </row>
    <row r="50" spans="1:9" s="20" customFormat="1" ht="30" x14ac:dyDescent="0.2">
      <c r="A50" s="34" t="s">
        <v>28</v>
      </c>
      <c r="B50" s="35"/>
      <c r="C50" s="24" t="s">
        <v>130</v>
      </c>
      <c r="D50" s="24">
        <f t="shared" si="0"/>
        <v>7912.87</v>
      </c>
      <c r="E50" s="25">
        <f t="shared" si="1"/>
        <v>2.64</v>
      </c>
      <c r="F50" s="26">
        <v>0.22</v>
      </c>
      <c r="G50" s="13">
        <v>2997.3</v>
      </c>
      <c r="H50" s="14">
        <v>0.14000000000000001</v>
      </c>
    </row>
    <row r="51" spans="1:9" s="20" customFormat="1" ht="25.5" x14ac:dyDescent="0.2">
      <c r="A51" s="79" t="s">
        <v>98</v>
      </c>
      <c r="B51" s="80" t="s">
        <v>69</v>
      </c>
      <c r="C51" s="24"/>
      <c r="D51" s="24"/>
      <c r="E51" s="25"/>
      <c r="F51" s="26"/>
      <c r="G51" s="13">
        <v>2997.3</v>
      </c>
      <c r="H51" s="14"/>
    </row>
    <row r="52" spans="1:9" s="20" customFormat="1" ht="30" customHeight="1" x14ac:dyDescent="0.2">
      <c r="A52" s="79" t="s">
        <v>99</v>
      </c>
      <c r="B52" s="80" t="s">
        <v>69</v>
      </c>
      <c r="C52" s="24"/>
      <c r="D52" s="24"/>
      <c r="E52" s="25"/>
      <c r="F52" s="26"/>
      <c r="G52" s="13">
        <v>2997.3</v>
      </c>
      <c r="H52" s="14"/>
    </row>
    <row r="53" spans="1:9" s="20" customFormat="1" ht="15" x14ac:dyDescent="0.2">
      <c r="A53" s="79" t="s">
        <v>100</v>
      </c>
      <c r="B53" s="80" t="s">
        <v>12</v>
      </c>
      <c r="C53" s="24"/>
      <c r="D53" s="24"/>
      <c r="E53" s="25"/>
      <c r="F53" s="26"/>
      <c r="G53" s="13">
        <v>2997.3</v>
      </c>
      <c r="H53" s="14"/>
    </row>
    <row r="54" spans="1:9" s="20" customFormat="1" ht="15" x14ac:dyDescent="0.2">
      <c r="A54" s="79" t="s">
        <v>101</v>
      </c>
      <c r="B54" s="80" t="s">
        <v>69</v>
      </c>
      <c r="C54" s="24"/>
      <c r="D54" s="24"/>
      <c r="E54" s="25"/>
      <c r="F54" s="26"/>
      <c r="G54" s="13">
        <v>2997.3</v>
      </c>
      <c r="H54" s="14"/>
    </row>
    <row r="55" spans="1:9" s="20" customFormat="1" ht="25.5" x14ac:dyDescent="0.2">
      <c r="A55" s="79" t="s">
        <v>102</v>
      </c>
      <c r="B55" s="80" t="s">
        <v>69</v>
      </c>
      <c r="C55" s="24"/>
      <c r="D55" s="24"/>
      <c r="E55" s="25"/>
      <c r="F55" s="26"/>
      <c r="G55" s="13">
        <v>2997.3</v>
      </c>
      <c r="H55" s="14"/>
    </row>
    <row r="56" spans="1:9" s="20" customFormat="1" ht="15" x14ac:dyDescent="0.2">
      <c r="A56" s="79" t="s">
        <v>103</v>
      </c>
      <c r="B56" s="80" t="s">
        <v>69</v>
      </c>
      <c r="C56" s="24"/>
      <c r="D56" s="24"/>
      <c r="E56" s="25"/>
      <c r="F56" s="26"/>
      <c r="G56" s="13">
        <v>2997.3</v>
      </c>
      <c r="H56" s="14"/>
    </row>
    <row r="57" spans="1:9" s="20" customFormat="1" ht="25.5" x14ac:dyDescent="0.2">
      <c r="A57" s="79" t="s">
        <v>104</v>
      </c>
      <c r="B57" s="80" t="s">
        <v>69</v>
      </c>
      <c r="C57" s="24"/>
      <c r="D57" s="24"/>
      <c r="E57" s="25"/>
      <c r="F57" s="26"/>
      <c r="G57" s="13">
        <v>2997.3</v>
      </c>
      <c r="H57" s="14"/>
    </row>
    <row r="58" spans="1:9" s="20" customFormat="1" ht="18" customHeight="1" x14ac:dyDescent="0.2">
      <c r="A58" s="79" t="s">
        <v>105</v>
      </c>
      <c r="B58" s="80" t="s">
        <v>69</v>
      </c>
      <c r="C58" s="24"/>
      <c r="D58" s="24"/>
      <c r="E58" s="25"/>
      <c r="F58" s="26"/>
      <c r="G58" s="13">
        <v>2997.3</v>
      </c>
      <c r="H58" s="14"/>
    </row>
    <row r="59" spans="1:9" s="20" customFormat="1" ht="21.75" customHeight="1" x14ac:dyDescent="0.2">
      <c r="A59" s="79" t="s">
        <v>106</v>
      </c>
      <c r="B59" s="80" t="s">
        <v>69</v>
      </c>
      <c r="C59" s="24"/>
      <c r="D59" s="24"/>
      <c r="E59" s="25"/>
      <c r="F59" s="26"/>
      <c r="G59" s="13">
        <v>2997.3</v>
      </c>
      <c r="H59" s="14"/>
    </row>
    <row r="60" spans="1:9" s="13" customFormat="1" ht="15" x14ac:dyDescent="0.2">
      <c r="A60" s="27" t="s">
        <v>29</v>
      </c>
      <c r="B60" s="22" t="s">
        <v>30</v>
      </c>
      <c r="C60" s="71" t="s">
        <v>131</v>
      </c>
      <c r="D60" s="24">
        <f>E60*G60</f>
        <v>2877.41</v>
      </c>
      <c r="E60" s="25">
        <f>F60*12</f>
        <v>0.96</v>
      </c>
      <c r="F60" s="26">
        <v>0.08</v>
      </c>
      <c r="G60" s="13">
        <v>2997.3</v>
      </c>
      <c r="H60" s="14">
        <v>0.03</v>
      </c>
      <c r="I60" s="20"/>
    </row>
    <row r="61" spans="1:9" s="13" customFormat="1" ht="15" x14ac:dyDescent="0.2">
      <c r="A61" s="27" t="s">
        <v>31</v>
      </c>
      <c r="B61" s="31" t="s">
        <v>32</v>
      </c>
      <c r="C61" s="29" t="s">
        <v>131</v>
      </c>
      <c r="D61" s="24">
        <f>E61*G61</f>
        <v>1798.38</v>
      </c>
      <c r="E61" s="25">
        <f>12*F61</f>
        <v>0.6</v>
      </c>
      <c r="F61" s="26">
        <v>0.05</v>
      </c>
      <c r="G61" s="13">
        <v>2997.3</v>
      </c>
      <c r="H61" s="14">
        <v>0.02</v>
      </c>
      <c r="I61" s="20"/>
    </row>
    <row r="62" spans="1:9" s="37" customFormat="1" ht="30" x14ac:dyDescent="0.2">
      <c r="A62" s="34" t="s">
        <v>33</v>
      </c>
      <c r="B62" s="35"/>
      <c r="C62" s="30"/>
      <c r="D62" s="24">
        <v>0</v>
      </c>
      <c r="E62" s="25">
        <f>D62/G62</f>
        <v>0</v>
      </c>
      <c r="F62" s="26">
        <f>E62/12</f>
        <v>0</v>
      </c>
      <c r="G62" s="13">
        <v>2997.3</v>
      </c>
      <c r="H62" s="36">
        <v>0.03</v>
      </c>
      <c r="I62" s="20"/>
    </row>
    <row r="63" spans="1:9" s="28" customFormat="1" ht="15" x14ac:dyDescent="0.2">
      <c r="A63" s="27" t="s">
        <v>34</v>
      </c>
      <c r="B63" s="22"/>
      <c r="C63" s="23" t="s">
        <v>132</v>
      </c>
      <c r="D63" s="25">
        <f>D64+D65+D66+D67+D68+D69+D70+D71+D72+D74+D75+D76+D77+D73</f>
        <v>17484.09</v>
      </c>
      <c r="E63" s="25">
        <f>D63/G63</f>
        <v>5.83</v>
      </c>
      <c r="F63" s="26">
        <f>E63/12</f>
        <v>0.49</v>
      </c>
      <c r="G63" s="13">
        <v>2997.3</v>
      </c>
      <c r="H63" s="14">
        <v>0.52</v>
      </c>
      <c r="I63" s="20"/>
    </row>
    <row r="64" spans="1:9" s="20" customFormat="1" ht="18.75" customHeight="1" x14ac:dyDescent="0.2">
      <c r="A64" s="68" t="s">
        <v>71</v>
      </c>
      <c r="B64" s="69" t="s">
        <v>35</v>
      </c>
      <c r="C64" s="72"/>
      <c r="D64" s="40">
        <v>259.38</v>
      </c>
      <c r="E64" s="41"/>
      <c r="F64" s="42"/>
      <c r="G64" s="13">
        <v>2997.3</v>
      </c>
      <c r="H64" s="14">
        <v>0.01</v>
      </c>
    </row>
    <row r="65" spans="1:9" s="20" customFormat="1" ht="15" x14ac:dyDescent="0.2">
      <c r="A65" s="68" t="s">
        <v>36</v>
      </c>
      <c r="B65" s="69" t="s">
        <v>37</v>
      </c>
      <c r="C65" s="72"/>
      <c r="D65" s="40">
        <v>548.89</v>
      </c>
      <c r="E65" s="41"/>
      <c r="F65" s="42"/>
      <c r="G65" s="13">
        <v>2997.3</v>
      </c>
      <c r="H65" s="14">
        <v>0.01</v>
      </c>
    </row>
    <row r="66" spans="1:9" s="20" customFormat="1" ht="15" x14ac:dyDescent="0.2">
      <c r="A66" s="68" t="s">
        <v>68</v>
      </c>
      <c r="B66" s="81" t="s">
        <v>35</v>
      </c>
      <c r="C66" s="72"/>
      <c r="D66" s="40">
        <v>978.07</v>
      </c>
      <c r="E66" s="41"/>
      <c r="F66" s="42"/>
      <c r="G66" s="13">
        <v>2997.3</v>
      </c>
      <c r="H66" s="14"/>
    </row>
    <row r="67" spans="1:9" s="20" customFormat="1" ht="15" x14ac:dyDescent="0.2">
      <c r="A67" s="68" t="s">
        <v>38</v>
      </c>
      <c r="B67" s="69" t="s">
        <v>35</v>
      </c>
      <c r="C67" s="72"/>
      <c r="D67" s="40">
        <v>1046</v>
      </c>
      <c r="E67" s="41"/>
      <c r="F67" s="42"/>
      <c r="G67" s="13">
        <v>2997.3</v>
      </c>
      <c r="H67" s="14">
        <v>0.02</v>
      </c>
    </row>
    <row r="68" spans="1:9" s="20" customFormat="1" ht="15" x14ac:dyDescent="0.2">
      <c r="A68" s="68" t="s">
        <v>39</v>
      </c>
      <c r="B68" s="69" t="s">
        <v>35</v>
      </c>
      <c r="C68" s="72"/>
      <c r="D68" s="40">
        <v>4663.38</v>
      </c>
      <c r="E68" s="41"/>
      <c r="F68" s="42"/>
      <c r="G68" s="13">
        <v>2997.3</v>
      </c>
      <c r="H68" s="14">
        <v>0.09</v>
      </c>
    </row>
    <row r="69" spans="1:9" s="20" customFormat="1" ht="15" x14ac:dyDescent="0.2">
      <c r="A69" s="68" t="s">
        <v>40</v>
      </c>
      <c r="B69" s="69" t="s">
        <v>35</v>
      </c>
      <c r="C69" s="72"/>
      <c r="D69" s="40">
        <v>1097.78</v>
      </c>
      <c r="E69" s="41"/>
      <c r="F69" s="42"/>
      <c r="G69" s="13">
        <v>2997.3</v>
      </c>
      <c r="H69" s="14">
        <v>0.02</v>
      </c>
    </row>
    <row r="70" spans="1:9" s="20" customFormat="1" ht="15" x14ac:dyDescent="0.2">
      <c r="A70" s="68" t="s">
        <v>41</v>
      </c>
      <c r="B70" s="69" t="s">
        <v>35</v>
      </c>
      <c r="C70" s="72"/>
      <c r="D70" s="40">
        <v>522.99</v>
      </c>
      <c r="E70" s="41"/>
      <c r="F70" s="42"/>
      <c r="G70" s="13">
        <v>2997.3</v>
      </c>
      <c r="H70" s="14">
        <v>0.01</v>
      </c>
    </row>
    <row r="71" spans="1:9" s="20" customFormat="1" ht="18.75" customHeight="1" x14ac:dyDescent="0.2">
      <c r="A71" s="68" t="s">
        <v>42</v>
      </c>
      <c r="B71" s="69" t="s">
        <v>37</v>
      </c>
      <c r="C71" s="72"/>
      <c r="D71" s="40">
        <v>0</v>
      </c>
      <c r="E71" s="41"/>
      <c r="F71" s="42"/>
      <c r="G71" s="13">
        <v>2997.3</v>
      </c>
      <c r="H71" s="14">
        <v>0.04</v>
      </c>
    </row>
    <row r="72" spans="1:9" s="20" customFormat="1" ht="25.5" x14ac:dyDescent="0.2">
      <c r="A72" s="68" t="s">
        <v>43</v>
      </c>
      <c r="B72" s="69" t="s">
        <v>35</v>
      </c>
      <c r="C72" s="72"/>
      <c r="D72" s="40">
        <v>4225.82</v>
      </c>
      <c r="E72" s="41"/>
      <c r="F72" s="42"/>
      <c r="G72" s="13">
        <v>2997.3</v>
      </c>
      <c r="H72" s="14">
        <v>7.0000000000000007E-2</v>
      </c>
    </row>
    <row r="73" spans="1:9" s="20" customFormat="1" ht="15" x14ac:dyDescent="0.2">
      <c r="A73" s="68" t="s">
        <v>147</v>
      </c>
      <c r="B73" s="81" t="s">
        <v>35</v>
      </c>
      <c r="C73" s="72"/>
      <c r="D73" s="40">
        <v>458.87</v>
      </c>
      <c r="E73" s="41"/>
      <c r="F73" s="42"/>
      <c r="G73" s="13"/>
      <c r="H73" s="14"/>
    </row>
    <row r="74" spans="1:9" s="20" customFormat="1" ht="15" x14ac:dyDescent="0.2">
      <c r="A74" s="68" t="s">
        <v>44</v>
      </c>
      <c r="B74" s="69" t="s">
        <v>35</v>
      </c>
      <c r="C74" s="72"/>
      <c r="D74" s="40">
        <v>3682.91</v>
      </c>
      <c r="E74" s="41"/>
      <c r="F74" s="42"/>
      <c r="G74" s="13">
        <v>2997.3</v>
      </c>
      <c r="H74" s="14">
        <v>0.01</v>
      </c>
    </row>
    <row r="75" spans="1:9" s="20" customFormat="1" ht="25.5" x14ac:dyDescent="0.2">
      <c r="A75" s="68" t="s">
        <v>107</v>
      </c>
      <c r="B75" s="81" t="s">
        <v>47</v>
      </c>
      <c r="C75" s="73"/>
      <c r="D75" s="40">
        <v>0</v>
      </c>
      <c r="E75" s="41"/>
      <c r="F75" s="42"/>
      <c r="G75" s="13">
        <v>2997.3</v>
      </c>
      <c r="H75" s="14">
        <v>0</v>
      </c>
    </row>
    <row r="76" spans="1:9" s="20" customFormat="1" ht="15" x14ac:dyDescent="0.2">
      <c r="A76" s="68" t="s">
        <v>108</v>
      </c>
      <c r="B76" s="80" t="s">
        <v>35</v>
      </c>
      <c r="C76" s="73"/>
      <c r="D76" s="40">
        <v>0</v>
      </c>
      <c r="E76" s="41"/>
      <c r="F76" s="42"/>
      <c r="G76" s="13">
        <v>2997.3</v>
      </c>
      <c r="H76" s="14"/>
    </row>
    <row r="77" spans="1:9" s="20" customFormat="1" ht="15" x14ac:dyDescent="0.2">
      <c r="A77" s="68" t="s">
        <v>109</v>
      </c>
      <c r="B77" s="81" t="s">
        <v>47</v>
      </c>
      <c r="C77" s="72"/>
      <c r="D77" s="40">
        <v>0</v>
      </c>
      <c r="E77" s="41"/>
      <c r="F77" s="42"/>
      <c r="G77" s="13">
        <v>2997.3</v>
      </c>
      <c r="H77" s="14"/>
    </row>
    <row r="78" spans="1:9" s="28" customFormat="1" ht="30" x14ac:dyDescent="0.2">
      <c r="A78" s="27" t="s">
        <v>45</v>
      </c>
      <c r="B78" s="22"/>
      <c r="C78" s="23" t="s">
        <v>133</v>
      </c>
      <c r="D78" s="25">
        <f>D79+D80+D81+D82</f>
        <v>0</v>
      </c>
      <c r="E78" s="25">
        <f>D78/G78</f>
        <v>0</v>
      </c>
      <c r="F78" s="26">
        <f>E78/12</f>
        <v>0</v>
      </c>
      <c r="G78" s="13">
        <v>2997.3</v>
      </c>
      <c r="H78" s="14">
        <v>0.09</v>
      </c>
      <c r="I78" s="20"/>
    </row>
    <row r="79" spans="1:9" s="20" customFormat="1" ht="25.5" x14ac:dyDescent="0.2">
      <c r="A79" s="68" t="s">
        <v>48</v>
      </c>
      <c r="B79" s="69" t="s">
        <v>49</v>
      </c>
      <c r="C79" s="40"/>
      <c r="D79" s="40">
        <v>0</v>
      </c>
      <c r="E79" s="41"/>
      <c r="F79" s="42"/>
      <c r="G79" s="13">
        <v>2997.3</v>
      </c>
      <c r="H79" s="14">
        <v>0</v>
      </c>
    </row>
    <row r="80" spans="1:9" s="20" customFormat="1" ht="25.5" x14ac:dyDescent="0.2">
      <c r="A80" s="68" t="s">
        <v>107</v>
      </c>
      <c r="B80" s="81" t="s">
        <v>50</v>
      </c>
      <c r="C80" s="67"/>
      <c r="D80" s="40">
        <v>0</v>
      </c>
      <c r="E80" s="41"/>
      <c r="F80" s="42"/>
      <c r="G80" s="13">
        <v>2997.3</v>
      </c>
      <c r="H80" s="14"/>
    </row>
    <row r="81" spans="1:8" s="20" customFormat="1" ht="15" x14ac:dyDescent="0.2">
      <c r="A81" s="79" t="s">
        <v>110</v>
      </c>
      <c r="B81" s="81" t="s">
        <v>47</v>
      </c>
      <c r="C81" s="67"/>
      <c r="D81" s="40">
        <v>0</v>
      </c>
      <c r="E81" s="41"/>
      <c r="F81" s="42"/>
      <c r="G81" s="13">
        <v>2997.3</v>
      </c>
      <c r="H81" s="14"/>
    </row>
    <row r="82" spans="1:8" s="20" customFormat="1" ht="15" x14ac:dyDescent="0.2">
      <c r="A82" s="68" t="s">
        <v>111</v>
      </c>
      <c r="B82" s="81" t="s">
        <v>35</v>
      </c>
      <c r="C82" s="40"/>
      <c r="D82" s="40">
        <v>0</v>
      </c>
      <c r="E82" s="41"/>
      <c r="F82" s="42"/>
      <c r="G82" s="13">
        <v>2997.3</v>
      </c>
      <c r="H82" s="14"/>
    </row>
    <row r="83" spans="1:8" s="20" customFormat="1" ht="30" x14ac:dyDescent="0.2">
      <c r="A83" s="27" t="s">
        <v>51</v>
      </c>
      <c r="B83" s="39"/>
      <c r="C83" s="85" t="s">
        <v>134</v>
      </c>
      <c r="D83" s="25">
        <f>D85+D86</f>
        <v>0</v>
      </c>
      <c r="E83" s="25">
        <f>D83/G83</f>
        <v>0</v>
      </c>
      <c r="F83" s="26">
        <f>E83/12</f>
        <v>0</v>
      </c>
      <c r="G83" s="13">
        <v>2997.3</v>
      </c>
      <c r="H83" s="14">
        <v>7.0000000000000007E-2</v>
      </c>
    </row>
    <row r="84" spans="1:8" s="20" customFormat="1" ht="18" customHeight="1" x14ac:dyDescent="0.2">
      <c r="A84" s="68" t="s">
        <v>112</v>
      </c>
      <c r="B84" s="69" t="s">
        <v>35</v>
      </c>
      <c r="C84" s="67"/>
      <c r="D84" s="65">
        <v>0</v>
      </c>
      <c r="E84" s="25"/>
      <c r="F84" s="26"/>
      <c r="G84" s="13">
        <v>2997.3</v>
      </c>
      <c r="H84" s="14"/>
    </row>
    <row r="85" spans="1:8" s="20" customFormat="1" ht="15" x14ac:dyDescent="0.2">
      <c r="A85" s="79" t="s">
        <v>113</v>
      </c>
      <c r="B85" s="81" t="s">
        <v>47</v>
      </c>
      <c r="C85" s="40"/>
      <c r="D85" s="40">
        <v>0</v>
      </c>
      <c r="E85" s="41"/>
      <c r="F85" s="42"/>
      <c r="G85" s="13">
        <v>2997.3</v>
      </c>
      <c r="H85" s="14">
        <v>0.03</v>
      </c>
    </row>
    <row r="86" spans="1:8" s="20" customFormat="1" ht="18" customHeight="1" x14ac:dyDescent="0.2">
      <c r="A86" s="68" t="s">
        <v>114</v>
      </c>
      <c r="B86" s="81" t="s">
        <v>50</v>
      </c>
      <c r="C86" s="40"/>
      <c r="D86" s="40">
        <v>0</v>
      </c>
      <c r="E86" s="41"/>
      <c r="F86" s="42"/>
      <c r="G86" s="13">
        <v>2997.3</v>
      </c>
      <c r="H86" s="14">
        <v>0.04</v>
      </c>
    </row>
    <row r="87" spans="1:8" s="20" customFormat="1" ht="25.5" x14ac:dyDescent="0.2">
      <c r="A87" s="68" t="s">
        <v>139</v>
      </c>
      <c r="B87" s="81" t="s">
        <v>47</v>
      </c>
      <c r="C87" s="40"/>
      <c r="D87" s="40">
        <f>E87*G87</f>
        <v>0</v>
      </c>
      <c r="E87" s="41"/>
      <c r="F87" s="42"/>
      <c r="G87" s="13">
        <v>2997.3</v>
      </c>
      <c r="H87" s="14">
        <v>0</v>
      </c>
    </row>
    <row r="88" spans="1:8" s="20" customFormat="1" ht="15.75" customHeight="1" x14ac:dyDescent="0.2">
      <c r="A88" s="34" t="s">
        <v>115</v>
      </c>
      <c r="B88" s="69"/>
      <c r="C88" s="85" t="s">
        <v>135</v>
      </c>
      <c r="D88" s="25">
        <f>D89+D90++D91+D92+D93+D94</f>
        <v>11322.85</v>
      </c>
      <c r="E88" s="25">
        <f>D88/G88</f>
        <v>3.78</v>
      </c>
      <c r="F88" s="26">
        <f>E88/12-0.01</f>
        <v>0.31</v>
      </c>
      <c r="G88" s="13">
        <v>2997.3</v>
      </c>
      <c r="H88" s="14">
        <v>0.24</v>
      </c>
    </row>
    <row r="89" spans="1:8" s="20" customFormat="1" ht="15" x14ac:dyDescent="0.2">
      <c r="A89" s="68" t="s">
        <v>116</v>
      </c>
      <c r="B89" s="69" t="s">
        <v>27</v>
      </c>
      <c r="C89" s="40"/>
      <c r="D89" s="40">
        <v>0</v>
      </c>
      <c r="E89" s="41"/>
      <c r="F89" s="42"/>
      <c r="G89" s="13">
        <v>2997.3</v>
      </c>
      <c r="H89" s="14">
        <v>0.12</v>
      </c>
    </row>
    <row r="90" spans="1:8" s="20" customFormat="1" ht="51" customHeight="1" x14ac:dyDescent="0.2">
      <c r="A90" s="68" t="s">
        <v>117</v>
      </c>
      <c r="B90" s="69" t="s">
        <v>35</v>
      </c>
      <c r="C90" s="40"/>
      <c r="D90" s="40">
        <v>6560.23</v>
      </c>
      <c r="E90" s="41"/>
      <c r="F90" s="42"/>
      <c r="G90" s="13">
        <v>2997.3</v>
      </c>
      <c r="H90" s="14">
        <v>0.02</v>
      </c>
    </row>
    <row r="91" spans="1:8" s="20" customFormat="1" ht="43.5" customHeight="1" x14ac:dyDescent="0.2">
      <c r="A91" s="68" t="s">
        <v>118</v>
      </c>
      <c r="B91" s="69" t="s">
        <v>35</v>
      </c>
      <c r="C91" s="40"/>
      <c r="D91" s="40">
        <v>1093.4000000000001</v>
      </c>
      <c r="E91" s="41"/>
      <c r="F91" s="42"/>
      <c r="G91" s="13">
        <v>2997.3</v>
      </c>
      <c r="H91" s="14">
        <v>0</v>
      </c>
    </row>
    <row r="92" spans="1:8" s="20" customFormat="1" ht="25.5" x14ac:dyDescent="0.2">
      <c r="A92" s="68" t="s">
        <v>53</v>
      </c>
      <c r="B92" s="69" t="s">
        <v>18</v>
      </c>
      <c r="C92" s="40"/>
      <c r="D92" s="40">
        <v>3669.22</v>
      </c>
      <c r="E92" s="41"/>
      <c r="F92" s="42"/>
      <c r="G92" s="13">
        <v>2997.3</v>
      </c>
      <c r="H92" s="14">
        <v>0</v>
      </c>
    </row>
    <row r="93" spans="1:8" s="20" customFormat="1" ht="23.25" customHeight="1" x14ac:dyDescent="0.2">
      <c r="A93" s="68" t="s">
        <v>52</v>
      </c>
      <c r="B93" s="81" t="s">
        <v>119</v>
      </c>
      <c r="C93" s="40"/>
      <c r="D93" s="40">
        <f>E93*G93</f>
        <v>0</v>
      </c>
      <c r="E93" s="41"/>
      <c r="F93" s="42"/>
      <c r="G93" s="13">
        <v>2997.3</v>
      </c>
      <c r="H93" s="14">
        <v>0</v>
      </c>
    </row>
    <row r="94" spans="1:8" s="20" customFormat="1" ht="59.25" customHeight="1" x14ac:dyDescent="0.2">
      <c r="A94" s="68" t="s">
        <v>120</v>
      </c>
      <c r="B94" s="81" t="s">
        <v>69</v>
      </c>
      <c r="C94" s="40"/>
      <c r="D94" s="40">
        <f>E94*G94</f>
        <v>0</v>
      </c>
      <c r="E94" s="41"/>
      <c r="F94" s="42"/>
      <c r="G94" s="13">
        <v>2997.3</v>
      </c>
      <c r="H94" s="14">
        <v>0</v>
      </c>
    </row>
    <row r="95" spans="1:8" s="20" customFormat="1" ht="15" x14ac:dyDescent="0.2">
      <c r="A95" s="27" t="s">
        <v>54</v>
      </c>
      <c r="B95" s="39"/>
      <c r="C95" s="85" t="s">
        <v>136</v>
      </c>
      <c r="D95" s="25">
        <f>D96</f>
        <v>1311.87</v>
      </c>
      <c r="E95" s="25">
        <f>D95/G95</f>
        <v>0.44</v>
      </c>
      <c r="F95" s="26">
        <f>E95/12</f>
        <v>0.04</v>
      </c>
      <c r="G95" s="13">
        <v>2997.3</v>
      </c>
      <c r="H95" s="14">
        <v>0.1</v>
      </c>
    </row>
    <row r="96" spans="1:8" s="20" customFormat="1" ht="15" x14ac:dyDescent="0.2">
      <c r="A96" s="38" t="s">
        <v>55</v>
      </c>
      <c r="B96" s="39" t="s">
        <v>35</v>
      </c>
      <c r="C96" s="72"/>
      <c r="D96" s="40">
        <v>1311.87</v>
      </c>
      <c r="E96" s="41"/>
      <c r="F96" s="42"/>
      <c r="G96" s="13">
        <v>2997.3</v>
      </c>
      <c r="H96" s="14">
        <v>0.02</v>
      </c>
    </row>
    <row r="97" spans="1:9" s="13" customFormat="1" ht="15" x14ac:dyDescent="0.2">
      <c r="A97" s="27" t="s">
        <v>56</v>
      </c>
      <c r="B97" s="22"/>
      <c r="C97" s="23" t="s">
        <v>137</v>
      </c>
      <c r="D97" s="25">
        <f>D98+D99</f>
        <v>17733.330000000002</v>
      </c>
      <c r="E97" s="25">
        <f>D97/G97</f>
        <v>5.92</v>
      </c>
      <c r="F97" s="26">
        <f>E97/12</f>
        <v>0.49</v>
      </c>
      <c r="G97" s="13">
        <v>2997.3</v>
      </c>
      <c r="H97" s="14">
        <v>0.22</v>
      </c>
      <c r="I97" s="20"/>
    </row>
    <row r="98" spans="1:9" s="20" customFormat="1" ht="48" customHeight="1" x14ac:dyDescent="0.2">
      <c r="A98" s="79" t="s">
        <v>121</v>
      </c>
      <c r="B98" s="81" t="s">
        <v>37</v>
      </c>
      <c r="C98" s="40"/>
      <c r="D98" s="40">
        <v>10400</v>
      </c>
      <c r="E98" s="41"/>
      <c r="F98" s="42"/>
      <c r="G98" s="13">
        <v>2997.3</v>
      </c>
      <c r="H98" s="14">
        <v>0.03</v>
      </c>
    </row>
    <row r="99" spans="1:9" s="20" customFormat="1" ht="22.5" customHeight="1" x14ac:dyDescent="0.2">
      <c r="A99" s="79" t="s">
        <v>149</v>
      </c>
      <c r="B99" s="81" t="s">
        <v>69</v>
      </c>
      <c r="C99" s="40"/>
      <c r="D99" s="40">
        <v>7333.33</v>
      </c>
      <c r="E99" s="41"/>
      <c r="F99" s="42"/>
      <c r="G99" s="13">
        <v>2997.3</v>
      </c>
      <c r="H99" s="14">
        <v>0.19</v>
      </c>
    </row>
    <row r="100" spans="1:9" s="13" customFormat="1" ht="18.75" customHeight="1" x14ac:dyDescent="0.2">
      <c r="A100" s="27" t="s">
        <v>57</v>
      </c>
      <c r="B100" s="22"/>
      <c r="C100" s="23" t="s">
        <v>138</v>
      </c>
      <c r="D100" s="25">
        <f>D101+D102</f>
        <v>20728.439999999999</v>
      </c>
      <c r="E100" s="25">
        <f>D100/G100</f>
        <v>6.92</v>
      </c>
      <c r="F100" s="26">
        <f>E100/12</f>
        <v>0.57999999999999996</v>
      </c>
      <c r="G100" s="13">
        <v>2997.3</v>
      </c>
      <c r="H100" s="14">
        <v>0.51</v>
      </c>
      <c r="I100" s="20"/>
    </row>
    <row r="101" spans="1:9" s="20" customFormat="1" ht="15" x14ac:dyDescent="0.2">
      <c r="A101" s="38" t="s">
        <v>58</v>
      </c>
      <c r="B101" s="39" t="s">
        <v>46</v>
      </c>
      <c r="C101" s="72"/>
      <c r="D101" s="40">
        <v>20728.439999999999</v>
      </c>
      <c r="E101" s="41"/>
      <c r="F101" s="42"/>
      <c r="G101" s="13">
        <v>2997.3</v>
      </c>
      <c r="H101" s="14">
        <v>0.39</v>
      </c>
    </row>
    <row r="102" spans="1:9" s="20" customFormat="1" ht="15" x14ac:dyDescent="0.2">
      <c r="A102" s="38" t="s">
        <v>59</v>
      </c>
      <c r="B102" s="39" t="s">
        <v>46</v>
      </c>
      <c r="C102" s="72"/>
      <c r="D102" s="40">
        <v>0</v>
      </c>
      <c r="E102" s="41"/>
      <c r="F102" s="42"/>
      <c r="G102" s="13">
        <v>2997.3</v>
      </c>
      <c r="H102" s="14">
        <v>0.13</v>
      </c>
    </row>
    <row r="103" spans="1:9" s="20" customFormat="1" ht="22.5" customHeight="1" x14ac:dyDescent="0.2">
      <c r="A103" s="34" t="s">
        <v>72</v>
      </c>
      <c r="B103" s="35" t="s">
        <v>73</v>
      </c>
      <c r="C103" s="82">
        <v>0</v>
      </c>
      <c r="D103" s="82">
        <v>0</v>
      </c>
      <c r="E103" s="32">
        <f>D103/G103</f>
        <v>0</v>
      </c>
      <c r="F103" s="33">
        <f>E103/12</f>
        <v>0</v>
      </c>
      <c r="G103" s="13">
        <v>2997.3</v>
      </c>
      <c r="H103" s="14"/>
    </row>
    <row r="104" spans="1:9" s="13" customFormat="1" ht="132.75" x14ac:dyDescent="0.2">
      <c r="A104" s="83" t="s">
        <v>150</v>
      </c>
      <c r="B104" s="35" t="s">
        <v>18</v>
      </c>
      <c r="C104" s="30"/>
      <c r="D104" s="84">
        <v>50000</v>
      </c>
      <c r="E104" s="32">
        <f>D104/G104</f>
        <v>16.68</v>
      </c>
      <c r="F104" s="33">
        <f>E104/12</f>
        <v>1.39</v>
      </c>
      <c r="G104" s="13">
        <v>2997.3</v>
      </c>
      <c r="H104" s="14">
        <v>0.3</v>
      </c>
      <c r="I104" s="20"/>
    </row>
    <row r="105" spans="1:9" s="13" customFormat="1" ht="37.5" x14ac:dyDescent="0.2">
      <c r="A105" s="111" t="s">
        <v>155</v>
      </c>
      <c r="B105" s="112" t="s">
        <v>69</v>
      </c>
      <c r="C105" s="32"/>
      <c r="D105" s="84">
        <v>0</v>
      </c>
      <c r="E105" s="32">
        <f>D105/G105</f>
        <v>0</v>
      </c>
      <c r="F105" s="33">
        <f>E105/12</f>
        <v>0</v>
      </c>
      <c r="G105" s="13">
        <v>2997.3</v>
      </c>
      <c r="H105" s="14"/>
      <c r="I105" s="20"/>
    </row>
    <row r="106" spans="1:9" s="13" customFormat="1" ht="18.75" x14ac:dyDescent="0.2">
      <c r="A106" s="117" t="s">
        <v>151</v>
      </c>
      <c r="B106" s="35" t="s">
        <v>27</v>
      </c>
      <c r="C106" s="30"/>
      <c r="D106" s="30">
        <f>612.71+1530.96</f>
        <v>2143.67</v>
      </c>
      <c r="E106" s="30">
        <f>D106/G106</f>
        <v>0.72</v>
      </c>
      <c r="F106" s="30">
        <f>E106/12</f>
        <v>0.06</v>
      </c>
      <c r="G106" s="13">
        <v>2997.3</v>
      </c>
      <c r="H106" s="14"/>
      <c r="I106" s="20"/>
    </row>
    <row r="107" spans="1:9" s="13" customFormat="1" ht="18.75" x14ac:dyDescent="0.2">
      <c r="A107" s="117" t="s">
        <v>152</v>
      </c>
      <c r="B107" s="35" t="s">
        <v>27</v>
      </c>
      <c r="C107" s="30"/>
      <c r="D107" s="30">
        <f>71986.1+3294.26+1530.96</f>
        <v>76811.320000000007</v>
      </c>
      <c r="E107" s="30">
        <f t="shared" ref="E107:E109" si="2">D107/G107</f>
        <v>25.63</v>
      </c>
      <c r="F107" s="30">
        <f>E107/12-0.01</f>
        <v>2.13</v>
      </c>
      <c r="G107" s="13">
        <v>2997.3</v>
      </c>
      <c r="H107" s="14"/>
      <c r="I107" s="20"/>
    </row>
    <row r="108" spans="1:9" s="13" customFormat="1" ht="18.75" x14ac:dyDescent="0.2">
      <c r="A108" s="117" t="s">
        <v>153</v>
      </c>
      <c r="B108" s="35" t="s">
        <v>27</v>
      </c>
      <c r="C108" s="30"/>
      <c r="D108" s="30">
        <v>18301.53</v>
      </c>
      <c r="E108" s="30">
        <f t="shared" si="2"/>
        <v>6.11</v>
      </c>
      <c r="F108" s="30">
        <f t="shared" ref="F108:F109" si="3">E108/12</f>
        <v>0.51</v>
      </c>
      <c r="G108" s="13">
        <v>2997.3</v>
      </c>
      <c r="H108" s="14"/>
      <c r="I108" s="20"/>
    </row>
    <row r="109" spans="1:9" s="13" customFormat="1" ht="18.75" x14ac:dyDescent="0.2">
      <c r="A109" s="117" t="s">
        <v>154</v>
      </c>
      <c r="B109" s="35" t="s">
        <v>27</v>
      </c>
      <c r="C109" s="30"/>
      <c r="D109" s="30">
        <v>7392.71</v>
      </c>
      <c r="E109" s="30">
        <f t="shared" si="2"/>
        <v>2.4700000000000002</v>
      </c>
      <c r="F109" s="30">
        <f t="shared" si="3"/>
        <v>0.21</v>
      </c>
      <c r="G109" s="13">
        <v>2997.3</v>
      </c>
      <c r="H109" s="14"/>
      <c r="I109" s="20"/>
    </row>
    <row r="110" spans="1:9" s="13" customFormat="1" ht="24.75" customHeight="1" thickBot="1" x14ac:dyDescent="0.25">
      <c r="A110" s="113" t="s">
        <v>60</v>
      </c>
      <c r="B110" s="114" t="s">
        <v>15</v>
      </c>
      <c r="C110" s="115"/>
      <c r="D110" s="120">
        <f>E110*G110</f>
        <v>74093.259999999995</v>
      </c>
      <c r="E110" s="116">
        <f>F110*12</f>
        <v>24.72</v>
      </c>
      <c r="F110" s="118">
        <v>2.06</v>
      </c>
      <c r="G110" s="13">
        <v>2997.3</v>
      </c>
      <c r="H110" s="14"/>
    </row>
    <row r="111" spans="1:9" s="13" customFormat="1" ht="25.5" customHeight="1" thickBot="1" x14ac:dyDescent="0.25">
      <c r="A111" s="43" t="s">
        <v>61</v>
      </c>
      <c r="B111" s="11"/>
      <c r="C111" s="29"/>
      <c r="D111" s="75">
        <f>D110+D105+D104+D103+D100+D97+D95+D88+D83+D78+D63+D62+D60+D50+D49+D48+D47+D41+D40+D39+D28+D14+D61+D109+D108+D107+D106</f>
        <v>870359.67</v>
      </c>
      <c r="E111" s="75">
        <f t="shared" ref="E111:F111" si="4">E110+E105+E104+E103+E100+E97+E95+E88+E83+E78+E63+E62+E60+E50+E49+E48+E47+E41+E40+E39+E28+E14+E61+E109+E108+E107+E106</f>
        <v>290.39</v>
      </c>
      <c r="F111" s="75">
        <f t="shared" si="4"/>
        <v>24.2</v>
      </c>
      <c r="G111" s="13">
        <v>2997.3</v>
      </c>
      <c r="H111" s="14"/>
    </row>
    <row r="112" spans="1:9" s="45" customFormat="1" ht="15" x14ac:dyDescent="0.2">
      <c r="A112" s="44"/>
      <c r="D112" s="47"/>
      <c r="F112" s="46"/>
      <c r="G112" s="13"/>
      <c r="H112" s="47"/>
    </row>
    <row r="113" spans="1:8" s="45" customFormat="1" ht="15.75" thickBot="1" x14ac:dyDescent="0.25">
      <c r="A113" s="44"/>
      <c r="F113" s="46"/>
      <c r="G113" s="13"/>
      <c r="H113" s="47"/>
    </row>
    <row r="114" spans="1:8" s="88" customFormat="1" ht="38.25" thickBot="1" x14ac:dyDescent="0.25">
      <c r="A114" s="48" t="s">
        <v>140</v>
      </c>
      <c r="B114" s="86"/>
      <c r="C114" s="87"/>
      <c r="D114" s="97">
        <f>SUM(D115:D116)</f>
        <v>919316.21</v>
      </c>
      <c r="E114" s="97">
        <f>SUM(E115:E116)</f>
        <v>306.70999999999998</v>
      </c>
      <c r="F114" s="98">
        <f>SUM(F115:F116)</f>
        <v>25.56</v>
      </c>
      <c r="G114" s="88">
        <v>2997.3</v>
      </c>
      <c r="H114" s="89"/>
    </row>
    <row r="115" spans="1:8" s="70" customFormat="1" ht="15" x14ac:dyDescent="0.2">
      <c r="A115" s="68" t="s">
        <v>141</v>
      </c>
      <c r="B115" s="69"/>
      <c r="C115" s="40"/>
      <c r="D115" s="99">
        <v>204184.21</v>
      </c>
      <c r="E115" s="100">
        <f t="shared" ref="E115:E117" si="5">D115/G115</f>
        <v>68.12</v>
      </c>
      <c r="F115" s="101">
        <f t="shared" ref="F115:F116" si="6">E115/12</f>
        <v>5.68</v>
      </c>
      <c r="G115" s="13">
        <v>2997.3</v>
      </c>
      <c r="H115" s="36"/>
    </row>
    <row r="116" spans="1:8" s="70" customFormat="1" ht="15.75" thickBot="1" x14ac:dyDescent="0.25">
      <c r="A116" s="94" t="s">
        <v>142</v>
      </c>
      <c r="B116" s="95"/>
      <c r="C116" s="96"/>
      <c r="D116" s="119">
        <v>715132</v>
      </c>
      <c r="E116" s="102">
        <f t="shared" si="5"/>
        <v>238.59</v>
      </c>
      <c r="F116" s="103">
        <f t="shared" si="6"/>
        <v>19.88</v>
      </c>
      <c r="G116" s="13">
        <v>2997.3</v>
      </c>
      <c r="H116" s="36"/>
    </row>
    <row r="117" spans="1:8" s="20" customFormat="1" ht="15" hidden="1" x14ac:dyDescent="0.2">
      <c r="A117" s="92" t="s">
        <v>62</v>
      </c>
      <c r="B117" s="93"/>
      <c r="C117" s="73"/>
      <c r="D117" s="104"/>
      <c r="E117" s="105">
        <f t="shared" si="5"/>
        <v>0</v>
      </c>
      <c r="F117" s="106">
        <f t="shared" ref="F117" si="7">E117/12</f>
        <v>0</v>
      </c>
      <c r="G117" s="13">
        <v>2997</v>
      </c>
      <c r="H117" s="14"/>
    </row>
    <row r="118" spans="1:8" s="45" customFormat="1" ht="13.5" thickBot="1" x14ac:dyDescent="0.25">
      <c r="A118" s="44"/>
      <c r="D118" s="107"/>
      <c r="E118" s="107"/>
      <c r="F118" s="108"/>
      <c r="H118" s="47"/>
    </row>
    <row r="119" spans="1:8" s="59" customFormat="1" ht="20.25" thickBot="1" x14ac:dyDescent="0.25">
      <c r="A119" s="90" t="s">
        <v>63</v>
      </c>
      <c r="B119" s="91"/>
      <c r="C119" s="91"/>
      <c r="D119" s="109">
        <f>D111+D114</f>
        <v>1789675.88</v>
      </c>
      <c r="E119" s="109">
        <f>E111+E114</f>
        <v>597.1</v>
      </c>
      <c r="F119" s="110">
        <f>F111+F114</f>
        <v>49.76</v>
      </c>
      <c r="H119" s="60"/>
    </row>
    <row r="120" spans="1:8" s="45" customFormat="1" x14ac:dyDescent="0.2">
      <c r="A120" s="44"/>
      <c r="F120" s="46"/>
      <c r="H120" s="47"/>
    </row>
    <row r="121" spans="1:8" s="45" customFormat="1" x14ac:dyDescent="0.2">
      <c r="A121" s="44"/>
      <c r="F121" s="46"/>
      <c r="H121" s="47"/>
    </row>
    <row r="122" spans="1:8" s="45" customFormat="1" x14ac:dyDescent="0.2">
      <c r="A122" s="44"/>
      <c r="F122" s="46"/>
      <c r="H122" s="47"/>
    </row>
    <row r="123" spans="1:8" s="45" customFormat="1" x14ac:dyDescent="0.2">
      <c r="A123" s="44"/>
      <c r="F123" s="46"/>
      <c r="H123" s="47"/>
    </row>
    <row r="124" spans="1:8" s="45" customFormat="1" x14ac:dyDescent="0.2">
      <c r="A124" s="44"/>
      <c r="F124" s="46"/>
      <c r="H124" s="47"/>
    </row>
    <row r="125" spans="1:8" s="53" customFormat="1" ht="18.75" x14ac:dyDescent="0.4">
      <c r="A125" s="49"/>
      <c r="B125" s="50"/>
      <c r="C125" s="51"/>
      <c r="D125" s="51"/>
      <c r="E125" s="51"/>
      <c r="F125" s="52"/>
      <c r="H125" s="54"/>
    </row>
    <row r="126" spans="1:8" s="59" customFormat="1" ht="19.5" x14ac:dyDescent="0.2">
      <c r="A126" s="55"/>
      <c r="B126" s="56"/>
      <c r="C126" s="57"/>
      <c r="D126" s="57"/>
      <c r="E126" s="57"/>
      <c r="F126" s="58"/>
      <c r="H126" s="60"/>
    </row>
    <row r="127" spans="1:8" s="45" customFormat="1" ht="14.25" x14ac:dyDescent="0.2">
      <c r="A127" s="147" t="s">
        <v>64</v>
      </c>
      <c r="B127" s="147"/>
      <c r="C127" s="147"/>
      <c r="D127" s="147"/>
      <c r="H127" s="47"/>
    </row>
    <row r="128" spans="1:8" s="45" customFormat="1" x14ac:dyDescent="0.2">
      <c r="F128" s="46"/>
      <c r="H128" s="47"/>
    </row>
    <row r="129" spans="1:8" s="45" customFormat="1" x14ac:dyDescent="0.2">
      <c r="A129" s="44" t="s">
        <v>65</v>
      </c>
      <c r="F129" s="46"/>
      <c r="H129" s="47"/>
    </row>
    <row r="130" spans="1:8" s="45" customFormat="1" x14ac:dyDescent="0.2">
      <c r="F130" s="46"/>
      <c r="H130" s="47"/>
    </row>
    <row r="131" spans="1:8" s="45" customFormat="1" x14ac:dyDescent="0.2">
      <c r="F131" s="46"/>
      <c r="H131" s="47"/>
    </row>
    <row r="132" spans="1:8" s="45" customFormat="1" x14ac:dyDescent="0.2">
      <c r="F132" s="46"/>
      <c r="H132" s="47"/>
    </row>
    <row r="133" spans="1:8" s="45" customFormat="1" x14ac:dyDescent="0.2">
      <c r="F133" s="46"/>
      <c r="H133" s="47"/>
    </row>
    <row r="134" spans="1:8" s="45" customFormat="1" x14ac:dyDescent="0.2">
      <c r="F134" s="46"/>
      <c r="H134" s="47"/>
    </row>
    <row r="135" spans="1:8" s="45" customFormat="1" x14ac:dyDescent="0.2">
      <c r="F135" s="46"/>
      <c r="H135" s="47"/>
    </row>
    <row r="136" spans="1:8" s="45" customFormat="1" x14ac:dyDescent="0.2">
      <c r="F136" s="46"/>
      <c r="H136" s="47"/>
    </row>
    <row r="137" spans="1:8" s="45" customFormat="1" x14ac:dyDescent="0.2">
      <c r="F137" s="46"/>
      <c r="H137" s="47"/>
    </row>
    <row r="138" spans="1:8" s="45" customFormat="1" x14ac:dyDescent="0.2">
      <c r="F138" s="46"/>
      <c r="H138" s="47"/>
    </row>
    <row r="139" spans="1:8" s="45" customFormat="1" x14ac:dyDescent="0.2">
      <c r="F139" s="46"/>
      <c r="H139" s="47"/>
    </row>
    <row r="140" spans="1:8" s="45" customFormat="1" x14ac:dyDescent="0.2">
      <c r="F140" s="46"/>
      <c r="H140" s="47"/>
    </row>
    <row r="141" spans="1:8" s="45" customFormat="1" x14ac:dyDescent="0.2">
      <c r="F141" s="46"/>
      <c r="H141" s="47"/>
    </row>
    <row r="142" spans="1:8" s="45" customFormat="1" x14ac:dyDescent="0.2">
      <c r="F142" s="46"/>
      <c r="H142" s="47"/>
    </row>
    <row r="143" spans="1:8" s="45" customFormat="1" x14ac:dyDescent="0.2">
      <c r="F143" s="46"/>
      <c r="H143" s="47"/>
    </row>
    <row r="144" spans="1:8" s="45" customFormat="1" x14ac:dyDescent="0.2">
      <c r="F144" s="46"/>
      <c r="H144" s="47"/>
    </row>
    <row r="145" spans="6:8" s="45" customFormat="1" x14ac:dyDescent="0.2">
      <c r="F145" s="46"/>
      <c r="H145" s="47"/>
    </row>
    <row r="146" spans="6:8" s="45" customFormat="1" x14ac:dyDescent="0.2">
      <c r="F146" s="46"/>
      <c r="H146" s="47"/>
    </row>
    <row r="147" spans="6:8" s="45" customFormat="1" x14ac:dyDescent="0.2">
      <c r="F147" s="46"/>
      <c r="H147" s="47"/>
    </row>
  </sheetData>
  <mergeCells count="12">
    <mergeCell ref="A7:F7"/>
    <mergeCell ref="A1:F1"/>
    <mergeCell ref="B2:F2"/>
    <mergeCell ref="B3:F3"/>
    <mergeCell ref="B4:F4"/>
    <mergeCell ref="A5:F5"/>
    <mergeCell ref="A6:F6"/>
    <mergeCell ref="A8:F8"/>
    <mergeCell ref="A9:F9"/>
    <mergeCell ref="A10:F10"/>
    <mergeCell ref="A13:F13"/>
    <mergeCell ref="A127:D127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7"/>
  <sheetViews>
    <sheetView topLeftCell="A109" zoomScaleNormal="100" workbookViewId="0">
      <selection activeCell="F127" sqref="F12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140625" style="135" customWidth="1"/>
    <col min="5" max="5" width="13.85546875" style="1" customWidth="1"/>
    <col min="6" max="6" width="20.85546875" style="61" customWidth="1"/>
    <col min="7" max="7" width="15.42578125" style="1" customWidth="1"/>
    <col min="8" max="8" width="15.42578125" style="2" hidden="1" customWidth="1"/>
    <col min="9" max="12" width="15.42578125" style="1" customWidth="1"/>
    <col min="13" max="16384" width="9.140625" style="1"/>
  </cols>
  <sheetData>
    <row r="1" spans="1:8" ht="16.5" customHeight="1" x14ac:dyDescent="0.2">
      <c r="A1" s="148" t="s">
        <v>127</v>
      </c>
      <c r="B1" s="149"/>
      <c r="C1" s="149"/>
      <c r="D1" s="149"/>
      <c r="E1" s="149"/>
      <c r="F1" s="149"/>
    </row>
    <row r="2" spans="1:8" ht="12.75" customHeight="1" x14ac:dyDescent="0.3">
      <c r="B2" s="150"/>
      <c r="C2" s="150"/>
      <c r="D2" s="150"/>
      <c r="E2" s="149"/>
      <c r="F2" s="149"/>
    </row>
    <row r="3" spans="1:8" ht="20.25" customHeight="1" x14ac:dyDescent="0.3">
      <c r="A3" s="3" t="s">
        <v>143</v>
      </c>
      <c r="B3" s="150" t="s">
        <v>0</v>
      </c>
      <c r="C3" s="150"/>
      <c r="D3" s="150"/>
      <c r="E3" s="149"/>
      <c r="F3" s="149"/>
    </row>
    <row r="4" spans="1:8" ht="14.25" customHeight="1" x14ac:dyDescent="0.3">
      <c r="B4" s="150" t="s">
        <v>128</v>
      </c>
      <c r="C4" s="150"/>
      <c r="D4" s="150"/>
      <c r="E4" s="149"/>
      <c r="F4" s="149"/>
    </row>
    <row r="5" spans="1:8" ht="35.25" customHeight="1" x14ac:dyDescent="0.45">
      <c r="A5" s="151"/>
      <c r="B5" s="151"/>
      <c r="C5" s="151"/>
      <c r="D5" s="151"/>
      <c r="E5" s="151"/>
      <c r="F5" s="151"/>
      <c r="G5" s="4"/>
    </row>
    <row r="6" spans="1:8" ht="22.5" customHeight="1" x14ac:dyDescent="0.2">
      <c r="A6" s="152" t="s">
        <v>144</v>
      </c>
      <c r="B6" s="152"/>
      <c r="C6" s="152"/>
      <c r="D6" s="152"/>
      <c r="E6" s="152"/>
      <c r="F6" s="152"/>
      <c r="G6" s="4"/>
    </row>
    <row r="7" spans="1:8" s="5" customFormat="1" ht="22.5" customHeight="1" x14ac:dyDescent="0.4">
      <c r="A7" s="137" t="s">
        <v>2</v>
      </c>
      <c r="B7" s="137"/>
      <c r="C7" s="137"/>
      <c r="D7" s="137"/>
      <c r="E7" s="138"/>
      <c r="F7" s="138"/>
      <c r="H7" s="6"/>
    </row>
    <row r="8" spans="1:8" s="7" customFormat="1" ht="18.75" customHeight="1" x14ac:dyDescent="0.4">
      <c r="A8" s="137" t="s">
        <v>74</v>
      </c>
      <c r="B8" s="137"/>
      <c r="C8" s="137"/>
      <c r="D8" s="137"/>
      <c r="E8" s="138"/>
      <c r="F8" s="138"/>
    </row>
    <row r="9" spans="1:8" s="8" customFormat="1" ht="17.25" customHeight="1" x14ac:dyDescent="0.2">
      <c r="A9" s="139" t="s">
        <v>3</v>
      </c>
      <c r="B9" s="139"/>
      <c r="C9" s="139"/>
      <c r="D9" s="139"/>
      <c r="E9" s="140"/>
      <c r="F9" s="140"/>
    </row>
    <row r="10" spans="1:8" s="7" customFormat="1" ht="30" customHeight="1" thickBot="1" x14ac:dyDescent="0.25">
      <c r="A10" s="141" t="s">
        <v>4</v>
      </c>
      <c r="B10" s="141"/>
      <c r="C10" s="141"/>
      <c r="D10" s="141"/>
      <c r="E10" s="142"/>
      <c r="F10" s="142"/>
    </row>
    <row r="11" spans="1:8" s="13" customFormat="1" ht="139.5" customHeight="1" thickBot="1" x14ac:dyDescent="0.25">
      <c r="A11" s="9" t="s">
        <v>5</v>
      </c>
      <c r="B11" s="10" t="s">
        <v>6</v>
      </c>
      <c r="C11" s="11" t="s">
        <v>75</v>
      </c>
      <c r="D11" s="123" t="s">
        <v>8</v>
      </c>
      <c r="E11" s="11" t="s">
        <v>7</v>
      </c>
      <c r="F11" s="12" t="s">
        <v>9</v>
      </c>
      <c r="H11" s="14"/>
    </row>
    <row r="12" spans="1:8" s="20" customFormat="1" x14ac:dyDescent="0.2">
      <c r="A12" s="15">
        <v>1</v>
      </c>
      <c r="B12" s="16">
        <v>2</v>
      </c>
      <c r="C12" s="17"/>
      <c r="D12" s="124"/>
      <c r="E12" s="18">
        <v>3</v>
      </c>
      <c r="F12" s="19">
        <v>4</v>
      </c>
      <c r="H12" s="21"/>
    </row>
    <row r="13" spans="1:8" s="20" customFormat="1" ht="49.5" customHeight="1" x14ac:dyDescent="0.2">
      <c r="A13" s="143" t="s">
        <v>10</v>
      </c>
      <c r="B13" s="144"/>
      <c r="C13" s="144"/>
      <c r="D13" s="144"/>
      <c r="E13" s="145"/>
      <c r="F13" s="146"/>
      <c r="H13" s="21"/>
    </row>
    <row r="14" spans="1:8" s="13" customFormat="1" ht="18.75" customHeight="1" x14ac:dyDescent="0.2">
      <c r="A14" s="62" t="s">
        <v>70</v>
      </c>
      <c r="B14" s="35" t="s">
        <v>27</v>
      </c>
      <c r="C14" s="24" t="s">
        <v>122</v>
      </c>
      <c r="D14" s="125">
        <f>F14*12*G14</f>
        <v>129843.04</v>
      </c>
      <c r="E14" s="25">
        <f>F14*12</f>
        <v>43.32</v>
      </c>
      <c r="F14" s="26">
        <f>F25+F27</f>
        <v>3.61</v>
      </c>
      <c r="G14" s="13">
        <v>2997.3</v>
      </c>
      <c r="H14" s="14">
        <v>2.2400000000000002</v>
      </c>
    </row>
    <row r="15" spans="1:8" s="13" customFormat="1" ht="27" customHeight="1" x14ac:dyDescent="0.2">
      <c r="A15" s="76" t="s">
        <v>11</v>
      </c>
      <c r="B15" s="77" t="s">
        <v>12</v>
      </c>
      <c r="C15" s="24"/>
      <c r="D15" s="125"/>
      <c r="E15" s="25"/>
      <c r="F15" s="26"/>
      <c r="H15" s="14"/>
    </row>
    <row r="16" spans="1:8" s="13" customFormat="1" ht="15" x14ac:dyDescent="0.2">
      <c r="A16" s="76" t="s">
        <v>13</v>
      </c>
      <c r="B16" s="77" t="s">
        <v>12</v>
      </c>
      <c r="C16" s="24"/>
      <c r="D16" s="125"/>
      <c r="E16" s="25"/>
      <c r="F16" s="26"/>
      <c r="H16" s="14"/>
    </row>
    <row r="17" spans="1:8" s="13" customFormat="1" ht="124.5" customHeight="1" x14ac:dyDescent="0.2">
      <c r="A17" s="76" t="s">
        <v>76</v>
      </c>
      <c r="B17" s="77" t="s">
        <v>37</v>
      </c>
      <c r="C17" s="24"/>
      <c r="D17" s="125"/>
      <c r="E17" s="25"/>
      <c r="F17" s="26"/>
      <c r="H17" s="14"/>
    </row>
    <row r="18" spans="1:8" s="13" customFormat="1" ht="17.25" customHeight="1" x14ac:dyDescent="0.2">
      <c r="A18" s="76" t="s">
        <v>77</v>
      </c>
      <c r="B18" s="77" t="s">
        <v>12</v>
      </c>
      <c r="C18" s="24"/>
      <c r="D18" s="125"/>
      <c r="E18" s="25"/>
      <c r="F18" s="26"/>
      <c r="H18" s="14"/>
    </row>
    <row r="19" spans="1:8" s="13" customFormat="1" ht="15" x14ac:dyDescent="0.2">
      <c r="A19" s="76" t="s">
        <v>78</v>
      </c>
      <c r="B19" s="77" t="s">
        <v>12</v>
      </c>
      <c r="C19" s="24"/>
      <c r="D19" s="125"/>
      <c r="E19" s="25"/>
      <c r="F19" s="26"/>
      <c r="H19" s="14"/>
    </row>
    <row r="20" spans="1:8" s="13" customFormat="1" ht="28.5" customHeight="1" x14ac:dyDescent="0.2">
      <c r="A20" s="76" t="s">
        <v>79</v>
      </c>
      <c r="B20" s="77" t="s">
        <v>18</v>
      </c>
      <c r="C20" s="24"/>
      <c r="D20" s="125"/>
      <c r="E20" s="25"/>
      <c r="F20" s="26"/>
      <c r="H20" s="14"/>
    </row>
    <row r="21" spans="1:8" s="13" customFormat="1" ht="15" x14ac:dyDescent="0.2">
      <c r="A21" s="76" t="s">
        <v>80</v>
      </c>
      <c r="B21" s="77" t="s">
        <v>24</v>
      </c>
      <c r="C21" s="24"/>
      <c r="D21" s="125"/>
      <c r="E21" s="25"/>
      <c r="F21" s="26"/>
      <c r="H21" s="14"/>
    </row>
    <row r="22" spans="1:8" s="13" customFormat="1" ht="15" x14ac:dyDescent="0.2">
      <c r="A22" s="76" t="s">
        <v>145</v>
      </c>
      <c r="B22" s="77" t="s">
        <v>12</v>
      </c>
      <c r="C22" s="24"/>
      <c r="D22" s="125"/>
      <c r="E22" s="25"/>
      <c r="F22" s="26"/>
      <c r="H22" s="14"/>
    </row>
    <row r="23" spans="1:8" s="13" customFormat="1" ht="15" x14ac:dyDescent="0.2">
      <c r="A23" s="76" t="s">
        <v>146</v>
      </c>
      <c r="B23" s="77" t="s">
        <v>12</v>
      </c>
      <c r="C23" s="24"/>
      <c r="D23" s="125"/>
      <c r="E23" s="25"/>
      <c r="F23" s="26"/>
      <c r="H23" s="14"/>
    </row>
    <row r="24" spans="1:8" s="13" customFormat="1" ht="15" x14ac:dyDescent="0.2">
      <c r="A24" s="76" t="s">
        <v>81</v>
      </c>
      <c r="B24" s="77" t="s">
        <v>35</v>
      </c>
      <c r="C24" s="24"/>
      <c r="D24" s="125"/>
      <c r="E24" s="25"/>
      <c r="F24" s="26"/>
      <c r="H24" s="14"/>
    </row>
    <row r="25" spans="1:8" s="13" customFormat="1" ht="15" x14ac:dyDescent="0.2">
      <c r="A25" s="62" t="s">
        <v>66</v>
      </c>
      <c r="B25" s="63"/>
      <c r="C25" s="65"/>
      <c r="D25" s="126"/>
      <c r="E25" s="64"/>
      <c r="F25" s="26">
        <v>3.61</v>
      </c>
      <c r="G25" s="13">
        <v>2997.3</v>
      </c>
      <c r="H25" s="14"/>
    </row>
    <row r="26" spans="1:8" s="13" customFormat="1" ht="15" x14ac:dyDescent="0.2">
      <c r="A26" s="78" t="s">
        <v>67</v>
      </c>
      <c r="B26" s="63" t="s">
        <v>12</v>
      </c>
      <c r="C26" s="65"/>
      <c r="D26" s="126"/>
      <c r="E26" s="64"/>
      <c r="F26" s="66">
        <v>0</v>
      </c>
      <c r="G26" s="13">
        <v>2997.3</v>
      </c>
      <c r="H26" s="14"/>
    </row>
    <row r="27" spans="1:8" s="13" customFormat="1" ht="15" x14ac:dyDescent="0.2">
      <c r="A27" s="62" t="s">
        <v>66</v>
      </c>
      <c r="B27" s="63"/>
      <c r="C27" s="65"/>
      <c r="D27" s="126"/>
      <c r="E27" s="64"/>
      <c r="F27" s="26">
        <f>F26</f>
        <v>0</v>
      </c>
      <c r="G27" s="13">
        <v>2997.3</v>
      </c>
      <c r="H27" s="14"/>
    </row>
    <row r="28" spans="1:8" s="13" customFormat="1" ht="30" x14ac:dyDescent="0.2">
      <c r="A28" s="62" t="s">
        <v>14</v>
      </c>
      <c r="B28" s="74" t="s">
        <v>15</v>
      </c>
      <c r="C28" s="24" t="s">
        <v>123</v>
      </c>
      <c r="D28" s="125">
        <f>F28*12*G28</f>
        <v>73733.58</v>
      </c>
      <c r="E28" s="25">
        <f>F28*12</f>
        <v>24.6</v>
      </c>
      <c r="F28" s="26">
        <v>2.0499999999999998</v>
      </c>
      <c r="G28" s="13">
        <v>2997.3</v>
      </c>
      <c r="H28" s="14">
        <v>1.36</v>
      </c>
    </row>
    <row r="29" spans="1:8" s="13" customFormat="1" ht="15" x14ac:dyDescent="0.2">
      <c r="A29" s="76" t="s">
        <v>82</v>
      </c>
      <c r="B29" s="77" t="s">
        <v>15</v>
      </c>
      <c r="C29" s="24"/>
      <c r="D29" s="125"/>
      <c r="E29" s="25"/>
      <c r="F29" s="26"/>
      <c r="G29" s="13">
        <v>2997.3</v>
      </c>
      <c r="H29" s="14"/>
    </row>
    <row r="30" spans="1:8" s="13" customFormat="1" ht="15" x14ac:dyDescent="0.2">
      <c r="A30" s="76" t="s">
        <v>83</v>
      </c>
      <c r="B30" s="77" t="s">
        <v>84</v>
      </c>
      <c r="C30" s="24"/>
      <c r="D30" s="125"/>
      <c r="E30" s="25"/>
      <c r="F30" s="26"/>
      <c r="G30" s="13">
        <v>2997.3</v>
      </c>
      <c r="H30" s="14"/>
    </row>
    <row r="31" spans="1:8" s="13" customFormat="1" ht="15" x14ac:dyDescent="0.2">
      <c r="A31" s="76" t="s">
        <v>85</v>
      </c>
      <c r="B31" s="77" t="s">
        <v>86</v>
      </c>
      <c r="C31" s="24"/>
      <c r="D31" s="125"/>
      <c r="E31" s="25"/>
      <c r="F31" s="26"/>
      <c r="G31" s="13">
        <v>2997.3</v>
      </c>
      <c r="H31" s="14"/>
    </row>
    <row r="32" spans="1:8" s="13" customFormat="1" ht="15" x14ac:dyDescent="0.2">
      <c r="A32" s="76" t="s">
        <v>16</v>
      </c>
      <c r="B32" s="77" t="s">
        <v>15</v>
      </c>
      <c r="C32" s="24"/>
      <c r="D32" s="125"/>
      <c r="E32" s="25"/>
      <c r="F32" s="26"/>
      <c r="G32" s="13">
        <v>2997.3</v>
      </c>
      <c r="H32" s="14"/>
    </row>
    <row r="33" spans="1:8" s="13" customFormat="1" ht="25.5" x14ac:dyDescent="0.2">
      <c r="A33" s="76" t="s">
        <v>17</v>
      </c>
      <c r="B33" s="77" t="s">
        <v>18</v>
      </c>
      <c r="C33" s="24"/>
      <c r="D33" s="125"/>
      <c r="E33" s="25"/>
      <c r="F33" s="26"/>
      <c r="G33" s="13">
        <v>2997.3</v>
      </c>
      <c r="H33" s="14"/>
    </row>
    <row r="34" spans="1:8" s="13" customFormat="1" ht="15" x14ac:dyDescent="0.2">
      <c r="A34" s="76" t="s">
        <v>19</v>
      </c>
      <c r="B34" s="77" t="s">
        <v>15</v>
      </c>
      <c r="C34" s="24"/>
      <c r="D34" s="125"/>
      <c r="E34" s="25"/>
      <c r="F34" s="26"/>
      <c r="G34" s="13">
        <v>2997.3</v>
      </c>
      <c r="H34" s="14"/>
    </row>
    <row r="35" spans="1:8" s="13" customFormat="1" ht="15" x14ac:dyDescent="0.2">
      <c r="A35" s="76" t="s">
        <v>20</v>
      </c>
      <c r="B35" s="77" t="s">
        <v>15</v>
      </c>
      <c r="C35" s="24"/>
      <c r="D35" s="125"/>
      <c r="E35" s="25"/>
      <c r="F35" s="26"/>
      <c r="G35" s="13">
        <v>2997.3</v>
      </c>
      <c r="H35" s="14"/>
    </row>
    <row r="36" spans="1:8" s="13" customFormat="1" ht="25.5" x14ac:dyDescent="0.2">
      <c r="A36" s="76" t="s">
        <v>21</v>
      </c>
      <c r="B36" s="77" t="s">
        <v>22</v>
      </c>
      <c r="C36" s="24"/>
      <c r="D36" s="125"/>
      <c r="E36" s="25"/>
      <c r="F36" s="26"/>
      <c r="G36" s="13">
        <v>2997.3</v>
      </c>
      <c r="H36" s="14"/>
    </row>
    <row r="37" spans="1:8" s="13" customFormat="1" ht="25.5" x14ac:dyDescent="0.2">
      <c r="A37" s="76" t="s">
        <v>87</v>
      </c>
      <c r="B37" s="77" t="s">
        <v>18</v>
      </c>
      <c r="C37" s="24"/>
      <c r="D37" s="125"/>
      <c r="E37" s="25"/>
      <c r="F37" s="26"/>
      <c r="G37" s="13">
        <v>2997.3</v>
      </c>
      <c r="H37" s="14"/>
    </row>
    <row r="38" spans="1:8" s="13" customFormat="1" ht="28.5" customHeight="1" x14ac:dyDescent="0.2">
      <c r="A38" s="76" t="s">
        <v>88</v>
      </c>
      <c r="B38" s="77" t="s">
        <v>15</v>
      </c>
      <c r="C38" s="24"/>
      <c r="D38" s="125"/>
      <c r="E38" s="25"/>
      <c r="F38" s="26"/>
      <c r="G38" s="13">
        <v>2997.3</v>
      </c>
      <c r="H38" s="14"/>
    </row>
    <row r="39" spans="1:8" s="28" customFormat="1" ht="15" x14ac:dyDescent="0.2">
      <c r="A39" s="27" t="s">
        <v>23</v>
      </c>
      <c r="B39" s="22" t="s">
        <v>24</v>
      </c>
      <c r="C39" s="71" t="s">
        <v>122</v>
      </c>
      <c r="D39" s="125">
        <f t="shared" ref="D39:D40" si="0">F39*12*G39</f>
        <v>32370.84</v>
      </c>
      <c r="E39" s="25">
        <f t="shared" ref="E39:E50" si="1">F39*12</f>
        <v>10.8</v>
      </c>
      <c r="F39" s="26">
        <v>0.9</v>
      </c>
      <c r="G39" s="13">
        <v>2997.3</v>
      </c>
      <c r="H39" s="14">
        <v>0.6</v>
      </c>
    </row>
    <row r="40" spans="1:8" s="13" customFormat="1" ht="15" x14ac:dyDescent="0.2">
      <c r="A40" s="27" t="s">
        <v>25</v>
      </c>
      <c r="B40" s="22" t="s">
        <v>26</v>
      </c>
      <c r="C40" s="71" t="s">
        <v>122</v>
      </c>
      <c r="D40" s="125">
        <f t="shared" si="0"/>
        <v>105385.07</v>
      </c>
      <c r="E40" s="25">
        <f t="shared" si="1"/>
        <v>35.159999999999997</v>
      </c>
      <c r="F40" s="26">
        <v>2.93</v>
      </c>
      <c r="G40" s="13">
        <v>2997.3</v>
      </c>
      <c r="H40" s="14">
        <v>1.94</v>
      </c>
    </row>
    <row r="41" spans="1:8" s="13" customFormat="1" ht="15" x14ac:dyDescent="0.2">
      <c r="A41" s="34" t="s">
        <v>89</v>
      </c>
      <c r="B41" s="35" t="s">
        <v>15</v>
      </c>
      <c r="C41" s="71" t="s">
        <v>129</v>
      </c>
      <c r="D41" s="125">
        <v>0</v>
      </c>
      <c r="E41" s="25">
        <f>D41/G41</f>
        <v>0</v>
      </c>
      <c r="F41" s="26">
        <f>E41/12</f>
        <v>0</v>
      </c>
      <c r="G41" s="13">
        <v>2997.3</v>
      </c>
      <c r="H41" s="14"/>
    </row>
    <row r="42" spans="1:8" s="13" customFormat="1" ht="18" customHeight="1" x14ac:dyDescent="0.2">
      <c r="A42" s="76" t="s">
        <v>90</v>
      </c>
      <c r="B42" s="77" t="s">
        <v>37</v>
      </c>
      <c r="C42" s="71"/>
      <c r="D42" s="125"/>
      <c r="E42" s="25"/>
      <c r="F42" s="26"/>
      <c r="G42" s="13">
        <v>2997.3</v>
      </c>
      <c r="H42" s="14"/>
    </row>
    <row r="43" spans="1:8" s="13" customFormat="1" ht="17.25" customHeight="1" x14ac:dyDescent="0.2">
      <c r="A43" s="76" t="s">
        <v>91</v>
      </c>
      <c r="B43" s="77" t="s">
        <v>35</v>
      </c>
      <c r="C43" s="71"/>
      <c r="D43" s="125"/>
      <c r="E43" s="25"/>
      <c r="F43" s="26"/>
      <c r="G43" s="13">
        <v>2997.3</v>
      </c>
      <c r="H43" s="14"/>
    </row>
    <row r="44" spans="1:8" s="13" customFormat="1" ht="18.75" customHeight="1" x14ac:dyDescent="0.2">
      <c r="A44" s="76" t="s">
        <v>92</v>
      </c>
      <c r="B44" s="77" t="s">
        <v>93</v>
      </c>
      <c r="C44" s="71"/>
      <c r="D44" s="125"/>
      <c r="E44" s="25"/>
      <c r="F44" s="26"/>
      <c r="G44" s="13">
        <v>2997.3</v>
      </c>
      <c r="H44" s="14"/>
    </row>
    <row r="45" spans="1:8" s="13" customFormat="1" ht="17.25" customHeight="1" x14ac:dyDescent="0.2">
      <c r="A45" s="76" t="s">
        <v>94</v>
      </c>
      <c r="B45" s="77" t="s">
        <v>95</v>
      </c>
      <c r="C45" s="71"/>
      <c r="D45" s="125"/>
      <c r="E45" s="25"/>
      <c r="F45" s="26"/>
      <c r="G45" s="13">
        <v>2997.3</v>
      </c>
      <c r="H45" s="14"/>
    </row>
    <row r="46" spans="1:8" s="13" customFormat="1" ht="18.75" customHeight="1" x14ac:dyDescent="0.2">
      <c r="A46" s="76" t="s">
        <v>96</v>
      </c>
      <c r="B46" s="77" t="s">
        <v>93</v>
      </c>
      <c r="C46" s="71"/>
      <c r="D46" s="125"/>
      <c r="E46" s="25"/>
      <c r="F46" s="26"/>
      <c r="G46" s="13">
        <v>2997.3</v>
      </c>
      <c r="H46" s="14"/>
    </row>
    <row r="47" spans="1:8" s="20" customFormat="1" ht="32.25" customHeight="1" x14ac:dyDescent="0.2">
      <c r="A47" s="34" t="s">
        <v>97</v>
      </c>
      <c r="B47" s="35" t="s">
        <v>27</v>
      </c>
      <c r="C47" s="24" t="s">
        <v>125</v>
      </c>
      <c r="D47" s="125">
        <v>2439.9899999999998</v>
      </c>
      <c r="E47" s="25">
        <f>D47/G47</f>
        <v>0.81</v>
      </c>
      <c r="F47" s="26">
        <f>D47/12/G47</f>
        <v>7.0000000000000007E-2</v>
      </c>
      <c r="G47" s="13">
        <v>2997.3</v>
      </c>
      <c r="H47" s="14">
        <v>0.04</v>
      </c>
    </row>
    <row r="48" spans="1:8" s="20" customFormat="1" ht="48" customHeight="1" x14ac:dyDescent="0.2">
      <c r="A48" s="34" t="s">
        <v>124</v>
      </c>
      <c r="B48" s="35" t="s">
        <v>27</v>
      </c>
      <c r="C48" s="24" t="s">
        <v>126</v>
      </c>
      <c r="D48" s="125">
        <v>20333.41</v>
      </c>
      <c r="E48" s="25">
        <f>D48/G48</f>
        <v>6.78</v>
      </c>
      <c r="F48" s="26">
        <f>D48/12/G48-0.01</f>
        <v>0.56000000000000005</v>
      </c>
      <c r="G48" s="13">
        <v>2997.3</v>
      </c>
      <c r="H48" s="14">
        <v>0.09</v>
      </c>
    </row>
    <row r="49" spans="1:9" s="20" customFormat="1" ht="27" customHeight="1" x14ac:dyDescent="0.2">
      <c r="A49" s="34" t="s">
        <v>148</v>
      </c>
      <c r="B49" s="35" t="s">
        <v>47</v>
      </c>
      <c r="C49" s="24" t="s">
        <v>125</v>
      </c>
      <c r="D49" s="125">
        <v>16499.77</v>
      </c>
      <c r="E49" s="25">
        <f>D49/G49</f>
        <v>5.5</v>
      </c>
      <c r="F49" s="26">
        <f t="shared" ref="F49" si="2">D49/12/G49</f>
        <v>0.46</v>
      </c>
      <c r="G49" s="13">
        <v>2997.3</v>
      </c>
      <c r="H49" s="14"/>
    </row>
    <row r="50" spans="1:9" s="20" customFormat="1" ht="30" x14ac:dyDescent="0.2">
      <c r="A50" s="34" t="s">
        <v>28</v>
      </c>
      <c r="B50" s="35"/>
      <c r="C50" s="24" t="s">
        <v>130</v>
      </c>
      <c r="D50" s="125">
        <f t="shared" ref="D50" si="3">F50*12*G50</f>
        <v>7912.87</v>
      </c>
      <c r="E50" s="25">
        <f t="shared" si="1"/>
        <v>2.64</v>
      </c>
      <c r="F50" s="26">
        <v>0.22</v>
      </c>
      <c r="G50" s="13">
        <v>2997.3</v>
      </c>
      <c r="H50" s="14">
        <v>0.14000000000000001</v>
      </c>
    </row>
    <row r="51" spans="1:9" s="20" customFormat="1" ht="25.5" x14ac:dyDescent="0.2">
      <c r="A51" s="79" t="s">
        <v>98</v>
      </c>
      <c r="B51" s="80" t="s">
        <v>69</v>
      </c>
      <c r="C51" s="24"/>
      <c r="D51" s="125"/>
      <c r="E51" s="25"/>
      <c r="F51" s="26"/>
      <c r="G51" s="13">
        <v>2997.3</v>
      </c>
      <c r="H51" s="14"/>
    </row>
    <row r="52" spans="1:9" s="20" customFormat="1" ht="30" customHeight="1" x14ac:dyDescent="0.2">
      <c r="A52" s="79" t="s">
        <v>99</v>
      </c>
      <c r="B52" s="80" t="s">
        <v>69</v>
      </c>
      <c r="C52" s="24"/>
      <c r="D52" s="125"/>
      <c r="E52" s="25"/>
      <c r="F52" s="26"/>
      <c r="G52" s="13">
        <v>2997.3</v>
      </c>
      <c r="H52" s="14"/>
    </row>
    <row r="53" spans="1:9" s="20" customFormat="1" ht="15" x14ac:dyDescent="0.2">
      <c r="A53" s="79" t="s">
        <v>100</v>
      </c>
      <c r="B53" s="80" t="s">
        <v>12</v>
      </c>
      <c r="C53" s="24"/>
      <c r="D53" s="125"/>
      <c r="E53" s="25"/>
      <c r="F53" s="26"/>
      <c r="G53" s="13">
        <v>2997.3</v>
      </c>
      <c r="H53" s="14"/>
    </row>
    <row r="54" spans="1:9" s="20" customFormat="1" ht="15" x14ac:dyDescent="0.2">
      <c r="A54" s="79" t="s">
        <v>101</v>
      </c>
      <c r="B54" s="80" t="s">
        <v>69</v>
      </c>
      <c r="C54" s="24"/>
      <c r="D54" s="125"/>
      <c r="E54" s="25"/>
      <c r="F54" s="26"/>
      <c r="G54" s="13">
        <v>2997.3</v>
      </c>
      <c r="H54" s="14"/>
    </row>
    <row r="55" spans="1:9" s="20" customFormat="1" ht="25.5" x14ac:dyDescent="0.2">
      <c r="A55" s="79" t="s">
        <v>102</v>
      </c>
      <c r="B55" s="80" t="s">
        <v>69</v>
      </c>
      <c r="C55" s="24"/>
      <c r="D55" s="125"/>
      <c r="E55" s="25"/>
      <c r="F55" s="26"/>
      <c r="G55" s="13">
        <v>2997.3</v>
      </c>
      <c r="H55" s="14"/>
    </row>
    <row r="56" spans="1:9" s="20" customFormat="1" ht="15" x14ac:dyDescent="0.2">
      <c r="A56" s="79" t="s">
        <v>103</v>
      </c>
      <c r="B56" s="80" t="s">
        <v>69</v>
      </c>
      <c r="C56" s="24"/>
      <c r="D56" s="125"/>
      <c r="E56" s="25"/>
      <c r="F56" s="26"/>
      <c r="G56" s="13">
        <v>2997.3</v>
      </c>
      <c r="H56" s="14"/>
    </row>
    <row r="57" spans="1:9" s="20" customFormat="1" ht="25.5" x14ac:dyDescent="0.2">
      <c r="A57" s="79" t="s">
        <v>104</v>
      </c>
      <c r="B57" s="80" t="s">
        <v>69</v>
      </c>
      <c r="C57" s="24"/>
      <c r="D57" s="125"/>
      <c r="E57" s="25"/>
      <c r="F57" s="26"/>
      <c r="G57" s="13">
        <v>2997.3</v>
      </c>
      <c r="H57" s="14"/>
    </row>
    <row r="58" spans="1:9" s="20" customFormat="1" ht="18" customHeight="1" x14ac:dyDescent="0.2">
      <c r="A58" s="79" t="s">
        <v>105</v>
      </c>
      <c r="B58" s="80" t="s">
        <v>69</v>
      </c>
      <c r="C58" s="24"/>
      <c r="D58" s="125"/>
      <c r="E58" s="25"/>
      <c r="F58" s="26"/>
      <c r="G58" s="13">
        <v>2997.3</v>
      </c>
      <c r="H58" s="14"/>
    </row>
    <row r="59" spans="1:9" s="20" customFormat="1" ht="21.75" customHeight="1" x14ac:dyDescent="0.2">
      <c r="A59" s="79" t="s">
        <v>106</v>
      </c>
      <c r="B59" s="80" t="s">
        <v>69</v>
      </c>
      <c r="C59" s="24"/>
      <c r="D59" s="125"/>
      <c r="E59" s="25"/>
      <c r="F59" s="26"/>
      <c r="G59" s="13">
        <v>2997.3</v>
      </c>
      <c r="H59" s="14"/>
    </row>
    <row r="60" spans="1:9" s="13" customFormat="1" ht="15" x14ac:dyDescent="0.2">
      <c r="A60" s="27" t="s">
        <v>29</v>
      </c>
      <c r="B60" s="22" t="s">
        <v>30</v>
      </c>
      <c r="C60" s="71" t="s">
        <v>131</v>
      </c>
      <c r="D60" s="125">
        <f t="shared" ref="D60:D61" si="4">F60*12*G60</f>
        <v>2877.41</v>
      </c>
      <c r="E60" s="25">
        <f>F60*12</f>
        <v>0.96</v>
      </c>
      <c r="F60" s="26">
        <v>0.08</v>
      </c>
      <c r="G60" s="13">
        <v>2997.3</v>
      </c>
      <c r="H60" s="14">
        <v>0.03</v>
      </c>
      <c r="I60" s="20"/>
    </row>
    <row r="61" spans="1:9" s="13" customFormat="1" ht="15" x14ac:dyDescent="0.2">
      <c r="A61" s="27" t="s">
        <v>31</v>
      </c>
      <c r="B61" s="31" t="s">
        <v>32</v>
      </c>
      <c r="C61" s="29" t="s">
        <v>131</v>
      </c>
      <c r="D61" s="125">
        <f t="shared" si="4"/>
        <v>1798.38</v>
      </c>
      <c r="E61" s="25">
        <f>12*F61</f>
        <v>0.6</v>
      </c>
      <c r="F61" s="26">
        <v>0.05</v>
      </c>
      <c r="G61" s="13">
        <v>2997.3</v>
      </c>
      <c r="H61" s="14">
        <v>0.02</v>
      </c>
      <c r="I61" s="20"/>
    </row>
    <row r="62" spans="1:9" s="37" customFormat="1" ht="30" x14ac:dyDescent="0.2">
      <c r="A62" s="34" t="s">
        <v>33</v>
      </c>
      <c r="B62" s="35"/>
      <c r="C62" s="30"/>
      <c r="D62" s="125">
        <v>0</v>
      </c>
      <c r="E62" s="25">
        <f>D62/G62</f>
        <v>0</v>
      </c>
      <c r="F62" s="26">
        <f>E62/12</f>
        <v>0</v>
      </c>
      <c r="G62" s="13">
        <v>2997.3</v>
      </c>
      <c r="H62" s="36">
        <v>0.03</v>
      </c>
      <c r="I62" s="20"/>
    </row>
    <row r="63" spans="1:9" s="28" customFormat="1" ht="15" x14ac:dyDescent="0.2">
      <c r="A63" s="27" t="s">
        <v>34</v>
      </c>
      <c r="B63" s="22"/>
      <c r="C63" s="23" t="s">
        <v>132</v>
      </c>
      <c r="D63" s="127">
        <f>SUM(D64:D77)</f>
        <v>17484.09</v>
      </c>
      <c r="E63" s="25">
        <f>D63/G63</f>
        <v>5.83</v>
      </c>
      <c r="F63" s="26">
        <f t="shared" ref="F63" si="5">D63/12/G63</f>
        <v>0.49</v>
      </c>
      <c r="G63" s="13">
        <v>2997.3</v>
      </c>
      <c r="H63" s="14">
        <v>0.52</v>
      </c>
      <c r="I63" s="20"/>
    </row>
    <row r="64" spans="1:9" s="20" customFormat="1" ht="18.75" customHeight="1" x14ac:dyDescent="0.2">
      <c r="A64" s="68" t="s">
        <v>71</v>
      </c>
      <c r="B64" s="69" t="s">
        <v>35</v>
      </c>
      <c r="C64" s="72"/>
      <c r="D64" s="99">
        <v>259.38</v>
      </c>
      <c r="E64" s="41"/>
      <c r="F64" s="42"/>
      <c r="G64" s="13">
        <v>2997.3</v>
      </c>
      <c r="H64" s="14">
        <v>0.01</v>
      </c>
    </row>
    <row r="65" spans="1:9" s="20" customFormat="1" ht="15" x14ac:dyDescent="0.2">
      <c r="A65" s="68" t="s">
        <v>36</v>
      </c>
      <c r="B65" s="69" t="s">
        <v>37</v>
      </c>
      <c r="C65" s="72"/>
      <c r="D65" s="99">
        <v>548.89</v>
      </c>
      <c r="E65" s="41"/>
      <c r="F65" s="42"/>
      <c r="G65" s="13">
        <v>2997.3</v>
      </c>
      <c r="H65" s="14">
        <v>0.01</v>
      </c>
    </row>
    <row r="66" spans="1:9" s="20" customFormat="1" ht="15" x14ac:dyDescent="0.2">
      <c r="A66" s="68" t="s">
        <v>68</v>
      </c>
      <c r="B66" s="81" t="s">
        <v>35</v>
      </c>
      <c r="C66" s="72"/>
      <c r="D66" s="99">
        <v>978.07</v>
      </c>
      <c r="E66" s="41"/>
      <c r="F66" s="42"/>
      <c r="G66" s="13">
        <v>2997.3</v>
      </c>
      <c r="H66" s="14"/>
    </row>
    <row r="67" spans="1:9" s="20" customFormat="1" ht="15" x14ac:dyDescent="0.2">
      <c r="A67" s="68" t="s">
        <v>38</v>
      </c>
      <c r="B67" s="69" t="s">
        <v>35</v>
      </c>
      <c r="C67" s="72"/>
      <c r="D67" s="99">
        <v>1046</v>
      </c>
      <c r="E67" s="41"/>
      <c r="F67" s="42"/>
      <c r="G67" s="13">
        <v>2997.3</v>
      </c>
      <c r="H67" s="14">
        <v>0.02</v>
      </c>
    </row>
    <row r="68" spans="1:9" s="20" customFormat="1" ht="15" x14ac:dyDescent="0.2">
      <c r="A68" s="68" t="s">
        <v>39</v>
      </c>
      <c r="B68" s="69" t="s">
        <v>35</v>
      </c>
      <c r="C68" s="72"/>
      <c r="D68" s="99">
        <v>4663.38</v>
      </c>
      <c r="E68" s="41"/>
      <c r="F68" s="42"/>
      <c r="G68" s="13">
        <v>2997.3</v>
      </c>
      <c r="H68" s="14">
        <v>0.09</v>
      </c>
    </row>
    <row r="69" spans="1:9" s="20" customFormat="1" ht="15" x14ac:dyDescent="0.2">
      <c r="A69" s="68" t="s">
        <v>40</v>
      </c>
      <c r="B69" s="69" t="s">
        <v>35</v>
      </c>
      <c r="C69" s="72"/>
      <c r="D69" s="99">
        <v>1097.78</v>
      </c>
      <c r="E69" s="41"/>
      <c r="F69" s="42"/>
      <c r="G69" s="13">
        <v>2997.3</v>
      </c>
      <c r="H69" s="14">
        <v>0.02</v>
      </c>
    </row>
    <row r="70" spans="1:9" s="20" customFormat="1" ht="15" x14ac:dyDescent="0.2">
      <c r="A70" s="68" t="s">
        <v>41</v>
      </c>
      <c r="B70" s="69" t="s">
        <v>35</v>
      </c>
      <c r="C70" s="72"/>
      <c r="D70" s="99">
        <v>522.99</v>
      </c>
      <c r="E70" s="41"/>
      <c r="F70" s="42"/>
      <c r="G70" s="13">
        <v>2997.3</v>
      </c>
      <c r="H70" s="14">
        <v>0.01</v>
      </c>
    </row>
    <row r="71" spans="1:9" s="20" customFormat="1" ht="18.75" customHeight="1" x14ac:dyDescent="0.2">
      <c r="A71" s="68" t="s">
        <v>42</v>
      </c>
      <c r="B71" s="69" t="s">
        <v>37</v>
      </c>
      <c r="C71" s="72"/>
      <c r="D71" s="99">
        <v>0</v>
      </c>
      <c r="E71" s="41"/>
      <c r="F71" s="42"/>
      <c r="G71" s="13">
        <v>2997.3</v>
      </c>
      <c r="H71" s="14">
        <v>0.04</v>
      </c>
    </row>
    <row r="72" spans="1:9" s="20" customFormat="1" ht="25.5" x14ac:dyDescent="0.2">
      <c r="A72" s="68" t="s">
        <v>43</v>
      </c>
      <c r="B72" s="69" t="s">
        <v>35</v>
      </c>
      <c r="C72" s="72"/>
      <c r="D72" s="99">
        <v>4225.82</v>
      </c>
      <c r="E72" s="41"/>
      <c r="F72" s="42"/>
      <c r="G72" s="13">
        <v>2997.3</v>
      </c>
      <c r="H72" s="14">
        <v>7.0000000000000007E-2</v>
      </c>
    </row>
    <row r="73" spans="1:9" s="20" customFormat="1" ht="15" x14ac:dyDescent="0.2">
      <c r="A73" s="68" t="s">
        <v>147</v>
      </c>
      <c r="B73" s="81" t="s">
        <v>35</v>
      </c>
      <c r="C73" s="72"/>
      <c r="D73" s="99">
        <v>458.87</v>
      </c>
      <c r="E73" s="41"/>
      <c r="F73" s="42"/>
      <c r="G73" s="13"/>
      <c r="H73" s="14"/>
    </row>
    <row r="74" spans="1:9" s="20" customFormat="1" ht="15" x14ac:dyDescent="0.2">
      <c r="A74" s="68" t="s">
        <v>44</v>
      </c>
      <c r="B74" s="69" t="s">
        <v>35</v>
      </c>
      <c r="C74" s="72"/>
      <c r="D74" s="99">
        <v>3682.91</v>
      </c>
      <c r="E74" s="41"/>
      <c r="F74" s="42"/>
      <c r="G74" s="13">
        <v>2997.3</v>
      </c>
      <c r="H74" s="14">
        <v>0.01</v>
      </c>
    </row>
    <row r="75" spans="1:9" s="20" customFormat="1" ht="25.5" x14ac:dyDescent="0.2">
      <c r="A75" s="68" t="s">
        <v>107</v>
      </c>
      <c r="B75" s="81" t="s">
        <v>47</v>
      </c>
      <c r="C75" s="73"/>
      <c r="D75" s="99">
        <v>0</v>
      </c>
      <c r="E75" s="41"/>
      <c r="F75" s="42"/>
      <c r="G75" s="13">
        <v>2997.3</v>
      </c>
      <c r="H75" s="14">
        <v>0</v>
      </c>
    </row>
    <row r="76" spans="1:9" s="20" customFormat="1" ht="15" x14ac:dyDescent="0.2">
      <c r="A76" s="68" t="s">
        <v>108</v>
      </c>
      <c r="B76" s="80" t="s">
        <v>35</v>
      </c>
      <c r="C76" s="73"/>
      <c r="D76" s="99">
        <v>0</v>
      </c>
      <c r="E76" s="41"/>
      <c r="F76" s="42"/>
      <c r="G76" s="13">
        <v>2997.3</v>
      </c>
      <c r="H76" s="14"/>
    </row>
    <row r="77" spans="1:9" s="20" customFormat="1" ht="15" x14ac:dyDescent="0.2">
      <c r="A77" s="68" t="s">
        <v>109</v>
      </c>
      <c r="B77" s="81" t="s">
        <v>47</v>
      </c>
      <c r="C77" s="72"/>
      <c r="D77" s="99">
        <v>0</v>
      </c>
      <c r="E77" s="41"/>
      <c r="F77" s="42"/>
      <c r="G77" s="13">
        <v>2997.3</v>
      </c>
      <c r="H77" s="14"/>
    </row>
    <row r="78" spans="1:9" s="28" customFormat="1" ht="30" x14ac:dyDescent="0.2">
      <c r="A78" s="27" t="s">
        <v>45</v>
      </c>
      <c r="B78" s="22"/>
      <c r="C78" s="23" t="s">
        <v>133</v>
      </c>
      <c r="D78" s="127">
        <f>D79+D80+D81+D82</f>
        <v>0</v>
      </c>
      <c r="E78" s="25">
        <f>D78/G78</f>
        <v>0</v>
      </c>
      <c r="F78" s="26">
        <f t="shared" ref="F78" si="6">D78/12/G78</f>
        <v>0</v>
      </c>
      <c r="G78" s="13">
        <v>2997.3</v>
      </c>
      <c r="H78" s="14">
        <v>0.09</v>
      </c>
      <c r="I78" s="20"/>
    </row>
    <row r="79" spans="1:9" s="20" customFormat="1" ht="25.5" x14ac:dyDescent="0.2">
      <c r="A79" s="68" t="s">
        <v>48</v>
      </c>
      <c r="B79" s="69" t="s">
        <v>49</v>
      </c>
      <c r="C79" s="40"/>
      <c r="D79" s="99">
        <v>0</v>
      </c>
      <c r="E79" s="41"/>
      <c r="F79" s="42"/>
      <c r="G79" s="13">
        <v>2997.3</v>
      </c>
      <c r="H79" s="14">
        <v>0</v>
      </c>
    </row>
    <row r="80" spans="1:9" s="20" customFormat="1" ht="25.5" x14ac:dyDescent="0.2">
      <c r="A80" s="68" t="s">
        <v>107</v>
      </c>
      <c r="B80" s="81" t="s">
        <v>50</v>
      </c>
      <c r="C80" s="67"/>
      <c r="D80" s="99">
        <v>0</v>
      </c>
      <c r="E80" s="41"/>
      <c r="F80" s="42"/>
      <c r="G80" s="13">
        <v>2997.3</v>
      </c>
      <c r="H80" s="14"/>
    </row>
    <row r="81" spans="1:9" s="20" customFormat="1" ht="15" x14ac:dyDescent="0.2">
      <c r="A81" s="79" t="s">
        <v>110</v>
      </c>
      <c r="B81" s="81" t="s">
        <v>47</v>
      </c>
      <c r="C81" s="67"/>
      <c r="D81" s="99">
        <v>0</v>
      </c>
      <c r="E81" s="41"/>
      <c r="F81" s="42"/>
      <c r="G81" s="13">
        <v>2997.3</v>
      </c>
      <c r="H81" s="14"/>
    </row>
    <row r="82" spans="1:9" s="20" customFormat="1" ht="15" x14ac:dyDescent="0.2">
      <c r="A82" s="68" t="s">
        <v>111</v>
      </c>
      <c r="B82" s="81" t="s">
        <v>35</v>
      </c>
      <c r="C82" s="40"/>
      <c r="D82" s="99">
        <v>0</v>
      </c>
      <c r="E82" s="41"/>
      <c r="F82" s="42"/>
      <c r="G82" s="13">
        <v>2997.3</v>
      </c>
      <c r="H82" s="14"/>
    </row>
    <row r="83" spans="1:9" s="20" customFormat="1" ht="30" x14ac:dyDescent="0.2">
      <c r="A83" s="27" t="s">
        <v>51</v>
      </c>
      <c r="B83" s="39"/>
      <c r="C83" s="85" t="s">
        <v>134</v>
      </c>
      <c r="D83" s="127">
        <f>D84+D85+D86</f>
        <v>0</v>
      </c>
      <c r="E83" s="25">
        <f>D83/G83</f>
        <v>0</v>
      </c>
      <c r="F83" s="26">
        <f t="shared" ref="F83" si="7">D83/12/G83</f>
        <v>0</v>
      </c>
      <c r="G83" s="13">
        <v>2997.3</v>
      </c>
      <c r="H83" s="14">
        <v>7.0000000000000007E-2</v>
      </c>
    </row>
    <row r="84" spans="1:9" s="20" customFormat="1" ht="18" customHeight="1" x14ac:dyDescent="0.2">
      <c r="A84" s="68" t="s">
        <v>112</v>
      </c>
      <c r="B84" s="69" t="s">
        <v>35</v>
      </c>
      <c r="C84" s="67"/>
      <c r="D84" s="126">
        <v>0</v>
      </c>
      <c r="E84" s="25"/>
      <c r="F84" s="26"/>
      <c r="G84" s="13">
        <v>2997.3</v>
      </c>
      <c r="H84" s="14"/>
    </row>
    <row r="85" spans="1:9" s="20" customFormat="1" ht="15" x14ac:dyDescent="0.2">
      <c r="A85" s="79" t="s">
        <v>113</v>
      </c>
      <c r="B85" s="81" t="s">
        <v>47</v>
      </c>
      <c r="C85" s="40"/>
      <c r="D85" s="99">
        <v>0</v>
      </c>
      <c r="E85" s="41"/>
      <c r="F85" s="42"/>
      <c r="G85" s="13">
        <v>2997.3</v>
      </c>
      <c r="H85" s="14">
        <v>0.03</v>
      </c>
    </row>
    <row r="86" spans="1:9" s="20" customFormat="1" ht="25.5" x14ac:dyDescent="0.2">
      <c r="A86" s="68" t="s">
        <v>139</v>
      </c>
      <c r="B86" s="81" t="s">
        <v>47</v>
      </c>
      <c r="C86" s="40"/>
      <c r="D86" s="99">
        <f>E86*G86</f>
        <v>0</v>
      </c>
      <c r="E86" s="41"/>
      <c r="F86" s="42"/>
      <c r="G86" s="13">
        <v>2997.3</v>
      </c>
      <c r="H86" s="14">
        <v>0</v>
      </c>
    </row>
    <row r="87" spans="1:9" s="20" customFormat="1" ht="15.75" customHeight="1" x14ac:dyDescent="0.2">
      <c r="A87" s="34" t="s">
        <v>115</v>
      </c>
      <c r="B87" s="69"/>
      <c r="C87" s="85" t="s">
        <v>135</v>
      </c>
      <c r="D87" s="127">
        <f>SUM(D88:D93)</f>
        <v>11322.85</v>
      </c>
      <c r="E87" s="25">
        <f>D87/G87</f>
        <v>3.78</v>
      </c>
      <c r="F87" s="26">
        <f t="shared" ref="F87" si="8">D87/12/G87</f>
        <v>0.31</v>
      </c>
      <c r="G87" s="13">
        <v>2997.3</v>
      </c>
      <c r="H87" s="14">
        <v>0.24</v>
      </c>
    </row>
    <row r="88" spans="1:9" s="20" customFormat="1" ht="15" x14ac:dyDescent="0.2">
      <c r="A88" s="68" t="s">
        <v>116</v>
      </c>
      <c r="B88" s="69" t="s">
        <v>27</v>
      </c>
      <c r="C88" s="40"/>
      <c r="D88" s="99">
        <v>0</v>
      </c>
      <c r="E88" s="41"/>
      <c r="F88" s="42"/>
      <c r="G88" s="13">
        <v>2997.3</v>
      </c>
      <c r="H88" s="14">
        <v>0.12</v>
      </c>
    </row>
    <row r="89" spans="1:9" s="20" customFormat="1" ht="51" customHeight="1" x14ac:dyDescent="0.2">
      <c r="A89" s="68" t="s">
        <v>117</v>
      </c>
      <c r="B89" s="69" t="s">
        <v>35</v>
      </c>
      <c r="C89" s="40"/>
      <c r="D89" s="99">
        <v>6560.23</v>
      </c>
      <c r="E89" s="41"/>
      <c r="F89" s="42"/>
      <c r="G89" s="13">
        <v>2997.3</v>
      </c>
      <c r="H89" s="14">
        <v>0.02</v>
      </c>
    </row>
    <row r="90" spans="1:9" s="20" customFormat="1" ht="43.5" customHeight="1" x14ac:dyDescent="0.2">
      <c r="A90" s="68" t="s">
        <v>118</v>
      </c>
      <c r="B90" s="69" t="s">
        <v>35</v>
      </c>
      <c r="C90" s="40"/>
      <c r="D90" s="99">
        <v>1093.4000000000001</v>
      </c>
      <c r="E90" s="41"/>
      <c r="F90" s="42"/>
      <c r="G90" s="13">
        <v>2997.3</v>
      </c>
      <c r="H90" s="14">
        <v>0</v>
      </c>
    </row>
    <row r="91" spans="1:9" s="20" customFormat="1" ht="25.5" x14ac:dyDescent="0.2">
      <c r="A91" s="68" t="s">
        <v>53</v>
      </c>
      <c r="B91" s="69" t="s">
        <v>18</v>
      </c>
      <c r="C91" s="40"/>
      <c r="D91" s="99">
        <v>3669.22</v>
      </c>
      <c r="E91" s="41"/>
      <c r="F91" s="42"/>
      <c r="G91" s="13">
        <v>2997.3</v>
      </c>
      <c r="H91" s="14">
        <v>0</v>
      </c>
    </row>
    <row r="92" spans="1:9" s="20" customFormat="1" ht="23.25" customHeight="1" x14ac:dyDescent="0.2">
      <c r="A92" s="68" t="s">
        <v>52</v>
      </c>
      <c r="B92" s="81" t="s">
        <v>119</v>
      </c>
      <c r="C92" s="40"/>
      <c r="D92" s="99">
        <f>E92*G92</f>
        <v>0</v>
      </c>
      <c r="E92" s="41"/>
      <c r="F92" s="42"/>
      <c r="G92" s="13">
        <v>2997.3</v>
      </c>
      <c r="H92" s="14">
        <v>0</v>
      </c>
    </row>
    <row r="93" spans="1:9" s="20" customFormat="1" ht="59.25" customHeight="1" x14ac:dyDescent="0.2">
      <c r="A93" s="68" t="s">
        <v>120</v>
      </c>
      <c r="B93" s="81" t="s">
        <v>69</v>
      </c>
      <c r="C93" s="40"/>
      <c r="D93" s="99">
        <f>E93*G93</f>
        <v>0</v>
      </c>
      <c r="E93" s="41"/>
      <c r="F93" s="42"/>
      <c r="G93" s="13">
        <v>2997.3</v>
      </c>
      <c r="H93" s="14">
        <v>0</v>
      </c>
    </row>
    <row r="94" spans="1:9" s="20" customFormat="1" ht="15" x14ac:dyDescent="0.2">
      <c r="A94" s="27" t="s">
        <v>54</v>
      </c>
      <c r="B94" s="39"/>
      <c r="C94" s="85" t="s">
        <v>136</v>
      </c>
      <c r="D94" s="127">
        <f>D95</f>
        <v>1311.87</v>
      </c>
      <c r="E94" s="25">
        <f>D94/G94</f>
        <v>0.44</v>
      </c>
      <c r="F94" s="26">
        <f t="shared" ref="F94" si="9">D94/12/G94</f>
        <v>0.04</v>
      </c>
      <c r="G94" s="13">
        <v>2997.3</v>
      </c>
      <c r="H94" s="14">
        <v>0.1</v>
      </c>
    </row>
    <row r="95" spans="1:9" s="20" customFormat="1" ht="15" x14ac:dyDescent="0.2">
      <c r="A95" s="38" t="s">
        <v>55</v>
      </c>
      <c r="B95" s="39" t="s">
        <v>35</v>
      </c>
      <c r="C95" s="72"/>
      <c r="D95" s="99">
        <v>1311.87</v>
      </c>
      <c r="E95" s="41"/>
      <c r="F95" s="42"/>
      <c r="G95" s="13">
        <v>2997.3</v>
      </c>
      <c r="H95" s="14">
        <v>0.02</v>
      </c>
    </row>
    <row r="96" spans="1:9" s="13" customFormat="1" ht="15" x14ac:dyDescent="0.2">
      <c r="A96" s="27" t="s">
        <v>56</v>
      </c>
      <c r="B96" s="22"/>
      <c r="C96" s="23" t="s">
        <v>137</v>
      </c>
      <c r="D96" s="127">
        <f>D97+D98</f>
        <v>10400</v>
      </c>
      <c r="E96" s="25">
        <f>D96/G96</f>
        <v>3.47</v>
      </c>
      <c r="F96" s="26">
        <f t="shared" ref="F96" si="10">D96/12/G96</f>
        <v>0.28999999999999998</v>
      </c>
      <c r="G96" s="13">
        <v>2997.3</v>
      </c>
      <c r="H96" s="14">
        <v>0.22</v>
      </c>
      <c r="I96" s="20"/>
    </row>
    <row r="97" spans="1:9" s="20" customFormat="1" ht="48" customHeight="1" x14ac:dyDescent="0.2">
      <c r="A97" s="79" t="s">
        <v>121</v>
      </c>
      <c r="B97" s="81" t="s">
        <v>37</v>
      </c>
      <c r="C97" s="40"/>
      <c r="D97" s="99">
        <v>10400</v>
      </c>
      <c r="E97" s="41"/>
      <c r="F97" s="42"/>
      <c r="G97" s="13">
        <v>2997.3</v>
      </c>
      <c r="H97" s="14">
        <v>0.03</v>
      </c>
    </row>
    <row r="98" spans="1:9" s="20" customFormat="1" ht="22.5" customHeight="1" x14ac:dyDescent="0.2">
      <c r="A98" s="79" t="s">
        <v>149</v>
      </c>
      <c r="B98" s="81" t="s">
        <v>69</v>
      </c>
      <c r="C98" s="40"/>
      <c r="D98" s="99">
        <v>0</v>
      </c>
      <c r="E98" s="41"/>
      <c r="F98" s="42"/>
      <c r="G98" s="13">
        <v>2997.3</v>
      </c>
      <c r="H98" s="14">
        <v>0.19</v>
      </c>
    </row>
    <row r="99" spans="1:9" s="13" customFormat="1" ht="18.75" customHeight="1" x14ac:dyDescent="0.2">
      <c r="A99" s="27" t="s">
        <v>57</v>
      </c>
      <c r="B99" s="22"/>
      <c r="C99" s="23" t="s">
        <v>138</v>
      </c>
      <c r="D99" s="127">
        <f>D100+D101</f>
        <v>0</v>
      </c>
      <c r="E99" s="25">
        <f>D99/G99</f>
        <v>0</v>
      </c>
      <c r="F99" s="26">
        <f t="shared" ref="F99" si="11">D99/12/G99</f>
        <v>0</v>
      </c>
      <c r="G99" s="13">
        <v>2997.3</v>
      </c>
      <c r="H99" s="14">
        <v>0.51</v>
      </c>
      <c r="I99" s="20"/>
    </row>
    <row r="100" spans="1:9" s="20" customFormat="1" ht="15" x14ac:dyDescent="0.2">
      <c r="A100" s="38" t="s">
        <v>58</v>
      </c>
      <c r="B100" s="39" t="s">
        <v>46</v>
      </c>
      <c r="C100" s="72"/>
      <c r="D100" s="99">
        <v>0</v>
      </c>
      <c r="E100" s="41"/>
      <c r="F100" s="42"/>
      <c r="G100" s="13">
        <v>2997.3</v>
      </c>
      <c r="H100" s="14">
        <v>0.39</v>
      </c>
    </row>
    <row r="101" spans="1:9" s="20" customFormat="1" ht="15" x14ac:dyDescent="0.2">
      <c r="A101" s="38" t="s">
        <v>59</v>
      </c>
      <c r="B101" s="39" t="s">
        <v>46</v>
      </c>
      <c r="C101" s="72"/>
      <c r="D101" s="99">
        <v>0</v>
      </c>
      <c r="E101" s="41"/>
      <c r="F101" s="42"/>
      <c r="G101" s="13">
        <v>2997.3</v>
      </c>
      <c r="H101" s="14">
        <v>0.13</v>
      </c>
    </row>
    <row r="102" spans="1:9" s="20" customFormat="1" ht="22.5" customHeight="1" x14ac:dyDescent="0.2">
      <c r="A102" s="34" t="s">
        <v>72</v>
      </c>
      <c r="B102" s="35" t="s">
        <v>73</v>
      </c>
      <c r="C102" s="82">
        <v>0</v>
      </c>
      <c r="D102" s="128">
        <v>0</v>
      </c>
      <c r="E102" s="32">
        <f>D102/G102</f>
        <v>0</v>
      </c>
      <c r="F102" s="26">
        <f t="shared" ref="F102:F108" si="12">D102/12/G102</f>
        <v>0</v>
      </c>
      <c r="G102" s="13">
        <v>2997.3</v>
      </c>
      <c r="H102" s="14"/>
    </row>
    <row r="103" spans="1:9" s="13" customFormat="1" ht="147" x14ac:dyDescent="0.2">
      <c r="A103" s="83" t="s">
        <v>157</v>
      </c>
      <c r="B103" s="35" t="s">
        <v>18</v>
      </c>
      <c r="C103" s="30"/>
      <c r="D103" s="129">
        <f>E103*G103</f>
        <v>17983.8</v>
      </c>
      <c r="E103" s="32">
        <f>12*F103</f>
        <v>6</v>
      </c>
      <c r="F103" s="26">
        <v>0.5</v>
      </c>
      <c r="G103" s="13">
        <v>2997.3</v>
      </c>
      <c r="H103" s="14">
        <v>0.3</v>
      </c>
      <c r="I103" s="20"/>
    </row>
    <row r="104" spans="1:9" s="13" customFormat="1" ht="37.5" x14ac:dyDescent="0.2">
      <c r="A104" s="111" t="s">
        <v>155</v>
      </c>
      <c r="B104" s="112" t="s">
        <v>69</v>
      </c>
      <c r="C104" s="32"/>
      <c r="D104" s="129">
        <v>0</v>
      </c>
      <c r="E104" s="32">
        <f>D104/G104</f>
        <v>0</v>
      </c>
      <c r="F104" s="26">
        <f t="shared" si="12"/>
        <v>0</v>
      </c>
      <c r="G104" s="13">
        <v>2997.3</v>
      </c>
      <c r="H104" s="14"/>
      <c r="I104" s="20"/>
    </row>
    <row r="105" spans="1:9" s="13" customFormat="1" ht="18.75" x14ac:dyDescent="0.2">
      <c r="A105" s="117" t="s">
        <v>151</v>
      </c>
      <c r="B105" s="35" t="s">
        <v>27</v>
      </c>
      <c r="C105" s="30"/>
      <c r="D105" s="130">
        <f>612.71+1530.96</f>
        <v>2143.67</v>
      </c>
      <c r="E105" s="30">
        <f>D105/G105</f>
        <v>0.72</v>
      </c>
      <c r="F105" s="26">
        <f t="shared" si="12"/>
        <v>0.06</v>
      </c>
      <c r="G105" s="13">
        <v>2997.3</v>
      </c>
      <c r="H105" s="14"/>
      <c r="I105" s="20"/>
    </row>
    <row r="106" spans="1:9" s="13" customFormat="1" ht="18.75" x14ac:dyDescent="0.2">
      <c r="A106" s="117" t="s">
        <v>152</v>
      </c>
      <c r="B106" s="35" t="s">
        <v>27</v>
      </c>
      <c r="C106" s="30"/>
      <c r="D106" s="130">
        <f>71986.1+3294.26+1530.96</f>
        <v>76811.320000000007</v>
      </c>
      <c r="E106" s="30">
        <f t="shared" ref="E106:E108" si="13">D106/G106</f>
        <v>25.63</v>
      </c>
      <c r="F106" s="26">
        <f>D106/12/G106-0.01</f>
        <v>2.13</v>
      </c>
      <c r="G106" s="13">
        <v>2997.3</v>
      </c>
      <c r="H106" s="14"/>
      <c r="I106" s="20"/>
    </row>
    <row r="107" spans="1:9" s="13" customFormat="1" ht="18.75" x14ac:dyDescent="0.2">
      <c r="A107" s="117" t="s">
        <v>153</v>
      </c>
      <c r="B107" s="35" t="s">
        <v>27</v>
      </c>
      <c r="C107" s="30"/>
      <c r="D107" s="130">
        <v>18301.53</v>
      </c>
      <c r="E107" s="30">
        <f t="shared" si="13"/>
        <v>6.11</v>
      </c>
      <c r="F107" s="26">
        <f t="shared" si="12"/>
        <v>0.51</v>
      </c>
      <c r="G107" s="13">
        <v>2997.3</v>
      </c>
      <c r="H107" s="14"/>
      <c r="I107" s="20"/>
    </row>
    <row r="108" spans="1:9" s="13" customFormat="1" ht="18.75" x14ac:dyDescent="0.2">
      <c r="A108" s="117" t="s">
        <v>154</v>
      </c>
      <c r="B108" s="35" t="s">
        <v>27</v>
      </c>
      <c r="C108" s="30"/>
      <c r="D108" s="130">
        <v>7392.71</v>
      </c>
      <c r="E108" s="30">
        <f t="shared" si="13"/>
        <v>2.4700000000000002</v>
      </c>
      <c r="F108" s="26">
        <f t="shared" si="12"/>
        <v>0.21</v>
      </c>
      <c r="G108" s="13">
        <v>2997.3</v>
      </c>
      <c r="H108" s="14"/>
      <c r="I108" s="20"/>
    </row>
    <row r="109" spans="1:9" s="13" customFormat="1" ht="24.75" customHeight="1" thickBot="1" x14ac:dyDescent="0.25">
      <c r="A109" s="113" t="s">
        <v>60</v>
      </c>
      <c r="B109" s="114" t="s">
        <v>15</v>
      </c>
      <c r="C109" s="115"/>
      <c r="D109" s="131">
        <f>F109*12*G109</f>
        <v>74093.259999999995</v>
      </c>
      <c r="E109" s="136">
        <f>F109*12</f>
        <v>24.72</v>
      </c>
      <c r="F109" s="26">
        <v>2.06</v>
      </c>
      <c r="G109" s="13">
        <v>2997.3</v>
      </c>
      <c r="H109" s="14"/>
    </row>
    <row r="110" spans="1:9" s="13" customFormat="1" ht="25.5" customHeight="1" thickBot="1" x14ac:dyDescent="0.25">
      <c r="A110" s="43" t="s">
        <v>61</v>
      </c>
      <c r="B110" s="11"/>
      <c r="C110" s="29"/>
      <c r="D110" s="132">
        <f>D109+D104+D103+D102+D99+D96+D94+D87+D83+D78+D63+D62+D60+D50+D49+D48+D47+D41+D40+D39+D28+D14+D61+D108+D107+D106+D105</f>
        <v>630439.46</v>
      </c>
      <c r="E110" s="75">
        <f>E109+E104+E103+E102+E99+E96+E94+E87+E83+E78+E63+E62+E60+E50+E49+E48+E47+E41+E40+E39+E28+E14+E61+E108+E107+E106+E105</f>
        <v>210.34</v>
      </c>
      <c r="F110" s="75">
        <f>F109+F104+F103+F102+F99+F96+F94+F87+F83+F78+F63+F62+F60+F50+F49+F48+F47+F41+F40+F39+F28+F14+F61+F108+F107+F106+F105</f>
        <v>17.53</v>
      </c>
      <c r="G110" s="13">
        <v>2997.3</v>
      </c>
      <c r="H110" s="14"/>
    </row>
    <row r="111" spans="1:9" s="45" customFormat="1" ht="15" x14ac:dyDescent="0.2">
      <c r="A111" s="44"/>
      <c r="D111" s="107"/>
      <c r="F111" s="46"/>
      <c r="G111" s="13"/>
      <c r="H111" s="47"/>
    </row>
    <row r="112" spans="1:9" s="45" customFormat="1" ht="15.75" thickBot="1" x14ac:dyDescent="0.25">
      <c r="A112" s="44"/>
      <c r="D112" s="107"/>
      <c r="F112" s="46"/>
      <c r="G112" s="13"/>
      <c r="H112" s="47"/>
    </row>
    <row r="113" spans="1:8" s="88" customFormat="1" ht="38.25" thickBot="1" x14ac:dyDescent="0.25">
      <c r="A113" s="48" t="s">
        <v>140</v>
      </c>
      <c r="B113" s="86"/>
      <c r="C113" s="87"/>
      <c r="D113" s="97">
        <f>SUM(D114:D115)</f>
        <v>252736.42</v>
      </c>
      <c r="E113" s="97">
        <f>SUM(E114:E115)</f>
        <v>84.32</v>
      </c>
      <c r="F113" s="98">
        <f>SUM(F114:F115)</f>
        <v>7.03</v>
      </c>
      <c r="G113" s="88">
        <v>2997.3</v>
      </c>
      <c r="H113" s="89"/>
    </row>
    <row r="114" spans="1:8" s="70" customFormat="1" ht="15" x14ac:dyDescent="0.2">
      <c r="A114" s="68" t="s">
        <v>160</v>
      </c>
      <c r="B114" s="69"/>
      <c r="C114" s="40"/>
      <c r="D114" s="99">
        <v>235191.26</v>
      </c>
      <c r="E114" s="100">
        <f t="shared" ref="E114:E116" si="14">D114/G114</f>
        <v>78.47</v>
      </c>
      <c r="F114" s="101">
        <f t="shared" ref="F114:F116" si="15">E114/12</f>
        <v>6.54</v>
      </c>
      <c r="G114" s="13">
        <v>2997.3</v>
      </c>
      <c r="H114" s="36"/>
    </row>
    <row r="115" spans="1:8" s="70" customFormat="1" ht="15.75" thickBot="1" x14ac:dyDescent="0.25">
      <c r="A115" s="94" t="s">
        <v>158</v>
      </c>
      <c r="B115" s="95"/>
      <c r="C115" s="96"/>
      <c r="D115" s="119">
        <v>17545.16</v>
      </c>
      <c r="E115" s="102">
        <f t="shared" si="14"/>
        <v>5.85</v>
      </c>
      <c r="F115" s="103">
        <f t="shared" si="15"/>
        <v>0.49</v>
      </c>
      <c r="G115" s="13">
        <v>2997.3</v>
      </c>
      <c r="H115" s="36"/>
    </row>
    <row r="116" spans="1:8" s="20" customFormat="1" ht="15" hidden="1" x14ac:dyDescent="0.2">
      <c r="A116" s="92" t="s">
        <v>62</v>
      </c>
      <c r="B116" s="93"/>
      <c r="C116" s="73"/>
      <c r="D116" s="104"/>
      <c r="E116" s="105">
        <f t="shared" si="14"/>
        <v>0</v>
      </c>
      <c r="F116" s="106">
        <f t="shared" si="15"/>
        <v>0</v>
      </c>
      <c r="G116" s="13">
        <v>2997</v>
      </c>
      <c r="H116" s="14"/>
    </row>
    <row r="117" spans="1:8" s="45" customFormat="1" ht="13.5" thickBot="1" x14ac:dyDescent="0.25">
      <c r="A117" s="44"/>
      <c r="D117" s="107"/>
      <c r="E117" s="107"/>
      <c r="F117" s="108"/>
      <c r="H117" s="47"/>
    </row>
    <row r="118" spans="1:8" s="59" customFormat="1" ht="20.25" thickBot="1" x14ac:dyDescent="0.25">
      <c r="A118" s="90" t="s">
        <v>156</v>
      </c>
      <c r="B118" s="91"/>
      <c r="C118" s="91"/>
      <c r="D118" s="109">
        <f>D110+D113</f>
        <v>883175.88</v>
      </c>
      <c r="E118" s="109">
        <f>E110+E113</f>
        <v>294.66000000000003</v>
      </c>
      <c r="F118" s="110">
        <f>F110+F113</f>
        <v>24.56</v>
      </c>
      <c r="H118" s="60"/>
    </row>
    <row r="119" spans="1:8" s="45" customFormat="1" x14ac:dyDescent="0.2">
      <c r="A119" s="44"/>
      <c r="D119" s="107"/>
      <c r="F119" s="46"/>
      <c r="H119" s="47"/>
    </row>
    <row r="120" spans="1:8" s="45" customFormat="1" x14ac:dyDescent="0.2">
      <c r="A120" s="44"/>
      <c r="D120" s="107"/>
      <c r="F120" s="46"/>
      <c r="H120" s="47"/>
    </row>
    <row r="121" spans="1:8" s="45" customFormat="1" ht="27.75" customHeight="1" x14ac:dyDescent="0.2">
      <c r="A121" s="34" t="s">
        <v>89</v>
      </c>
      <c r="B121" s="35" t="s">
        <v>15</v>
      </c>
      <c r="C121" s="29" t="s">
        <v>129</v>
      </c>
      <c r="D121" s="130">
        <f>161295.08*1.086</f>
        <v>175166.46</v>
      </c>
      <c r="E121" s="30">
        <f>D121/G121</f>
        <v>58.44</v>
      </c>
      <c r="F121" s="30">
        <f>E121/12</f>
        <v>4.87</v>
      </c>
      <c r="G121" s="45">
        <v>2997.3</v>
      </c>
      <c r="H121" s="47"/>
    </row>
    <row r="122" spans="1:8" s="45" customFormat="1" ht="13.5" thickBot="1" x14ac:dyDescent="0.25">
      <c r="A122" s="44"/>
      <c r="D122" s="107"/>
      <c r="F122" s="46"/>
      <c r="H122" s="47"/>
    </row>
    <row r="123" spans="1:8" s="45" customFormat="1" ht="20.25" thickBot="1" x14ac:dyDescent="0.25">
      <c r="A123" s="90" t="s">
        <v>159</v>
      </c>
      <c r="B123" s="121"/>
      <c r="C123" s="121"/>
      <c r="D123" s="122">
        <f>D118+D121</f>
        <v>1058342.3400000001</v>
      </c>
      <c r="E123" s="122">
        <f t="shared" ref="E123:F123" si="16">E118+E121</f>
        <v>353.1</v>
      </c>
      <c r="F123" s="122">
        <f t="shared" si="16"/>
        <v>29.43</v>
      </c>
      <c r="H123" s="47"/>
    </row>
    <row r="124" spans="1:8" s="53" customFormat="1" ht="18.75" x14ac:dyDescent="0.4">
      <c r="A124" s="49"/>
      <c r="B124" s="50"/>
      <c r="C124" s="51"/>
      <c r="D124" s="133"/>
      <c r="E124" s="51"/>
      <c r="F124" s="52"/>
      <c r="H124" s="54"/>
    </row>
    <row r="125" spans="1:8" s="53" customFormat="1" ht="18.75" x14ac:dyDescent="0.4">
      <c r="A125" s="49"/>
      <c r="B125" s="50"/>
      <c r="C125" s="51"/>
      <c r="D125" s="133"/>
      <c r="E125" s="51"/>
      <c r="F125" s="52"/>
      <c r="H125" s="54"/>
    </row>
    <row r="126" spans="1:8" s="59" customFormat="1" ht="19.5" x14ac:dyDescent="0.2">
      <c r="A126" s="55"/>
      <c r="B126" s="56"/>
      <c r="C126" s="57"/>
      <c r="D126" s="134"/>
      <c r="E126" s="57"/>
      <c r="F126" s="58"/>
      <c r="H126" s="60"/>
    </row>
    <row r="127" spans="1:8" s="45" customFormat="1" ht="14.25" x14ac:dyDescent="0.2">
      <c r="A127" s="147" t="s">
        <v>64</v>
      </c>
      <c r="B127" s="147"/>
      <c r="C127" s="147"/>
      <c r="D127" s="147"/>
      <c r="H127" s="47"/>
    </row>
    <row r="128" spans="1:8" s="45" customFormat="1" x14ac:dyDescent="0.2">
      <c r="D128" s="107"/>
      <c r="F128" s="46"/>
      <c r="H128" s="47"/>
    </row>
    <row r="129" spans="1:8" s="45" customFormat="1" x14ac:dyDescent="0.2">
      <c r="A129" s="44" t="s">
        <v>65</v>
      </c>
      <c r="D129" s="107"/>
      <c r="F129" s="46"/>
      <c r="H129" s="47"/>
    </row>
    <row r="130" spans="1:8" s="45" customFormat="1" x14ac:dyDescent="0.2">
      <c r="D130" s="107"/>
      <c r="F130" s="46"/>
      <c r="H130" s="47"/>
    </row>
    <row r="131" spans="1:8" s="45" customFormat="1" x14ac:dyDescent="0.2">
      <c r="D131" s="107"/>
      <c r="F131" s="46"/>
      <c r="H131" s="47"/>
    </row>
    <row r="132" spans="1:8" s="45" customFormat="1" x14ac:dyDescent="0.2">
      <c r="D132" s="107"/>
      <c r="F132" s="46"/>
      <c r="H132" s="47"/>
    </row>
    <row r="133" spans="1:8" s="45" customFormat="1" x14ac:dyDescent="0.2">
      <c r="D133" s="107"/>
      <c r="F133" s="46"/>
      <c r="H133" s="47"/>
    </row>
    <row r="134" spans="1:8" s="45" customFormat="1" x14ac:dyDescent="0.2">
      <c r="D134" s="107"/>
      <c r="F134" s="46"/>
      <c r="H134" s="47"/>
    </row>
    <row r="135" spans="1:8" s="45" customFormat="1" x14ac:dyDescent="0.2">
      <c r="D135" s="107"/>
      <c r="F135" s="46"/>
      <c r="H135" s="47"/>
    </row>
    <row r="136" spans="1:8" s="45" customFormat="1" x14ac:dyDescent="0.2">
      <c r="D136" s="107"/>
      <c r="F136" s="46"/>
      <c r="H136" s="47"/>
    </row>
    <row r="137" spans="1:8" s="45" customFormat="1" x14ac:dyDescent="0.2">
      <c r="D137" s="107"/>
      <c r="F137" s="46"/>
      <c r="H137" s="47"/>
    </row>
    <row r="138" spans="1:8" s="45" customFormat="1" x14ac:dyDescent="0.2">
      <c r="D138" s="107"/>
      <c r="F138" s="46"/>
      <c r="H138" s="47"/>
    </row>
    <row r="139" spans="1:8" s="45" customFormat="1" x14ac:dyDescent="0.2">
      <c r="D139" s="107"/>
      <c r="F139" s="46"/>
      <c r="H139" s="47"/>
    </row>
    <row r="140" spans="1:8" s="45" customFormat="1" x14ac:dyDescent="0.2">
      <c r="D140" s="107"/>
      <c r="F140" s="46"/>
      <c r="H140" s="47"/>
    </row>
    <row r="141" spans="1:8" s="45" customFormat="1" x14ac:dyDescent="0.2">
      <c r="D141" s="107"/>
      <c r="F141" s="46"/>
      <c r="H141" s="47"/>
    </row>
    <row r="142" spans="1:8" s="45" customFormat="1" x14ac:dyDescent="0.2">
      <c r="D142" s="107"/>
      <c r="F142" s="46"/>
      <c r="H142" s="47"/>
    </row>
    <row r="143" spans="1:8" s="45" customFormat="1" x14ac:dyDescent="0.2">
      <c r="D143" s="107"/>
      <c r="F143" s="46"/>
      <c r="H143" s="47"/>
    </row>
    <row r="144" spans="1:8" s="45" customFormat="1" x14ac:dyDescent="0.2">
      <c r="D144" s="107"/>
      <c r="F144" s="46"/>
      <c r="H144" s="47"/>
    </row>
    <row r="145" spans="4:8" s="45" customFormat="1" x14ac:dyDescent="0.2">
      <c r="D145" s="107"/>
      <c r="F145" s="46"/>
      <c r="H145" s="47"/>
    </row>
    <row r="146" spans="4:8" s="45" customFormat="1" x14ac:dyDescent="0.2">
      <c r="D146" s="107"/>
      <c r="F146" s="46"/>
      <c r="H146" s="47"/>
    </row>
    <row r="147" spans="4:8" s="45" customFormat="1" x14ac:dyDescent="0.2">
      <c r="D147" s="107"/>
      <c r="F147" s="46"/>
      <c r="H147" s="47"/>
    </row>
  </sheetData>
  <mergeCells count="12">
    <mergeCell ref="A127:D127"/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5"/>
  <sheetViews>
    <sheetView tabSelected="1" topLeftCell="A106" zoomScaleNormal="100" workbookViewId="0">
      <selection activeCell="A122" sqref="A122:XFD122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140625" style="135" customWidth="1"/>
    <col min="5" max="5" width="13.85546875" style="1" customWidth="1"/>
    <col min="6" max="6" width="20.85546875" style="61" customWidth="1"/>
    <col min="7" max="7" width="15.42578125" style="1" customWidth="1"/>
    <col min="8" max="8" width="15.42578125" style="2" hidden="1" customWidth="1"/>
    <col min="9" max="12" width="15.42578125" style="1" customWidth="1"/>
    <col min="13" max="16384" width="9.140625" style="1"/>
  </cols>
  <sheetData>
    <row r="1" spans="1:8" ht="16.5" customHeight="1" x14ac:dyDescent="0.2">
      <c r="A1" s="148" t="s">
        <v>127</v>
      </c>
      <c r="B1" s="149"/>
      <c r="C1" s="149"/>
      <c r="D1" s="149"/>
      <c r="E1" s="149"/>
      <c r="F1" s="149"/>
    </row>
    <row r="2" spans="1:8" ht="12.75" customHeight="1" x14ac:dyDescent="0.3">
      <c r="B2" s="150"/>
      <c r="C2" s="150"/>
      <c r="D2" s="150"/>
      <c r="E2" s="149"/>
      <c r="F2" s="149"/>
    </row>
    <row r="3" spans="1:8" ht="20.25" customHeight="1" x14ac:dyDescent="0.3">
      <c r="A3" s="3" t="s">
        <v>143</v>
      </c>
      <c r="B3" s="150" t="s">
        <v>0</v>
      </c>
      <c r="C3" s="150"/>
      <c r="D3" s="150"/>
      <c r="E3" s="149"/>
      <c r="F3" s="149"/>
    </row>
    <row r="4" spans="1:8" ht="14.25" customHeight="1" x14ac:dyDescent="0.3">
      <c r="B4" s="150" t="s">
        <v>128</v>
      </c>
      <c r="C4" s="150"/>
      <c r="D4" s="150"/>
      <c r="E4" s="149"/>
      <c r="F4" s="149"/>
    </row>
    <row r="5" spans="1:8" ht="35.25" customHeight="1" x14ac:dyDescent="0.45">
      <c r="A5" s="151"/>
      <c r="B5" s="151"/>
      <c r="C5" s="151"/>
      <c r="D5" s="151"/>
      <c r="E5" s="151"/>
      <c r="F5" s="151"/>
      <c r="G5" s="4"/>
    </row>
    <row r="6" spans="1:8" ht="22.5" customHeight="1" x14ac:dyDescent="0.2">
      <c r="A6" s="152" t="s">
        <v>144</v>
      </c>
      <c r="B6" s="152"/>
      <c r="C6" s="152"/>
      <c r="D6" s="152"/>
      <c r="E6" s="152"/>
      <c r="F6" s="152"/>
      <c r="G6" s="4"/>
    </row>
    <row r="7" spans="1:8" s="5" customFormat="1" ht="22.5" customHeight="1" x14ac:dyDescent="0.4">
      <c r="A7" s="137" t="s">
        <v>2</v>
      </c>
      <c r="B7" s="137"/>
      <c r="C7" s="137"/>
      <c r="D7" s="137"/>
      <c r="E7" s="138"/>
      <c r="F7" s="138"/>
      <c r="H7" s="6"/>
    </row>
    <row r="8" spans="1:8" s="7" customFormat="1" ht="18.75" customHeight="1" x14ac:dyDescent="0.4">
      <c r="A8" s="137" t="s">
        <v>74</v>
      </c>
      <c r="B8" s="137"/>
      <c r="C8" s="137"/>
      <c r="D8" s="137"/>
      <c r="E8" s="138"/>
      <c r="F8" s="138"/>
    </row>
    <row r="9" spans="1:8" s="8" customFormat="1" ht="17.25" customHeight="1" x14ac:dyDescent="0.2">
      <c r="A9" s="139" t="s">
        <v>3</v>
      </c>
      <c r="B9" s="139"/>
      <c r="C9" s="139"/>
      <c r="D9" s="139"/>
      <c r="E9" s="140"/>
      <c r="F9" s="140"/>
    </row>
    <row r="10" spans="1:8" s="7" customFormat="1" ht="30" customHeight="1" thickBot="1" x14ac:dyDescent="0.25">
      <c r="A10" s="141" t="s">
        <v>4</v>
      </c>
      <c r="B10" s="141"/>
      <c r="C10" s="141"/>
      <c r="D10" s="141"/>
      <c r="E10" s="142"/>
      <c r="F10" s="142"/>
    </row>
    <row r="11" spans="1:8" s="13" customFormat="1" ht="139.5" customHeight="1" thickBot="1" x14ac:dyDescent="0.25">
      <c r="A11" s="9" t="s">
        <v>5</v>
      </c>
      <c r="B11" s="10" t="s">
        <v>6</v>
      </c>
      <c r="C11" s="11" t="s">
        <v>75</v>
      </c>
      <c r="D11" s="123" t="s">
        <v>8</v>
      </c>
      <c r="E11" s="11" t="s">
        <v>7</v>
      </c>
      <c r="F11" s="12" t="s">
        <v>9</v>
      </c>
      <c r="H11" s="14"/>
    </row>
    <row r="12" spans="1:8" s="20" customFormat="1" x14ac:dyDescent="0.2">
      <c r="A12" s="15">
        <v>1</v>
      </c>
      <c r="B12" s="16">
        <v>2</v>
      </c>
      <c r="C12" s="17"/>
      <c r="D12" s="124"/>
      <c r="E12" s="18">
        <v>3</v>
      </c>
      <c r="F12" s="19">
        <v>4</v>
      </c>
      <c r="H12" s="21"/>
    </row>
    <row r="13" spans="1:8" s="20" customFormat="1" ht="49.5" customHeight="1" x14ac:dyDescent="0.2">
      <c r="A13" s="143" t="s">
        <v>10</v>
      </c>
      <c r="B13" s="144"/>
      <c r="C13" s="144"/>
      <c r="D13" s="144"/>
      <c r="E13" s="145"/>
      <c r="F13" s="146"/>
      <c r="H13" s="21"/>
    </row>
    <row r="14" spans="1:8" s="13" customFormat="1" ht="18.75" customHeight="1" x14ac:dyDescent="0.2">
      <c r="A14" s="62" t="s">
        <v>70</v>
      </c>
      <c r="B14" s="35" t="s">
        <v>27</v>
      </c>
      <c r="C14" s="24" t="s">
        <v>122</v>
      </c>
      <c r="D14" s="125">
        <f>F14*12*G14</f>
        <v>129843.04</v>
      </c>
      <c r="E14" s="25">
        <f>F14*12</f>
        <v>43.32</v>
      </c>
      <c r="F14" s="26">
        <f>F25+F27</f>
        <v>3.61</v>
      </c>
      <c r="G14" s="13">
        <v>2997.3</v>
      </c>
      <c r="H14" s="14">
        <v>2.2400000000000002</v>
      </c>
    </row>
    <row r="15" spans="1:8" s="13" customFormat="1" ht="27" customHeight="1" x14ac:dyDescent="0.2">
      <c r="A15" s="76" t="s">
        <v>11</v>
      </c>
      <c r="B15" s="77" t="s">
        <v>12</v>
      </c>
      <c r="C15" s="24"/>
      <c r="D15" s="125"/>
      <c r="E15" s="25"/>
      <c r="F15" s="26"/>
      <c r="H15" s="14"/>
    </row>
    <row r="16" spans="1:8" s="13" customFormat="1" ht="15" x14ac:dyDescent="0.2">
      <c r="A16" s="76" t="s">
        <v>13</v>
      </c>
      <c r="B16" s="77" t="s">
        <v>12</v>
      </c>
      <c r="C16" s="24"/>
      <c r="D16" s="125"/>
      <c r="E16" s="25"/>
      <c r="F16" s="26"/>
      <c r="H16" s="14"/>
    </row>
    <row r="17" spans="1:8" s="13" customFormat="1" ht="124.5" customHeight="1" x14ac:dyDescent="0.2">
      <c r="A17" s="76" t="s">
        <v>76</v>
      </c>
      <c r="B17" s="77" t="s">
        <v>37</v>
      </c>
      <c r="C17" s="24"/>
      <c r="D17" s="125"/>
      <c r="E17" s="25"/>
      <c r="F17" s="26"/>
      <c r="H17" s="14"/>
    </row>
    <row r="18" spans="1:8" s="13" customFormat="1" ht="17.25" customHeight="1" x14ac:dyDescent="0.2">
      <c r="A18" s="76" t="s">
        <v>77</v>
      </c>
      <c r="B18" s="77" t="s">
        <v>12</v>
      </c>
      <c r="C18" s="24"/>
      <c r="D18" s="125"/>
      <c r="E18" s="25"/>
      <c r="F18" s="26"/>
      <c r="H18" s="14"/>
    </row>
    <row r="19" spans="1:8" s="13" customFormat="1" ht="15" x14ac:dyDescent="0.2">
      <c r="A19" s="76" t="s">
        <v>78</v>
      </c>
      <c r="B19" s="77" t="s">
        <v>12</v>
      </c>
      <c r="C19" s="24"/>
      <c r="D19" s="125"/>
      <c r="E19" s="25"/>
      <c r="F19" s="26"/>
      <c r="H19" s="14"/>
    </row>
    <row r="20" spans="1:8" s="13" customFormat="1" ht="28.5" customHeight="1" x14ac:dyDescent="0.2">
      <c r="A20" s="76" t="s">
        <v>79</v>
      </c>
      <c r="B20" s="77" t="s">
        <v>18</v>
      </c>
      <c r="C20" s="24"/>
      <c r="D20" s="125"/>
      <c r="E20" s="25"/>
      <c r="F20" s="26"/>
      <c r="H20" s="14"/>
    </row>
    <row r="21" spans="1:8" s="13" customFormat="1" ht="15" x14ac:dyDescent="0.2">
      <c r="A21" s="76" t="s">
        <v>80</v>
      </c>
      <c r="B21" s="77" t="s">
        <v>24</v>
      </c>
      <c r="C21" s="24"/>
      <c r="D21" s="125"/>
      <c r="E21" s="25"/>
      <c r="F21" s="26"/>
      <c r="H21" s="14"/>
    </row>
    <row r="22" spans="1:8" s="13" customFormat="1" ht="15" x14ac:dyDescent="0.2">
      <c r="A22" s="76" t="s">
        <v>145</v>
      </c>
      <c r="B22" s="77" t="s">
        <v>12</v>
      </c>
      <c r="C22" s="24"/>
      <c r="D22" s="125"/>
      <c r="E22" s="25"/>
      <c r="F22" s="26"/>
      <c r="H22" s="14"/>
    </row>
    <row r="23" spans="1:8" s="13" customFormat="1" ht="15" x14ac:dyDescent="0.2">
      <c r="A23" s="76" t="s">
        <v>146</v>
      </c>
      <c r="B23" s="77" t="s">
        <v>12</v>
      </c>
      <c r="C23" s="24"/>
      <c r="D23" s="125"/>
      <c r="E23" s="25"/>
      <c r="F23" s="26"/>
      <c r="H23" s="14"/>
    </row>
    <row r="24" spans="1:8" s="13" customFormat="1" ht="15" x14ac:dyDescent="0.2">
      <c r="A24" s="76" t="s">
        <v>81</v>
      </c>
      <c r="B24" s="77" t="s">
        <v>35</v>
      </c>
      <c r="C24" s="24"/>
      <c r="D24" s="125"/>
      <c r="E24" s="25"/>
      <c r="F24" s="26"/>
      <c r="H24" s="14"/>
    </row>
    <row r="25" spans="1:8" s="13" customFormat="1" ht="15" x14ac:dyDescent="0.2">
      <c r="A25" s="62" t="s">
        <v>66</v>
      </c>
      <c r="B25" s="63"/>
      <c r="C25" s="65"/>
      <c r="D25" s="126"/>
      <c r="E25" s="64"/>
      <c r="F25" s="26">
        <v>3.61</v>
      </c>
      <c r="G25" s="13">
        <v>2997.3</v>
      </c>
      <c r="H25" s="14"/>
    </row>
    <row r="26" spans="1:8" s="13" customFormat="1" ht="15" x14ac:dyDescent="0.2">
      <c r="A26" s="78" t="s">
        <v>67</v>
      </c>
      <c r="B26" s="63" t="s">
        <v>12</v>
      </c>
      <c r="C26" s="65"/>
      <c r="D26" s="126"/>
      <c r="E26" s="64"/>
      <c r="F26" s="66">
        <v>0</v>
      </c>
      <c r="G26" s="13">
        <v>2997.3</v>
      </c>
      <c r="H26" s="14"/>
    </row>
    <row r="27" spans="1:8" s="13" customFormat="1" ht="15" x14ac:dyDescent="0.2">
      <c r="A27" s="62" t="s">
        <v>66</v>
      </c>
      <c r="B27" s="63"/>
      <c r="C27" s="65"/>
      <c r="D27" s="126"/>
      <c r="E27" s="64"/>
      <c r="F27" s="26">
        <f>F26</f>
        <v>0</v>
      </c>
      <c r="G27" s="13">
        <v>2997.3</v>
      </c>
      <c r="H27" s="14"/>
    </row>
    <row r="28" spans="1:8" s="13" customFormat="1" ht="30" x14ac:dyDescent="0.2">
      <c r="A28" s="62" t="s">
        <v>14</v>
      </c>
      <c r="B28" s="74" t="s">
        <v>15</v>
      </c>
      <c r="C28" s="24" t="s">
        <v>123</v>
      </c>
      <c r="D28" s="125">
        <f>F28*12*G28</f>
        <v>73733.58</v>
      </c>
      <c r="E28" s="25">
        <f>F28*12</f>
        <v>24.6</v>
      </c>
      <c r="F28" s="26">
        <v>2.0499999999999998</v>
      </c>
      <c r="G28" s="13">
        <v>2997.3</v>
      </c>
      <c r="H28" s="14">
        <v>1.36</v>
      </c>
    </row>
    <row r="29" spans="1:8" s="13" customFormat="1" ht="15" x14ac:dyDescent="0.2">
      <c r="A29" s="76" t="s">
        <v>82</v>
      </c>
      <c r="B29" s="77" t="s">
        <v>15</v>
      </c>
      <c r="C29" s="24"/>
      <c r="D29" s="125"/>
      <c r="E29" s="25"/>
      <c r="F29" s="26"/>
      <c r="G29" s="13">
        <v>2997.3</v>
      </c>
      <c r="H29" s="14"/>
    </row>
    <row r="30" spans="1:8" s="13" customFormat="1" ht="15" x14ac:dyDescent="0.2">
      <c r="A30" s="76" t="s">
        <v>83</v>
      </c>
      <c r="B30" s="77" t="s">
        <v>84</v>
      </c>
      <c r="C30" s="24"/>
      <c r="D30" s="125"/>
      <c r="E30" s="25"/>
      <c r="F30" s="26"/>
      <c r="G30" s="13">
        <v>2997.3</v>
      </c>
      <c r="H30" s="14"/>
    </row>
    <row r="31" spans="1:8" s="13" customFormat="1" ht="15" x14ac:dyDescent="0.2">
      <c r="A31" s="76" t="s">
        <v>85</v>
      </c>
      <c r="B31" s="77" t="s">
        <v>86</v>
      </c>
      <c r="C31" s="24"/>
      <c r="D31" s="125"/>
      <c r="E31" s="25"/>
      <c r="F31" s="26"/>
      <c r="G31" s="13">
        <v>2997.3</v>
      </c>
      <c r="H31" s="14"/>
    </row>
    <row r="32" spans="1:8" s="13" customFormat="1" ht="15" x14ac:dyDescent="0.2">
      <c r="A32" s="76" t="s">
        <v>16</v>
      </c>
      <c r="B32" s="77" t="s">
        <v>15</v>
      </c>
      <c r="C32" s="24"/>
      <c r="D32" s="125"/>
      <c r="E32" s="25"/>
      <c r="F32" s="26"/>
      <c r="G32" s="13">
        <v>2997.3</v>
      </c>
      <c r="H32" s="14"/>
    </row>
    <row r="33" spans="1:8" s="13" customFormat="1" ht="25.5" x14ac:dyDescent="0.2">
      <c r="A33" s="76" t="s">
        <v>17</v>
      </c>
      <c r="B33" s="77" t="s">
        <v>18</v>
      </c>
      <c r="C33" s="24"/>
      <c r="D33" s="125"/>
      <c r="E33" s="25"/>
      <c r="F33" s="26"/>
      <c r="G33" s="13">
        <v>2997.3</v>
      </c>
      <c r="H33" s="14"/>
    </row>
    <row r="34" spans="1:8" s="13" customFormat="1" ht="15" x14ac:dyDescent="0.2">
      <c r="A34" s="76" t="s">
        <v>19</v>
      </c>
      <c r="B34" s="77" t="s">
        <v>15</v>
      </c>
      <c r="C34" s="24"/>
      <c r="D34" s="125"/>
      <c r="E34" s="25"/>
      <c r="F34" s="26"/>
      <c r="G34" s="13">
        <v>2997.3</v>
      </c>
      <c r="H34" s="14"/>
    </row>
    <row r="35" spans="1:8" s="13" customFormat="1" ht="15" x14ac:dyDescent="0.2">
      <c r="A35" s="76" t="s">
        <v>20</v>
      </c>
      <c r="B35" s="77" t="s">
        <v>15</v>
      </c>
      <c r="C35" s="24"/>
      <c r="D35" s="125"/>
      <c r="E35" s="25"/>
      <c r="F35" s="26"/>
      <c r="G35" s="13">
        <v>2997.3</v>
      </c>
      <c r="H35" s="14"/>
    </row>
    <row r="36" spans="1:8" s="13" customFormat="1" ht="25.5" x14ac:dyDescent="0.2">
      <c r="A36" s="76" t="s">
        <v>21</v>
      </c>
      <c r="B36" s="77" t="s">
        <v>22</v>
      </c>
      <c r="C36" s="24"/>
      <c r="D36" s="125"/>
      <c r="E36" s="25"/>
      <c r="F36" s="26"/>
      <c r="G36" s="13">
        <v>2997.3</v>
      </c>
      <c r="H36" s="14"/>
    </row>
    <row r="37" spans="1:8" s="13" customFormat="1" ht="25.5" x14ac:dyDescent="0.2">
      <c r="A37" s="76" t="s">
        <v>87</v>
      </c>
      <c r="B37" s="77" t="s">
        <v>18</v>
      </c>
      <c r="C37" s="24"/>
      <c r="D37" s="125"/>
      <c r="E37" s="25"/>
      <c r="F37" s="26"/>
      <c r="G37" s="13">
        <v>2997.3</v>
      </c>
      <c r="H37" s="14"/>
    </row>
    <row r="38" spans="1:8" s="13" customFormat="1" ht="28.5" customHeight="1" x14ac:dyDescent="0.2">
      <c r="A38" s="76" t="s">
        <v>88</v>
      </c>
      <c r="B38" s="77" t="s">
        <v>15</v>
      </c>
      <c r="C38" s="24"/>
      <c r="D38" s="125"/>
      <c r="E38" s="25"/>
      <c r="F38" s="26"/>
      <c r="G38" s="13">
        <v>2997.3</v>
      </c>
      <c r="H38" s="14"/>
    </row>
    <row r="39" spans="1:8" s="28" customFormat="1" ht="15" x14ac:dyDescent="0.2">
      <c r="A39" s="27" t="s">
        <v>23</v>
      </c>
      <c r="B39" s="22" t="s">
        <v>24</v>
      </c>
      <c r="C39" s="71" t="s">
        <v>122</v>
      </c>
      <c r="D39" s="125">
        <f t="shared" ref="D39:D40" si="0">F39*12*G39</f>
        <v>32370.84</v>
      </c>
      <c r="E39" s="25">
        <f t="shared" ref="E39:E50" si="1">F39*12</f>
        <v>10.8</v>
      </c>
      <c r="F39" s="26">
        <v>0.9</v>
      </c>
      <c r="G39" s="13">
        <v>2997.3</v>
      </c>
      <c r="H39" s="14">
        <v>0.6</v>
      </c>
    </row>
    <row r="40" spans="1:8" s="13" customFormat="1" ht="15" x14ac:dyDescent="0.2">
      <c r="A40" s="27" t="s">
        <v>25</v>
      </c>
      <c r="B40" s="22" t="s">
        <v>26</v>
      </c>
      <c r="C40" s="71" t="s">
        <v>122</v>
      </c>
      <c r="D40" s="125">
        <f t="shared" si="0"/>
        <v>105385.07</v>
      </c>
      <c r="E40" s="25">
        <f t="shared" si="1"/>
        <v>35.159999999999997</v>
      </c>
      <c r="F40" s="26">
        <v>2.93</v>
      </c>
      <c r="G40" s="13">
        <v>2997.3</v>
      </c>
      <c r="H40" s="14">
        <v>1.94</v>
      </c>
    </row>
    <row r="41" spans="1:8" s="13" customFormat="1" ht="15" x14ac:dyDescent="0.2">
      <c r="A41" s="34" t="s">
        <v>89</v>
      </c>
      <c r="B41" s="35" t="s">
        <v>15</v>
      </c>
      <c r="C41" s="71" t="s">
        <v>129</v>
      </c>
      <c r="D41" s="125">
        <v>0</v>
      </c>
      <c r="E41" s="25">
        <f>D41/G41</f>
        <v>0</v>
      </c>
      <c r="F41" s="26">
        <f>E41/12</f>
        <v>0</v>
      </c>
      <c r="G41" s="13">
        <v>2997.3</v>
      </c>
      <c r="H41" s="14"/>
    </row>
    <row r="42" spans="1:8" s="13" customFormat="1" ht="18" customHeight="1" x14ac:dyDescent="0.2">
      <c r="A42" s="76" t="s">
        <v>90</v>
      </c>
      <c r="B42" s="77" t="s">
        <v>37</v>
      </c>
      <c r="C42" s="71"/>
      <c r="D42" s="125"/>
      <c r="E42" s="25"/>
      <c r="F42" s="26"/>
      <c r="G42" s="13">
        <v>2997.3</v>
      </c>
      <c r="H42" s="14"/>
    </row>
    <row r="43" spans="1:8" s="13" customFormat="1" ht="17.25" customHeight="1" x14ac:dyDescent="0.2">
      <c r="A43" s="76" t="s">
        <v>91</v>
      </c>
      <c r="B43" s="77" t="s">
        <v>35</v>
      </c>
      <c r="C43" s="71"/>
      <c r="D43" s="125"/>
      <c r="E43" s="25"/>
      <c r="F43" s="26"/>
      <c r="G43" s="13">
        <v>2997.3</v>
      </c>
      <c r="H43" s="14"/>
    </row>
    <row r="44" spans="1:8" s="13" customFormat="1" ht="18.75" customHeight="1" x14ac:dyDescent="0.2">
      <c r="A44" s="76" t="s">
        <v>92</v>
      </c>
      <c r="B44" s="77" t="s">
        <v>93</v>
      </c>
      <c r="C44" s="71"/>
      <c r="D44" s="125"/>
      <c r="E44" s="25"/>
      <c r="F44" s="26"/>
      <c r="G44" s="13">
        <v>2997.3</v>
      </c>
      <c r="H44" s="14"/>
    </row>
    <row r="45" spans="1:8" s="13" customFormat="1" ht="17.25" customHeight="1" x14ac:dyDescent="0.2">
      <c r="A45" s="76" t="s">
        <v>94</v>
      </c>
      <c r="B45" s="77" t="s">
        <v>95</v>
      </c>
      <c r="C45" s="71"/>
      <c r="D45" s="125"/>
      <c r="E45" s="25"/>
      <c r="F45" s="26"/>
      <c r="G45" s="13">
        <v>2997.3</v>
      </c>
      <c r="H45" s="14"/>
    </row>
    <row r="46" spans="1:8" s="13" customFormat="1" ht="18.75" customHeight="1" x14ac:dyDescent="0.2">
      <c r="A46" s="76" t="s">
        <v>96</v>
      </c>
      <c r="B46" s="77" t="s">
        <v>93</v>
      </c>
      <c r="C46" s="71"/>
      <c r="D46" s="125"/>
      <c r="E46" s="25"/>
      <c r="F46" s="26"/>
      <c r="G46" s="13">
        <v>2997.3</v>
      </c>
      <c r="H46" s="14"/>
    </row>
    <row r="47" spans="1:8" s="20" customFormat="1" ht="32.25" customHeight="1" x14ac:dyDescent="0.2">
      <c r="A47" s="34" t="s">
        <v>97</v>
      </c>
      <c r="B47" s="35" t="s">
        <v>27</v>
      </c>
      <c r="C47" s="24" t="s">
        <v>125</v>
      </c>
      <c r="D47" s="125">
        <v>2439.9899999999998</v>
      </c>
      <c r="E47" s="25">
        <f>D47/G47</f>
        <v>0.81</v>
      </c>
      <c r="F47" s="26">
        <f>D47/12/G47</f>
        <v>7.0000000000000007E-2</v>
      </c>
      <c r="G47" s="13">
        <v>2997.3</v>
      </c>
      <c r="H47" s="14">
        <v>0.04</v>
      </c>
    </row>
    <row r="48" spans="1:8" s="20" customFormat="1" ht="48" customHeight="1" x14ac:dyDescent="0.2">
      <c r="A48" s="34" t="s">
        <v>124</v>
      </c>
      <c r="B48" s="35" t="s">
        <v>27</v>
      </c>
      <c r="C48" s="24" t="s">
        <v>126</v>
      </c>
      <c r="D48" s="125">
        <v>20333.41</v>
      </c>
      <c r="E48" s="25">
        <f>D48/G48</f>
        <v>6.78</v>
      </c>
      <c r="F48" s="26">
        <f>D48/12/G48-0.01</f>
        <v>0.56000000000000005</v>
      </c>
      <c r="G48" s="13">
        <v>2997.3</v>
      </c>
      <c r="H48" s="14">
        <v>0.09</v>
      </c>
    </row>
    <row r="49" spans="1:9" s="20" customFormat="1" ht="27" customHeight="1" x14ac:dyDescent="0.2">
      <c r="A49" s="34" t="s">
        <v>148</v>
      </c>
      <c r="B49" s="35" t="s">
        <v>47</v>
      </c>
      <c r="C49" s="24" t="s">
        <v>125</v>
      </c>
      <c r="D49" s="125">
        <v>16499.77</v>
      </c>
      <c r="E49" s="25">
        <f>D49/G49</f>
        <v>5.5</v>
      </c>
      <c r="F49" s="26">
        <f t="shared" ref="F49" si="2">D49/12/G49</f>
        <v>0.46</v>
      </c>
      <c r="G49" s="13">
        <v>2997.3</v>
      </c>
      <c r="H49" s="14"/>
    </row>
    <row r="50" spans="1:9" s="20" customFormat="1" ht="30" x14ac:dyDescent="0.2">
      <c r="A50" s="34" t="s">
        <v>28</v>
      </c>
      <c r="B50" s="35"/>
      <c r="C50" s="24" t="s">
        <v>130</v>
      </c>
      <c r="D50" s="125">
        <f t="shared" ref="D50" si="3">F50*12*G50</f>
        <v>7912.87</v>
      </c>
      <c r="E50" s="25">
        <f t="shared" si="1"/>
        <v>2.64</v>
      </c>
      <c r="F50" s="26">
        <v>0.22</v>
      </c>
      <c r="G50" s="13">
        <v>2997.3</v>
      </c>
      <c r="H50" s="14">
        <v>0.14000000000000001</v>
      </c>
    </row>
    <row r="51" spans="1:9" s="20" customFormat="1" ht="25.5" x14ac:dyDescent="0.2">
      <c r="A51" s="79" t="s">
        <v>98</v>
      </c>
      <c r="B51" s="80" t="s">
        <v>69</v>
      </c>
      <c r="C51" s="24"/>
      <c r="D51" s="125"/>
      <c r="E51" s="25"/>
      <c r="F51" s="26"/>
      <c r="G51" s="13">
        <v>2997.3</v>
      </c>
      <c r="H51" s="14"/>
    </row>
    <row r="52" spans="1:9" s="20" customFormat="1" ht="30" customHeight="1" x14ac:dyDescent="0.2">
      <c r="A52" s="79" t="s">
        <v>99</v>
      </c>
      <c r="B52" s="80" t="s">
        <v>69</v>
      </c>
      <c r="C52" s="24"/>
      <c r="D52" s="125"/>
      <c r="E52" s="25"/>
      <c r="F52" s="26"/>
      <c r="G52" s="13">
        <v>2997.3</v>
      </c>
      <c r="H52" s="14"/>
    </row>
    <row r="53" spans="1:9" s="20" customFormat="1" ht="15" x14ac:dyDescent="0.2">
      <c r="A53" s="79" t="s">
        <v>100</v>
      </c>
      <c r="B53" s="80" t="s">
        <v>12</v>
      </c>
      <c r="C53" s="24"/>
      <c r="D53" s="125"/>
      <c r="E53" s="25"/>
      <c r="F53" s="26"/>
      <c r="G53" s="13">
        <v>2997.3</v>
      </c>
      <c r="H53" s="14"/>
    </row>
    <row r="54" spans="1:9" s="20" customFormat="1" ht="15" x14ac:dyDescent="0.2">
      <c r="A54" s="79" t="s">
        <v>101</v>
      </c>
      <c r="B54" s="80" t="s">
        <v>69</v>
      </c>
      <c r="C54" s="24"/>
      <c r="D54" s="125"/>
      <c r="E54" s="25"/>
      <c r="F54" s="26"/>
      <c r="G54" s="13">
        <v>2997.3</v>
      </c>
      <c r="H54" s="14"/>
    </row>
    <row r="55" spans="1:9" s="20" customFormat="1" ht="25.5" x14ac:dyDescent="0.2">
      <c r="A55" s="79" t="s">
        <v>102</v>
      </c>
      <c r="B55" s="80" t="s">
        <v>69</v>
      </c>
      <c r="C55" s="24"/>
      <c r="D55" s="125"/>
      <c r="E55" s="25"/>
      <c r="F55" s="26"/>
      <c r="G55" s="13">
        <v>2997.3</v>
      </c>
      <c r="H55" s="14"/>
    </row>
    <row r="56" spans="1:9" s="20" customFormat="1" ht="15" x14ac:dyDescent="0.2">
      <c r="A56" s="79" t="s">
        <v>103</v>
      </c>
      <c r="B56" s="80" t="s">
        <v>69</v>
      </c>
      <c r="C56" s="24"/>
      <c r="D56" s="125"/>
      <c r="E56" s="25"/>
      <c r="F56" s="26"/>
      <c r="G56" s="13">
        <v>2997.3</v>
      </c>
      <c r="H56" s="14"/>
    </row>
    <row r="57" spans="1:9" s="20" customFormat="1" ht="25.5" x14ac:dyDescent="0.2">
      <c r="A57" s="79" t="s">
        <v>104</v>
      </c>
      <c r="B57" s="80" t="s">
        <v>69</v>
      </c>
      <c r="C57" s="24"/>
      <c r="D57" s="125"/>
      <c r="E57" s="25"/>
      <c r="F57" s="26"/>
      <c r="G57" s="13">
        <v>2997.3</v>
      </c>
      <c r="H57" s="14"/>
    </row>
    <row r="58" spans="1:9" s="20" customFormat="1" ht="18" customHeight="1" x14ac:dyDescent="0.2">
      <c r="A58" s="79" t="s">
        <v>105</v>
      </c>
      <c r="B58" s="80" t="s">
        <v>69</v>
      </c>
      <c r="C58" s="24"/>
      <c r="D58" s="125"/>
      <c r="E58" s="25"/>
      <c r="F58" s="26"/>
      <c r="G58" s="13">
        <v>2997.3</v>
      </c>
      <c r="H58" s="14"/>
    </row>
    <row r="59" spans="1:9" s="20" customFormat="1" ht="21.75" customHeight="1" x14ac:dyDescent="0.2">
      <c r="A59" s="79" t="s">
        <v>106</v>
      </c>
      <c r="B59" s="80" t="s">
        <v>69</v>
      </c>
      <c r="C59" s="24"/>
      <c r="D59" s="125"/>
      <c r="E59" s="25"/>
      <c r="F59" s="26"/>
      <c r="G59" s="13">
        <v>2997.3</v>
      </c>
      <c r="H59" s="14"/>
    </row>
    <row r="60" spans="1:9" s="13" customFormat="1" ht="15" x14ac:dyDescent="0.2">
      <c r="A60" s="27" t="s">
        <v>29</v>
      </c>
      <c r="B60" s="22" t="s">
        <v>30</v>
      </c>
      <c r="C60" s="71" t="s">
        <v>131</v>
      </c>
      <c r="D60" s="125">
        <f t="shared" ref="D60:D61" si="4">F60*12*G60</f>
        <v>2877.41</v>
      </c>
      <c r="E60" s="25">
        <f>F60*12</f>
        <v>0.96</v>
      </c>
      <c r="F60" s="26">
        <v>0.08</v>
      </c>
      <c r="G60" s="13">
        <v>2997.3</v>
      </c>
      <c r="H60" s="14">
        <v>0.03</v>
      </c>
      <c r="I60" s="20"/>
    </row>
    <row r="61" spans="1:9" s="13" customFormat="1" ht="15" x14ac:dyDescent="0.2">
      <c r="A61" s="27" t="s">
        <v>31</v>
      </c>
      <c r="B61" s="31" t="s">
        <v>32</v>
      </c>
      <c r="C61" s="29" t="s">
        <v>131</v>
      </c>
      <c r="D61" s="125">
        <f t="shared" si="4"/>
        <v>1798.38</v>
      </c>
      <c r="E61" s="25">
        <f>12*F61</f>
        <v>0.6</v>
      </c>
      <c r="F61" s="26">
        <v>0.05</v>
      </c>
      <c r="G61" s="13">
        <v>2997.3</v>
      </c>
      <c r="H61" s="14">
        <v>0.02</v>
      </c>
      <c r="I61" s="20"/>
    </row>
    <row r="62" spans="1:9" s="37" customFormat="1" ht="30" x14ac:dyDescent="0.2">
      <c r="A62" s="34" t="s">
        <v>33</v>
      </c>
      <c r="B62" s="35"/>
      <c r="C62" s="30"/>
      <c r="D62" s="125">
        <v>0</v>
      </c>
      <c r="E62" s="25">
        <f>D62/G62</f>
        <v>0</v>
      </c>
      <c r="F62" s="26">
        <f>E62/12</f>
        <v>0</v>
      </c>
      <c r="G62" s="13">
        <v>2997.3</v>
      </c>
      <c r="H62" s="36">
        <v>0.03</v>
      </c>
      <c r="I62" s="20"/>
    </row>
    <row r="63" spans="1:9" s="28" customFormat="1" ht="15" x14ac:dyDescent="0.2">
      <c r="A63" s="27" t="s">
        <v>34</v>
      </c>
      <c r="B63" s="22"/>
      <c r="C63" s="23" t="s">
        <v>132</v>
      </c>
      <c r="D63" s="127">
        <f>SUM(D64:D77)</f>
        <v>17484.09</v>
      </c>
      <c r="E63" s="25">
        <f>D63/G63</f>
        <v>5.83</v>
      </c>
      <c r="F63" s="26">
        <f t="shared" ref="F63" si="5">D63/12/G63</f>
        <v>0.49</v>
      </c>
      <c r="G63" s="13">
        <v>2997.3</v>
      </c>
      <c r="H63" s="14">
        <v>0.52</v>
      </c>
      <c r="I63" s="20"/>
    </row>
    <row r="64" spans="1:9" s="20" customFormat="1" ht="18.75" customHeight="1" x14ac:dyDescent="0.2">
      <c r="A64" s="68" t="s">
        <v>71</v>
      </c>
      <c r="B64" s="69" t="s">
        <v>35</v>
      </c>
      <c r="C64" s="72"/>
      <c r="D64" s="99">
        <v>259.38</v>
      </c>
      <c r="E64" s="41"/>
      <c r="F64" s="42"/>
      <c r="G64" s="13">
        <v>2997.3</v>
      </c>
      <c r="H64" s="14">
        <v>0.01</v>
      </c>
    </row>
    <row r="65" spans="1:9" s="20" customFormat="1" ht="15" x14ac:dyDescent="0.2">
      <c r="A65" s="68" t="s">
        <v>36</v>
      </c>
      <c r="B65" s="69" t="s">
        <v>37</v>
      </c>
      <c r="C65" s="72"/>
      <c r="D65" s="99">
        <v>548.89</v>
      </c>
      <c r="E65" s="41"/>
      <c r="F65" s="42"/>
      <c r="G65" s="13">
        <v>2997.3</v>
      </c>
      <c r="H65" s="14">
        <v>0.01</v>
      </c>
    </row>
    <row r="66" spans="1:9" s="20" customFormat="1" ht="15" x14ac:dyDescent="0.2">
      <c r="A66" s="68" t="s">
        <v>68</v>
      </c>
      <c r="B66" s="81" t="s">
        <v>35</v>
      </c>
      <c r="C66" s="72"/>
      <c r="D66" s="99">
        <v>978.07</v>
      </c>
      <c r="E66" s="41"/>
      <c r="F66" s="42"/>
      <c r="G66" s="13">
        <v>2997.3</v>
      </c>
      <c r="H66" s="14"/>
    </row>
    <row r="67" spans="1:9" s="20" customFormat="1" ht="15" x14ac:dyDescent="0.2">
      <c r="A67" s="68" t="s">
        <v>38</v>
      </c>
      <c r="B67" s="69" t="s">
        <v>35</v>
      </c>
      <c r="C67" s="72"/>
      <c r="D67" s="99">
        <v>1046</v>
      </c>
      <c r="E67" s="41"/>
      <c r="F67" s="42"/>
      <c r="G67" s="13">
        <v>2997.3</v>
      </c>
      <c r="H67" s="14">
        <v>0.02</v>
      </c>
    </row>
    <row r="68" spans="1:9" s="20" customFormat="1" ht="15" x14ac:dyDescent="0.2">
      <c r="A68" s="68" t="s">
        <v>39</v>
      </c>
      <c r="B68" s="69" t="s">
        <v>35</v>
      </c>
      <c r="C68" s="72"/>
      <c r="D68" s="99">
        <v>4663.38</v>
      </c>
      <c r="E68" s="41"/>
      <c r="F68" s="42"/>
      <c r="G68" s="13">
        <v>2997.3</v>
      </c>
      <c r="H68" s="14">
        <v>0.09</v>
      </c>
    </row>
    <row r="69" spans="1:9" s="20" customFormat="1" ht="15" x14ac:dyDescent="0.2">
      <c r="A69" s="68" t="s">
        <v>40</v>
      </c>
      <c r="B69" s="69" t="s">
        <v>35</v>
      </c>
      <c r="C69" s="72"/>
      <c r="D69" s="99">
        <v>1097.78</v>
      </c>
      <c r="E69" s="41"/>
      <c r="F69" s="42"/>
      <c r="G69" s="13">
        <v>2997.3</v>
      </c>
      <c r="H69" s="14">
        <v>0.02</v>
      </c>
    </row>
    <row r="70" spans="1:9" s="20" customFormat="1" ht="15" x14ac:dyDescent="0.2">
      <c r="A70" s="68" t="s">
        <v>41</v>
      </c>
      <c r="B70" s="69" t="s">
        <v>35</v>
      </c>
      <c r="C70" s="72"/>
      <c r="D70" s="99">
        <v>522.99</v>
      </c>
      <c r="E70" s="41"/>
      <c r="F70" s="42"/>
      <c r="G70" s="13">
        <v>2997.3</v>
      </c>
      <c r="H70" s="14">
        <v>0.01</v>
      </c>
    </row>
    <row r="71" spans="1:9" s="20" customFormat="1" ht="18.75" customHeight="1" x14ac:dyDescent="0.2">
      <c r="A71" s="68" t="s">
        <v>42</v>
      </c>
      <c r="B71" s="69" t="s">
        <v>37</v>
      </c>
      <c r="C71" s="72"/>
      <c r="D71" s="99">
        <v>0</v>
      </c>
      <c r="E71" s="41"/>
      <c r="F71" s="42"/>
      <c r="G71" s="13">
        <v>2997.3</v>
      </c>
      <c r="H71" s="14">
        <v>0.04</v>
      </c>
    </row>
    <row r="72" spans="1:9" s="20" customFormat="1" ht="25.5" x14ac:dyDescent="0.2">
      <c r="A72" s="68" t="s">
        <v>43</v>
      </c>
      <c r="B72" s="69" t="s">
        <v>35</v>
      </c>
      <c r="C72" s="72"/>
      <c r="D72" s="99">
        <v>4225.82</v>
      </c>
      <c r="E72" s="41"/>
      <c r="F72" s="42"/>
      <c r="G72" s="13">
        <v>2997.3</v>
      </c>
      <c r="H72" s="14">
        <v>7.0000000000000007E-2</v>
      </c>
    </row>
    <row r="73" spans="1:9" s="20" customFormat="1" ht="15" x14ac:dyDescent="0.2">
      <c r="A73" s="68" t="s">
        <v>147</v>
      </c>
      <c r="B73" s="81" t="s">
        <v>35</v>
      </c>
      <c r="C73" s="72"/>
      <c r="D73" s="99">
        <v>458.87</v>
      </c>
      <c r="E73" s="41"/>
      <c r="F73" s="42"/>
      <c r="G73" s="13"/>
      <c r="H73" s="14"/>
    </row>
    <row r="74" spans="1:9" s="20" customFormat="1" ht="15" x14ac:dyDescent="0.2">
      <c r="A74" s="68" t="s">
        <v>44</v>
      </c>
      <c r="B74" s="69" t="s">
        <v>35</v>
      </c>
      <c r="C74" s="72"/>
      <c r="D74" s="99">
        <v>3682.91</v>
      </c>
      <c r="E74" s="41"/>
      <c r="F74" s="42"/>
      <c r="G74" s="13">
        <v>2997.3</v>
      </c>
      <c r="H74" s="14">
        <v>0.01</v>
      </c>
    </row>
    <row r="75" spans="1:9" s="20" customFormat="1" ht="25.5" x14ac:dyDescent="0.2">
      <c r="A75" s="68" t="s">
        <v>107</v>
      </c>
      <c r="B75" s="81" t="s">
        <v>47</v>
      </c>
      <c r="C75" s="73"/>
      <c r="D75" s="99">
        <v>0</v>
      </c>
      <c r="E75" s="41"/>
      <c r="F75" s="42"/>
      <c r="G75" s="13">
        <v>2997.3</v>
      </c>
      <c r="H75" s="14">
        <v>0</v>
      </c>
    </row>
    <row r="76" spans="1:9" s="20" customFormat="1" ht="15" x14ac:dyDescent="0.2">
      <c r="A76" s="68" t="s">
        <v>108</v>
      </c>
      <c r="B76" s="80" t="s">
        <v>35</v>
      </c>
      <c r="C76" s="73"/>
      <c r="D76" s="99">
        <v>0</v>
      </c>
      <c r="E76" s="41"/>
      <c r="F76" s="42"/>
      <c r="G76" s="13">
        <v>2997.3</v>
      </c>
      <c r="H76" s="14"/>
    </row>
    <row r="77" spans="1:9" s="20" customFormat="1" ht="15" x14ac:dyDescent="0.2">
      <c r="A77" s="68" t="s">
        <v>109</v>
      </c>
      <c r="B77" s="81" t="s">
        <v>47</v>
      </c>
      <c r="C77" s="72"/>
      <c r="D77" s="99">
        <v>0</v>
      </c>
      <c r="E77" s="41"/>
      <c r="F77" s="42"/>
      <c r="G77" s="13">
        <v>2997.3</v>
      </c>
      <c r="H77" s="14"/>
    </row>
    <row r="78" spans="1:9" s="28" customFormat="1" ht="30" x14ac:dyDescent="0.2">
      <c r="A78" s="27" t="s">
        <v>45</v>
      </c>
      <c r="B78" s="22"/>
      <c r="C78" s="23" t="s">
        <v>133</v>
      </c>
      <c r="D78" s="127">
        <f>D79+D80+D81+D82</f>
        <v>0</v>
      </c>
      <c r="E78" s="25">
        <f>D78/G78</f>
        <v>0</v>
      </c>
      <c r="F78" s="26">
        <f t="shared" ref="F78" si="6">D78/12/G78</f>
        <v>0</v>
      </c>
      <c r="G78" s="13">
        <v>2997.3</v>
      </c>
      <c r="H78" s="14">
        <v>0.09</v>
      </c>
      <c r="I78" s="20"/>
    </row>
    <row r="79" spans="1:9" s="20" customFormat="1" ht="25.5" x14ac:dyDescent="0.2">
      <c r="A79" s="68" t="s">
        <v>48</v>
      </c>
      <c r="B79" s="69" t="s">
        <v>49</v>
      </c>
      <c r="C79" s="40"/>
      <c r="D79" s="99">
        <v>0</v>
      </c>
      <c r="E79" s="41"/>
      <c r="F79" s="42"/>
      <c r="G79" s="13">
        <v>2997.3</v>
      </c>
      <c r="H79" s="14">
        <v>0</v>
      </c>
    </row>
    <row r="80" spans="1:9" s="20" customFormat="1" ht="25.5" x14ac:dyDescent="0.2">
      <c r="A80" s="68" t="s">
        <v>107</v>
      </c>
      <c r="B80" s="81" t="s">
        <v>50</v>
      </c>
      <c r="C80" s="67"/>
      <c r="D80" s="99">
        <v>0</v>
      </c>
      <c r="E80" s="41"/>
      <c r="F80" s="42"/>
      <c r="G80" s="13">
        <v>2997.3</v>
      </c>
      <c r="H80" s="14"/>
    </row>
    <row r="81" spans="1:9" s="20" customFormat="1" ht="15" x14ac:dyDescent="0.2">
      <c r="A81" s="79" t="s">
        <v>110</v>
      </c>
      <c r="B81" s="81" t="s">
        <v>47</v>
      </c>
      <c r="C81" s="67"/>
      <c r="D81" s="99">
        <v>0</v>
      </c>
      <c r="E81" s="41"/>
      <c r="F81" s="42"/>
      <c r="G81" s="13">
        <v>2997.3</v>
      </c>
      <c r="H81" s="14"/>
    </row>
    <row r="82" spans="1:9" s="20" customFormat="1" ht="15" x14ac:dyDescent="0.2">
      <c r="A82" s="68" t="s">
        <v>111</v>
      </c>
      <c r="B82" s="81" t="s">
        <v>35</v>
      </c>
      <c r="C82" s="40"/>
      <c r="D82" s="99">
        <v>0</v>
      </c>
      <c r="E82" s="41"/>
      <c r="F82" s="42"/>
      <c r="G82" s="13">
        <v>2997.3</v>
      </c>
      <c r="H82" s="14"/>
    </row>
    <row r="83" spans="1:9" s="20" customFormat="1" ht="30" x14ac:dyDescent="0.2">
      <c r="A83" s="27" t="s">
        <v>51</v>
      </c>
      <c r="B83" s="39"/>
      <c r="C83" s="85" t="s">
        <v>134</v>
      </c>
      <c r="D83" s="127">
        <f>D84+D85+D86</f>
        <v>0</v>
      </c>
      <c r="E83" s="25">
        <f>D83/G83</f>
        <v>0</v>
      </c>
      <c r="F83" s="26">
        <f t="shared" ref="F83" si="7">D83/12/G83</f>
        <v>0</v>
      </c>
      <c r="G83" s="13">
        <v>2997.3</v>
      </c>
      <c r="H83" s="14">
        <v>7.0000000000000007E-2</v>
      </c>
    </row>
    <row r="84" spans="1:9" s="20" customFormat="1" ht="18" customHeight="1" x14ac:dyDescent="0.2">
      <c r="A84" s="68" t="s">
        <v>112</v>
      </c>
      <c r="B84" s="69" t="s">
        <v>35</v>
      </c>
      <c r="C84" s="67"/>
      <c r="D84" s="126">
        <v>0</v>
      </c>
      <c r="E84" s="25"/>
      <c r="F84" s="26"/>
      <c r="G84" s="13">
        <v>2997.3</v>
      </c>
      <c r="H84" s="14"/>
    </row>
    <row r="85" spans="1:9" s="20" customFormat="1" ht="15" x14ac:dyDescent="0.2">
      <c r="A85" s="79" t="s">
        <v>113</v>
      </c>
      <c r="B85" s="81" t="s">
        <v>47</v>
      </c>
      <c r="C85" s="40"/>
      <c r="D85" s="99">
        <v>0</v>
      </c>
      <c r="E85" s="41"/>
      <c r="F85" s="42"/>
      <c r="G85" s="13">
        <v>2997.3</v>
      </c>
      <c r="H85" s="14">
        <v>0.03</v>
      </c>
    </row>
    <row r="86" spans="1:9" s="20" customFormat="1" ht="25.5" x14ac:dyDescent="0.2">
      <c r="A86" s="68" t="s">
        <v>139</v>
      </c>
      <c r="B86" s="81" t="s">
        <v>47</v>
      </c>
      <c r="C86" s="40"/>
      <c r="D86" s="99">
        <f>E86*G86</f>
        <v>0</v>
      </c>
      <c r="E86" s="41"/>
      <c r="F86" s="42"/>
      <c r="G86" s="13">
        <v>2997.3</v>
      </c>
      <c r="H86" s="14">
        <v>0</v>
      </c>
    </row>
    <row r="87" spans="1:9" s="20" customFormat="1" ht="15.75" customHeight="1" x14ac:dyDescent="0.2">
      <c r="A87" s="34" t="s">
        <v>115</v>
      </c>
      <c r="B87" s="69"/>
      <c r="C87" s="85" t="s">
        <v>135</v>
      </c>
      <c r="D87" s="127">
        <f>SUM(D88:D93)</f>
        <v>11322.85</v>
      </c>
      <c r="E87" s="25">
        <f>D87/G87</f>
        <v>3.78</v>
      </c>
      <c r="F87" s="26">
        <f t="shared" ref="F87" si="8">D87/12/G87</f>
        <v>0.31</v>
      </c>
      <c r="G87" s="13">
        <v>2997.3</v>
      </c>
      <c r="H87" s="14">
        <v>0.24</v>
      </c>
    </row>
    <row r="88" spans="1:9" s="20" customFormat="1" ht="15" x14ac:dyDescent="0.2">
      <c r="A88" s="68" t="s">
        <v>116</v>
      </c>
      <c r="B88" s="69" t="s">
        <v>27</v>
      </c>
      <c r="C88" s="40"/>
      <c r="D88" s="99">
        <v>0</v>
      </c>
      <c r="E88" s="41"/>
      <c r="F88" s="42"/>
      <c r="G88" s="13">
        <v>2997.3</v>
      </c>
      <c r="H88" s="14">
        <v>0.12</v>
      </c>
    </row>
    <row r="89" spans="1:9" s="20" customFormat="1" ht="51" customHeight="1" x14ac:dyDescent="0.2">
      <c r="A89" s="68" t="s">
        <v>117</v>
      </c>
      <c r="B89" s="69" t="s">
        <v>35</v>
      </c>
      <c r="C89" s="40"/>
      <c r="D89" s="99">
        <v>6560.23</v>
      </c>
      <c r="E89" s="41"/>
      <c r="F89" s="42"/>
      <c r="G89" s="13">
        <v>2997.3</v>
      </c>
      <c r="H89" s="14">
        <v>0.02</v>
      </c>
    </row>
    <row r="90" spans="1:9" s="20" customFormat="1" ht="43.5" customHeight="1" x14ac:dyDescent="0.2">
      <c r="A90" s="68" t="s">
        <v>118</v>
      </c>
      <c r="B90" s="69" t="s">
        <v>35</v>
      </c>
      <c r="C90" s="40"/>
      <c r="D90" s="99">
        <v>1093.4000000000001</v>
      </c>
      <c r="E90" s="41"/>
      <c r="F90" s="42"/>
      <c r="G90" s="13">
        <v>2997.3</v>
      </c>
      <c r="H90" s="14">
        <v>0</v>
      </c>
    </row>
    <row r="91" spans="1:9" s="20" customFormat="1" ht="25.5" x14ac:dyDescent="0.2">
      <c r="A91" s="68" t="s">
        <v>53</v>
      </c>
      <c r="B91" s="69" t="s">
        <v>18</v>
      </c>
      <c r="C91" s="40"/>
      <c r="D91" s="99">
        <v>3669.22</v>
      </c>
      <c r="E91" s="41"/>
      <c r="F91" s="42"/>
      <c r="G91" s="13">
        <v>2997.3</v>
      </c>
      <c r="H91" s="14">
        <v>0</v>
      </c>
    </row>
    <row r="92" spans="1:9" s="20" customFormat="1" ht="23.25" customHeight="1" x14ac:dyDescent="0.2">
      <c r="A92" s="68" t="s">
        <v>52</v>
      </c>
      <c r="B92" s="81" t="s">
        <v>119</v>
      </c>
      <c r="C92" s="40"/>
      <c r="D92" s="99">
        <f>E92*G92</f>
        <v>0</v>
      </c>
      <c r="E92" s="41"/>
      <c r="F92" s="42"/>
      <c r="G92" s="13">
        <v>2997.3</v>
      </c>
      <c r="H92" s="14">
        <v>0</v>
      </c>
    </row>
    <row r="93" spans="1:9" s="20" customFormat="1" ht="59.25" customHeight="1" x14ac:dyDescent="0.2">
      <c r="A93" s="68" t="s">
        <v>120</v>
      </c>
      <c r="B93" s="81" t="s">
        <v>69</v>
      </c>
      <c r="C93" s="40"/>
      <c r="D93" s="99">
        <f>E93*G93</f>
        <v>0</v>
      </c>
      <c r="E93" s="41"/>
      <c r="F93" s="42"/>
      <c r="G93" s="13">
        <v>2997.3</v>
      </c>
      <c r="H93" s="14">
        <v>0</v>
      </c>
    </row>
    <row r="94" spans="1:9" s="20" customFormat="1" ht="15" x14ac:dyDescent="0.2">
      <c r="A94" s="27" t="s">
        <v>54</v>
      </c>
      <c r="B94" s="39"/>
      <c r="C94" s="85" t="s">
        <v>136</v>
      </c>
      <c r="D94" s="127">
        <f>D95</f>
        <v>1311.87</v>
      </c>
      <c r="E94" s="25">
        <f>D94/G94</f>
        <v>0.44</v>
      </c>
      <c r="F94" s="26">
        <f t="shared" ref="F94" si="9">D94/12/G94</f>
        <v>0.04</v>
      </c>
      <c r="G94" s="13">
        <v>2997.3</v>
      </c>
      <c r="H94" s="14">
        <v>0.1</v>
      </c>
    </row>
    <row r="95" spans="1:9" s="20" customFormat="1" ht="15" x14ac:dyDescent="0.2">
      <c r="A95" s="38" t="s">
        <v>55</v>
      </c>
      <c r="B95" s="39" t="s">
        <v>35</v>
      </c>
      <c r="C95" s="72"/>
      <c r="D95" s="99">
        <v>1311.87</v>
      </c>
      <c r="E95" s="41"/>
      <c r="F95" s="42"/>
      <c r="G95" s="13">
        <v>2997.3</v>
      </c>
      <c r="H95" s="14">
        <v>0.02</v>
      </c>
    </row>
    <row r="96" spans="1:9" s="13" customFormat="1" ht="15" x14ac:dyDescent="0.2">
      <c r="A96" s="27" t="s">
        <v>56</v>
      </c>
      <c r="B96" s="22"/>
      <c r="C96" s="23" t="s">
        <v>137</v>
      </c>
      <c r="D96" s="127">
        <f>D97+D98</f>
        <v>10400</v>
      </c>
      <c r="E96" s="25">
        <f>D96/G96</f>
        <v>3.47</v>
      </c>
      <c r="F96" s="26">
        <f t="shared" ref="F96" si="10">D96/12/G96</f>
        <v>0.28999999999999998</v>
      </c>
      <c r="G96" s="13">
        <v>2997.3</v>
      </c>
      <c r="H96" s="14">
        <v>0.22</v>
      </c>
      <c r="I96" s="20"/>
    </row>
    <row r="97" spans="1:9" s="20" customFormat="1" ht="48" customHeight="1" x14ac:dyDescent="0.2">
      <c r="A97" s="79" t="s">
        <v>121</v>
      </c>
      <c r="B97" s="81" t="s">
        <v>37</v>
      </c>
      <c r="C97" s="40"/>
      <c r="D97" s="99">
        <v>10400</v>
      </c>
      <c r="E97" s="41"/>
      <c r="F97" s="42"/>
      <c r="G97" s="13">
        <v>2997.3</v>
      </c>
      <c r="H97" s="14">
        <v>0.03</v>
      </c>
    </row>
    <row r="98" spans="1:9" s="20" customFormat="1" ht="22.5" customHeight="1" x14ac:dyDescent="0.2">
      <c r="A98" s="79" t="s">
        <v>149</v>
      </c>
      <c r="B98" s="81" t="s">
        <v>69</v>
      </c>
      <c r="C98" s="40"/>
      <c r="D98" s="99">
        <v>0</v>
      </c>
      <c r="E98" s="41"/>
      <c r="F98" s="42"/>
      <c r="G98" s="13">
        <v>2997.3</v>
      </c>
      <c r="H98" s="14">
        <v>0.19</v>
      </c>
    </row>
    <row r="99" spans="1:9" s="13" customFormat="1" ht="18.75" customHeight="1" x14ac:dyDescent="0.2">
      <c r="A99" s="27" t="s">
        <v>57</v>
      </c>
      <c r="B99" s="22"/>
      <c r="C99" s="23" t="s">
        <v>138</v>
      </c>
      <c r="D99" s="127">
        <f>D100+D101</f>
        <v>0</v>
      </c>
      <c r="E99" s="25">
        <f>D99/G99</f>
        <v>0</v>
      </c>
      <c r="F99" s="26">
        <f t="shared" ref="F99" si="11">D99/12/G99</f>
        <v>0</v>
      </c>
      <c r="G99" s="13">
        <v>2997.3</v>
      </c>
      <c r="H99" s="14">
        <v>0.51</v>
      </c>
      <c r="I99" s="20"/>
    </row>
    <row r="100" spans="1:9" s="20" customFormat="1" ht="15" x14ac:dyDescent="0.2">
      <c r="A100" s="38" t="s">
        <v>58</v>
      </c>
      <c r="B100" s="39" t="s">
        <v>46</v>
      </c>
      <c r="C100" s="72"/>
      <c r="D100" s="99">
        <v>0</v>
      </c>
      <c r="E100" s="41"/>
      <c r="F100" s="42"/>
      <c r="G100" s="13">
        <v>2997.3</v>
      </c>
      <c r="H100" s="14">
        <v>0.39</v>
      </c>
    </row>
    <row r="101" spans="1:9" s="20" customFormat="1" ht="15" x14ac:dyDescent="0.2">
      <c r="A101" s="38" t="s">
        <v>59</v>
      </c>
      <c r="B101" s="39" t="s">
        <v>46</v>
      </c>
      <c r="C101" s="72"/>
      <c r="D101" s="99">
        <v>0</v>
      </c>
      <c r="E101" s="41"/>
      <c r="F101" s="42"/>
      <c r="G101" s="13">
        <v>2997.3</v>
      </c>
      <c r="H101" s="14">
        <v>0.13</v>
      </c>
    </row>
    <row r="102" spans="1:9" s="20" customFormat="1" ht="22.5" customHeight="1" x14ac:dyDescent="0.2">
      <c r="A102" s="34" t="s">
        <v>72</v>
      </c>
      <c r="B102" s="35" t="s">
        <v>73</v>
      </c>
      <c r="C102" s="82">
        <v>0</v>
      </c>
      <c r="D102" s="128">
        <v>0</v>
      </c>
      <c r="E102" s="32">
        <f>D102/G102</f>
        <v>0</v>
      </c>
      <c r="F102" s="26">
        <f t="shared" ref="F102:F108" si="12">D102/12/G102</f>
        <v>0</v>
      </c>
      <c r="G102" s="13">
        <v>2997.3</v>
      </c>
      <c r="H102" s="14"/>
    </row>
    <row r="103" spans="1:9" s="13" customFormat="1" ht="147" x14ac:dyDescent="0.2">
      <c r="A103" s="83" t="s">
        <v>157</v>
      </c>
      <c r="B103" s="35" t="s">
        <v>18</v>
      </c>
      <c r="C103" s="30"/>
      <c r="D103" s="129">
        <f>E103*G103</f>
        <v>17983.8</v>
      </c>
      <c r="E103" s="32">
        <f>12*F103</f>
        <v>6</v>
      </c>
      <c r="F103" s="26">
        <v>0.5</v>
      </c>
      <c r="G103" s="13">
        <v>2997.3</v>
      </c>
      <c r="H103" s="14">
        <v>0.3</v>
      </c>
      <c r="I103" s="20"/>
    </row>
    <row r="104" spans="1:9" s="13" customFormat="1" ht="37.5" x14ac:dyDescent="0.2">
      <c r="A104" s="111" t="s">
        <v>155</v>
      </c>
      <c r="B104" s="112" t="s">
        <v>69</v>
      </c>
      <c r="C104" s="32"/>
      <c r="D104" s="129">
        <v>0</v>
      </c>
      <c r="E104" s="32">
        <f>D104/G104</f>
        <v>0</v>
      </c>
      <c r="F104" s="26">
        <f t="shared" si="12"/>
        <v>0</v>
      </c>
      <c r="G104" s="13">
        <v>2997.3</v>
      </c>
      <c r="H104" s="14"/>
      <c r="I104" s="20"/>
    </row>
    <row r="105" spans="1:9" s="13" customFormat="1" ht="18.75" x14ac:dyDescent="0.2">
      <c r="A105" s="117" t="s">
        <v>151</v>
      </c>
      <c r="B105" s="35" t="s">
        <v>27</v>
      </c>
      <c r="C105" s="30"/>
      <c r="D105" s="130">
        <f>612.71+1530.96</f>
        <v>2143.67</v>
      </c>
      <c r="E105" s="30">
        <f>D105/G105</f>
        <v>0.72</v>
      </c>
      <c r="F105" s="26">
        <f t="shared" si="12"/>
        <v>0.06</v>
      </c>
      <c r="G105" s="13">
        <v>2997.3</v>
      </c>
      <c r="H105" s="14"/>
      <c r="I105" s="20"/>
    </row>
    <row r="106" spans="1:9" s="13" customFormat="1" ht="18.75" x14ac:dyDescent="0.2">
      <c r="A106" s="117" t="s">
        <v>152</v>
      </c>
      <c r="B106" s="35" t="s">
        <v>27</v>
      </c>
      <c r="C106" s="30"/>
      <c r="D106" s="130">
        <f>71986.1+3294.26+1530.96</f>
        <v>76811.320000000007</v>
      </c>
      <c r="E106" s="30">
        <f t="shared" ref="E106:E108" si="13">D106/G106</f>
        <v>25.63</v>
      </c>
      <c r="F106" s="26">
        <f>D106/12/G106-0.01</f>
        <v>2.13</v>
      </c>
      <c r="G106" s="13">
        <v>2997.3</v>
      </c>
      <c r="H106" s="14"/>
      <c r="I106" s="20"/>
    </row>
    <row r="107" spans="1:9" s="13" customFormat="1" ht="18.75" x14ac:dyDescent="0.2">
      <c r="A107" s="117" t="s">
        <v>153</v>
      </c>
      <c r="B107" s="35" t="s">
        <v>27</v>
      </c>
      <c r="C107" s="30"/>
      <c r="D107" s="130">
        <v>18301.53</v>
      </c>
      <c r="E107" s="30">
        <f t="shared" si="13"/>
        <v>6.11</v>
      </c>
      <c r="F107" s="26">
        <f t="shared" si="12"/>
        <v>0.51</v>
      </c>
      <c r="G107" s="13">
        <v>2997.3</v>
      </c>
      <c r="H107" s="14"/>
      <c r="I107" s="20"/>
    </row>
    <row r="108" spans="1:9" s="13" customFormat="1" ht="18.75" x14ac:dyDescent="0.2">
      <c r="A108" s="117" t="s">
        <v>154</v>
      </c>
      <c r="B108" s="35" t="s">
        <v>27</v>
      </c>
      <c r="C108" s="30"/>
      <c r="D108" s="130">
        <v>7392.71</v>
      </c>
      <c r="E108" s="30">
        <f t="shared" si="13"/>
        <v>2.4700000000000002</v>
      </c>
      <c r="F108" s="26">
        <f t="shared" si="12"/>
        <v>0.21</v>
      </c>
      <c r="G108" s="13">
        <v>2997.3</v>
      </c>
      <c r="H108" s="14"/>
      <c r="I108" s="20"/>
    </row>
    <row r="109" spans="1:9" s="13" customFormat="1" ht="24.75" customHeight="1" thickBot="1" x14ac:dyDescent="0.25">
      <c r="A109" s="113" t="s">
        <v>60</v>
      </c>
      <c r="B109" s="114" t="s">
        <v>15</v>
      </c>
      <c r="C109" s="115"/>
      <c r="D109" s="131">
        <f>F109*12*G109</f>
        <v>74093.259999999995</v>
      </c>
      <c r="E109" s="136">
        <f>F109*12</f>
        <v>24.72</v>
      </c>
      <c r="F109" s="26">
        <v>2.06</v>
      </c>
      <c r="G109" s="13">
        <v>2997.3</v>
      </c>
      <c r="H109" s="14"/>
    </row>
    <row r="110" spans="1:9" s="13" customFormat="1" ht="25.5" customHeight="1" thickBot="1" x14ac:dyDescent="0.25">
      <c r="A110" s="43" t="s">
        <v>61</v>
      </c>
      <c r="B110" s="11"/>
      <c r="C110" s="29"/>
      <c r="D110" s="132">
        <f>D109+D104+D103+D102+D99+D96+D94+D87+D83+D78+D63+D62+D60+D50+D49+D48+D47+D41+D40+D39+D28+D14+D61+D108+D107+D106+D105</f>
        <v>630439.46</v>
      </c>
      <c r="E110" s="75">
        <f>E109+E104+E103+E102+E99+E96+E94+E87+E83+E78+E63+E62+E60+E50+E49+E48+E47+E41+E40+E39+E28+E14+E61+E108+E107+E106+E105</f>
        <v>210.34</v>
      </c>
      <c r="F110" s="75">
        <f>F109+F104+F103+F102+F99+F96+F94+F87+F83+F78+F63+F62+F60+F50+F49+F48+F47+F41+F40+F39+F28+F14+F61+F108+F107+F106+F105</f>
        <v>17.53</v>
      </c>
      <c r="G110" s="13">
        <v>2997.3</v>
      </c>
      <c r="H110" s="14"/>
    </row>
    <row r="111" spans="1:9" s="45" customFormat="1" ht="15" x14ac:dyDescent="0.2">
      <c r="A111" s="44"/>
      <c r="D111" s="107"/>
      <c r="F111" s="46"/>
      <c r="G111" s="13"/>
      <c r="H111" s="47"/>
    </row>
    <row r="112" spans="1:9" s="45" customFormat="1" ht="15.75" thickBot="1" x14ac:dyDescent="0.25">
      <c r="A112" s="44"/>
      <c r="D112" s="107"/>
      <c r="F112" s="46"/>
      <c r="G112" s="13"/>
      <c r="H112" s="47"/>
    </row>
    <row r="113" spans="1:8" s="88" customFormat="1" ht="38.25" thickBot="1" x14ac:dyDescent="0.25">
      <c r="A113" s="48" t="s">
        <v>140</v>
      </c>
      <c r="B113" s="86"/>
      <c r="C113" s="87"/>
      <c r="D113" s="97">
        <f>SUM(D114:D115)</f>
        <v>252736.42</v>
      </c>
      <c r="E113" s="97">
        <f>SUM(E114:E115)</f>
        <v>84.32</v>
      </c>
      <c r="F113" s="98">
        <f>SUM(F114:F115)</f>
        <v>7.03</v>
      </c>
      <c r="G113" s="88">
        <v>2997.3</v>
      </c>
      <c r="H113" s="89"/>
    </row>
    <row r="114" spans="1:8" s="70" customFormat="1" ht="15" x14ac:dyDescent="0.2">
      <c r="A114" s="68" t="s">
        <v>160</v>
      </c>
      <c r="B114" s="69"/>
      <c r="C114" s="40"/>
      <c r="D114" s="99">
        <v>235191.26</v>
      </c>
      <c r="E114" s="100">
        <f t="shared" ref="E114:E116" si="14">D114/G114</f>
        <v>78.47</v>
      </c>
      <c r="F114" s="101">
        <f t="shared" ref="F114:F116" si="15">E114/12</f>
        <v>6.54</v>
      </c>
      <c r="G114" s="13">
        <v>2997.3</v>
      </c>
      <c r="H114" s="36"/>
    </row>
    <row r="115" spans="1:8" s="70" customFormat="1" ht="15.75" thickBot="1" x14ac:dyDescent="0.25">
      <c r="A115" s="94" t="s">
        <v>158</v>
      </c>
      <c r="B115" s="95"/>
      <c r="C115" s="96"/>
      <c r="D115" s="119">
        <v>17545.16</v>
      </c>
      <c r="E115" s="102">
        <f t="shared" si="14"/>
        <v>5.85</v>
      </c>
      <c r="F115" s="103">
        <f t="shared" si="15"/>
        <v>0.49</v>
      </c>
      <c r="G115" s="13">
        <v>2997.3</v>
      </c>
      <c r="H115" s="36"/>
    </row>
    <row r="116" spans="1:8" s="20" customFormat="1" ht="15" hidden="1" x14ac:dyDescent="0.2">
      <c r="A116" s="92" t="s">
        <v>62</v>
      </c>
      <c r="B116" s="93"/>
      <c r="C116" s="73"/>
      <c r="D116" s="104"/>
      <c r="E116" s="105">
        <f t="shared" si="14"/>
        <v>0</v>
      </c>
      <c r="F116" s="106">
        <f t="shared" si="15"/>
        <v>0</v>
      </c>
      <c r="G116" s="13">
        <v>2997</v>
      </c>
      <c r="H116" s="14"/>
    </row>
    <row r="117" spans="1:8" s="45" customFormat="1" ht="13.5" thickBot="1" x14ac:dyDescent="0.25">
      <c r="A117" s="44"/>
      <c r="D117" s="107"/>
      <c r="E117" s="107"/>
      <c r="F117" s="108"/>
      <c r="H117" s="47"/>
    </row>
    <row r="118" spans="1:8" s="59" customFormat="1" ht="20.25" thickBot="1" x14ac:dyDescent="0.25">
      <c r="A118" s="90" t="s">
        <v>156</v>
      </c>
      <c r="B118" s="91"/>
      <c r="C118" s="91"/>
      <c r="D118" s="109">
        <f>D110+D113</f>
        <v>883175.88</v>
      </c>
      <c r="E118" s="109">
        <f>E110+E113</f>
        <v>294.66000000000003</v>
      </c>
      <c r="F118" s="110">
        <f>F110+F113</f>
        <v>24.56</v>
      </c>
      <c r="H118" s="60"/>
    </row>
    <row r="119" spans="1:8" s="45" customFormat="1" x14ac:dyDescent="0.2">
      <c r="A119" s="44"/>
      <c r="D119" s="107"/>
      <c r="F119" s="46"/>
      <c r="H119" s="47"/>
    </row>
    <row r="120" spans="1:8" s="45" customFormat="1" x14ac:dyDescent="0.2">
      <c r="A120" s="44"/>
      <c r="D120" s="107"/>
      <c r="F120" s="46"/>
      <c r="H120" s="47"/>
    </row>
    <row r="121" spans="1:8" s="45" customFormat="1" x14ac:dyDescent="0.2">
      <c r="A121" s="44"/>
      <c r="D121" s="107"/>
      <c r="F121" s="46"/>
      <c r="H121" s="47"/>
    </row>
    <row r="122" spans="1:8" s="53" customFormat="1" ht="18.75" x14ac:dyDescent="0.4">
      <c r="A122" s="49"/>
      <c r="B122" s="50"/>
      <c r="C122" s="51"/>
      <c r="D122" s="133"/>
      <c r="E122" s="51"/>
      <c r="F122" s="52"/>
      <c r="H122" s="54"/>
    </row>
    <row r="123" spans="1:8" s="53" customFormat="1" ht="18.75" x14ac:dyDescent="0.4">
      <c r="A123" s="49"/>
      <c r="B123" s="50"/>
      <c r="C123" s="51"/>
      <c r="D123" s="133"/>
      <c r="E123" s="51"/>
      <c r="F123" s="52"/>
      <c r="H123" s="54"/>
    </row>
    <row r="124" spans="1:8" s="59" customFormat="1" ht="19.5" x14ac:dyDescent="0.2">
      <c r="A124" s="55"/>
      <c r="B124" s="56"/>
      <c r="C124" s="57"/>
      <c r="D124" s="134"/>
      <c r="E124" s="57"/>
      <c r="F124" s="58"/>
      <c r="H124" s="60"/>
    </row>
    <row r="125" spans="1:8" s="45" customFormat="1" ht="14.25" x14ac:dyDescent="0.2">
      <c r="A125" s="147" t="s">
        <v>64</v>
      </c>
      <c r="B125" s="147"/>
      <c r="C125" s="147"/>
      <c r="D125" s="147"/>
      <c r="H125" s="47"/>
    </row>
    <row r="126" spans="1:8" s="45" customFormat="1" x14ac:dyDescent="0.2">
      <c r="D126" s="107"/>
      <c r="F126" s="46"/>
      <c r="H126" s="47"/>
    </row>
    <row r="127" spans="1:8" s="45" customFormat="1" x14ac:dyDescent="0.2">
      <c r="A127" s="44" t="s">
        <v>65</v>
      </c>
      <c r="D127" s="107"/>
      <c r="F127" s="46"/>
      <c r="H127" s="47"/>
    </row>
    <row r="128" spans="1:8" s="45" customFormat="1" x14ac:dyDescent="0.2">
      <c r="D128" s="107"/>
      <c r="F128" s="46"/>
      <c r="H128" s="47"/>
    </row>
    <row r="129" spans="4:8" s="45" customFormat="1" x14ac:dyDescent="0.2">
      <c r="D129" s="107"/>
      <c r="F129" s="46"/>
      <c r="H129" s="47"/>
    </row>
    <row r="130" spans="4:8" s="45" customFormat="1" x14ac:dyDescent="0.2">
      <c r="D130" s="107"/>
      <c r="F130" s="46"/>
      <c r="H130" s="47"/>
    </row>
    <row r="131" spans="4:8" s="45" customFormat="1" x14ac:dyDescent="0.2">
      <c r="D131" s="107"/>
      <c r="F131" s="46"/>
      <c r="H131" s="47"/>
    </row>
    <row r="132" spans="4:8" s="45" customFormat="1" x14ac:dyDescent="0.2">
      <c r="D132" s="107"/>
      <c r="F132" s="46"/>
      <c r="H132" s="47"/>
    </row>
    <row r="133" spans="4:8" s="45" customFormat="1" x14ac:dyDescent="0.2">
      <c r="D133" s="107"/>
      <c r="F133" s="46"/>
      <c r="H133" s="47"/>
    </row>
    <row r="134" spans="4:8" s="45" customFormat="1" x14ac:dyDescent="0.2">
      <c r="D134" s="107"/>
      <c r="F134" s="46"/>
      <c r="H134" s="47"/>
    </row>
    <row r="135" spans="4:8" s="45" customFormat="1" x14ac:dyDescent="0.2">
      <c r="D135" s="107"/>
      <c r="F135" s="46"/>
      <c r="H135" s="47"/>
    </row>
    <row r="136" spans="4:8" s="45" customFormat="1" x14ac:dyDescent="0.2">
      <c r="D136" s="107"/>
      <c r="F136" s="46"/>
      <c r="H136" s="47"/>
    </row>
    <row r="137" spans="4:8" s="45" customFormat="1" x14ac:dyDescent="0.2">
      <c r="D137" s="107"/>
      <c r="F137" s="46"/>
      <c r="H137" s="47"/>
    </row>
    <row r="138" spans="4:8" s="45" customFormat="1" x14ac:dyDescent="0.2">
      <c r="D138" s="107"/>
      <c r="F138" s="46"/>
      <c r="H138" s="47"/>
    </row>
    <row r="139" spans="4:8" s="45" customFormat="1" x14ac:dyDescent="0.2">
      <c r="D139" s="107"/>
      <c r="F139" s="46"/>
      <c r="H139" s="47"/>
    </row>
    <row r="140" spans="4:8" s="45" customFormat="1" x14ac:dyDescent="0.2">
      <c r="D140" s="107"/>
      <c r="F140" s="46"/>
      <c r="H140" s="47"/>
    </row>
    <row r="141" spans="4:8" s="45" customFormat="1" x14ac:dyDescent="0.2">
      <c r="D141" s="107"/>
      <c r="F141" s="46"/>
      <c r="H141" s="47"/>
    </row>
    <row r="142" spans="4:8" s="45" customFormat="1" x14ac:dyDescent="0.2">
      <c r="D142" s="107"/>
      <c r="F142" s="46"/>
      <c r="H142" s="47"/>
    </row>
    <row r="143" spans="4:8" s="45" customFormat="1" x14ac:dyDescent="0.2">
      <c r="D143" s="107"/>
      <c r="F143" s="46"/>
      <c r="H143" s="47"/>
    </row>
    <row r="144" spans="4:8" s="45" customFormat="1" x14ac:dyDescent="0.2">
      <c r="D144" s="107"/>
      <c r="F144" s="46"/>
      <c r="H144" s="47"/>
    </row>
    <row r="145" spans="4:8" s="45" customFormat="1" x14ac:dyDescent="0.2">
      <c r="D145" s="107"/>
      <c r="F145" s="46"/>
      <c r="H145" s="47"/>
    </row>
  </sheetData>
  <mergeCells count="12">
    <mergeCell ref="A7:F7"/>
    <mergeCell ref="A8:F8"/>
    <mergeCell ref="A9:F9"/>
    <mergeCell ref="A10:F10"/>
    <mergeCell ref="A13:F13"/>
    <mergeCell ref="A125:D125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290 Пост 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290 Пост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2017-05-16T10:53:35Z</cp:lastPrinted>
  <dcterms:created xsi:type="dcterms:W3CDTF">2014-02-06T09:12:11Z</dcterms:created>
  <dcterms:modified xsi:type="dcterms:W3CDTF">2017-05-16T10:56:32Z</dcterms:modified>
</cp:coreProperties>
</file>