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firstSheet="1" activeTab="5"/>
  </bookViews>
  <sheets>
    <sheet name="по голосованию" sheetId="1" r:id="rId1"/>
    <sheet name="Лицевой счет" sheetId="2" r:id="rId2"/>
    <sheet name="Аргус" sheetId="3" r:id="rId3"/>
    <sheet name="Аргус (2) Проверен" sheetId="4" r:id="rId4"/>
    <sheet name="Ростелеком" sheetId="5" r:id="rId5"/>
    <sheet name="Ростелеком (2) ( проверен)" sheetId="6" r:id="rId6"/>
  </sheets>
  <definedNames>
    <definedName name="_xlnm.Print_Area" localSheetId="0">'по голосованию'!$A$1:$H$142</definedName>
  </definedNames>
  <calcPr fullCalcOnLoad="1" fullPrecision="0"/>
</workbook>
</file>

<file path=xl/sharedStrings.xml><?xml version="1.0" encoding="utf-8"?>
<sst xmlns="http://schemas.openxmlformats.org/spreadsheetml/2006/main" count="441" uniqueCount="267">
  <si>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</si>
  <si>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</si>
  <si>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</si>
  <si>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</si>
  <si>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</si>
  <si>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</si>
  <si>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</si>
  <si>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</si>
  <si>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</si>
  <si>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</si>
  <si>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</si>
  <si>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</si>
  <si>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</si>
  <si>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</si>
  <si>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</si>
  <si>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</si>
  <si>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</si>
  <si>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</si>
  <si>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</si>
  <si>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</si>
  <si>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</si>
  <si>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</si>
  <si>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</si>
  <si>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</si>
  <si>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</si>
  <si>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</si>
  <si>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</si>
  <si>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</si>
  <si>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</si>
  <si>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</si>
  <si>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</si>
  <si>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</si>
  <si>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</si>
  <si>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</si>
  <si>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</si>
  <si>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</si>
  <si>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</si>
  <si>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</si>
  <si>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</si>
  <si>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</si>
  <si>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</si>
  <si>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</si>
  <si>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</si>
  <si>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</si>
  <si>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</si>
  <si>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</si>
  <si>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</si>
  <si>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</si>
  <si>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</si>
  <si>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</si>
  <si>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</si>
  <si>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</si>
  <si>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</si>
  <si>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</si>
  <si>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</si>
  <si>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</si>
  <si>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</si>
  <si>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</si>
  <si>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</si>
  <si>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</si>
  <si>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</si>
  <si>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</si>
  <si>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</si>
  <si>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</si>
  <si>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</si>
  <si>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</si>
  <si>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</si>
  <si>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</si>
  <si>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</si>
  <si>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</si>
  <si>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</si>
  <si>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</si>
  <si>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</si>
  <si>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</si>
  <si>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</si>
  <si>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</si>
  <si>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</si>
  <si>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</si>
  <si>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</si>
  <si>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</si>
  <si>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</si>
  <si>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</si>
  <si>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</si>
  <si>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</si>
  <si>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</si>
  <si>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</si>
  <si>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</si>
  <si>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Работы заявочного характера</t>
  </si>
  <si>
    <t>Сбор, вывоз и утилизация ТБО, руб/м2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</si>
  <si>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</si>
  <si>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</si>
  <si>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</si>
  <si>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</si>
  <si>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Уборка мусоропроводов</t>
  </si>
  <si>
    <t>Ремонт мусорокамер (согласно СанПиН 2.1.2.2645 - 10 утвержденного Постановлением Главного госуд.сан.врача от 10.06.2010 г. № 64)</t>
  </si>
  <si>
    <t>Санобработка мусорокамер (согласно СанПиН 2.1.2.2645 - 10 утвержденного Постановлением Главного госуд.сан.врача от 10.06.2010 г. № 64)</t>
  </si>
  <si>
    <t>Уборка лестничных клеток*</t>
  </si>
  <si>
    <t>Обслуживание лифтов*</t>
  </si>
  <si>
    <t>ежедневно с 06.00 - 23.00час.</t>
  </si>
  <si>
    <t>Обслуживание вводных и внутренних газопроводов жилого фонда</t>
  </si>
  <si>
    <t>2-3 раза</t>
  </si>
  <si>
    <t>Перечень работ и услуг по содержанию и ремонту общего имущества в многоквартирном доме</t>
  </si>
  <si>
    <t>1 раз в 4 месяца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</si>
  <si>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</si>
  <si>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</si>
  <si>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</si>
  <si>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</si>
  <si>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</si>
  <si>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</si>
  <si>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</si>
  <si>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</si>
  <si>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</si>
  <si>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</si>
  <si>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</si>
  <si>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проверка работы регулятора температуры на бойлере</t>
  </si>
  <si>
    <t>восстановление водостоков ( мелкий ремонт после очистки от снега и льда )</t>
  </si>
  <si>
    <t>погрузка мусора на автотранспорт вручную</t>
  </si>
  <si>
    <t>посыпка территории песко - соляной смесью</t>
  </si>
  <si>
    <t>восстановление подъездного освещения</t>
  </si>
  <si>
    <t>Ремонт мусорокамер (согласно СанПиН 2.1.2.2645-10 утвержденного Постановлением Главного госуд.сан.врача от 10.06.2010г. № 64)</t>
  </si>
  <si>
    <t>замена ( поверка ) КИП</t>
  </si>
  <si>
    <t>чеканка и замазка канализационных стыков</t>
  </si>
  <si>
    <t>Регламентные работы по содержанию кровли в т.числе:</t>
  </si>
  <si>
    <t>очистка от снега и наледи козырьков подъездов</t>
  </si>
  <si>
    <t>Задолженность за жителями</t>
  </si>
  <si>
    <t>2013-2014 гг.</t>
  </si>
  <si>
    <t>по адресу: ул. Набережная, д.52-1(S общ.=2014,7 м2, S зем.уч.=899,63 м2)</t>
  </si>
  <si>
    <t>договорная и претензионно-исковая работа, взыскание задолженности по ЖКУ</t>
  </si>
  <si>
    <t>очистка урн отмусора</t>
  </si>
  <si>
    <t>устройство бетонного основания пола 4 м2</t>
  </si>
  <si>
    <t>устройство резиновых уплотнителей на крышке клапанов 6 п.м.</t>
  </si>
  <si>
    <t>Санобработка мусорокамер (согласно СанПиН 2.1.2.2645-10 утвержденного Постановлением Главного госуд.сан.врача от 10.06.2010г. № 64, Постановление Госстроя № 170 от 27.09.03 г.)</t>
  </si>
  <si>
    <t>Поверка общедомовых приборов учета горячего водоснабжения</t>
  </si>
  <si>
    <t>отключение системы отопления в местах общего пользования</t>
  </si>
  <si>
    <t>ревизия задвижек отопления (диам.80мм-2 шт.)</t>
  </si>
  <si>
    <t>подключение системы отопления в местах общего пользования</t>
  </si>
  <si>
    <t>замена  КИП манометры 4 шт.,термометры 4 шт.</t>
  </si>
  <si>
    <t>Регламентные работы по системе горячего водоснабжения в т.числе:</t>
  </si>
  <si>
    <t>замена  КИП на ВВП манометры 4 шт., термометры 5 шт.</t>
  </si>
  <si>
    <t>ревизия задвижек ГВС (диам.50мм-1шт.,диам.80мм-1шт.)</t>
  </si>
  <si>
    <t>замена насоса гвс / резерв /</t>
  </si>
  <si>
    <t>Регламентные работы по системе холодного водоснабжения в т.числе:</t>
  </si>
  <si>
    <t>замена  КИП  манометры 1 шт.</t>
  </si>
  <si>
    <t>ревизия задвижек  ХВС(диам.80мм-2 шт.)</t>
  </si>
  <si>
    <t>обслуживание насосов холодного водоснабжения /резерв/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</si>
  <si>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</si>
  <si>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</si>
  <si>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</si>
  <si>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очистка кровли от снега и наледи в районе водоприемных воронок</t>
  </si>
  <si>
    <t>Дополнительные работы по текущему ремонту в т.ч.</t>
  </si>
  <si>
    <t>Смена секций водоподогревателя диам.133, 168 мм</t>
  </si>
  <si>
    <t>Ремонт отмостки 74 м2</t>
  </si>
  <si>
    <t xml:space="preserve">Косметический ремонт подъезда </t>
  </si>
  <si>
    <t>Смена запорной арматуры отопления (д.15 - 40 шт., д.20- 14 шт., д.25 - 4 шт.)</t>
  </si>
  <si>
    <t>Смена шаровых кранов на ГВС (чердак) д.15 - 7 шт., д.20 - 7 шт.</t>
  </si>
  <si>
    <t>смена элеватора № 1 системы отопления - 1 шт.</t>
  </si>
  <si>
    <t>Ремонт освещения в подвале</t>
  </si>
  <si>
    <t>Ремонт освещения чердака</t>
  </si>
  <si>
    <t>Монтаж установки "Термит ТМ - 90" с целью защиты бойлера от закипания</t>
  </si>
  <si>
    <t>Энергоаудит</t>
  </si>
  <si>
    <t>Электроизмерения (замеры  сопротивления изоляции)</t>
  </si>
  <si>
    <t>Установка электронного регулятора температуры на ВВП</t>
  </si>
  <si>
    <t>Ревизия вентилей ф15, 20, 25</t>
  </si>
  <si>
    <t>116</t>
  </si>
  <si>
    <t>119</t>
  </si>
  <si>
    <t>Лицевой счет многоквартирного дома по адресу: ул. Набережная, д. 52/1 на период с 1 мая 2013 по 30 апреля 2014 года</t>
  </si>
  <si>
    <t>130</t>
  </si>
  <si>
    <t>Смена повысительного насоса, ремонт системы отопления</t>
  </si>
  <si>
    <t>132</t>
  </si>
  <si>
    <t>Перевод ВВП на летнюю схему</t>
  </si>
  <si>
    <t>108</t>
  </si>
  <si>
    <t>113</t>
  </si>
  <si>
    <t>145</t>
  </si>
  <si>
    <t>Установка датчика движения в подъезде</t>
  </si>
  <si>
    <t>143</t>
  </si>
  <si>
    <t>Устранение течи канализационного стояка</t>
  </si>
  <si>
    <t>142</t>
  </si>
  <si>
    <t>Движение д/средств на счете Аргуса</t>
  </si>
  <si>
    <t>Вид работ</t>
  </si>
  <si>
    <t>Акт №, дата</t>
  </si>
  <si>
    <t>Сумма</t>
  </si>
  <si>
    <t>ИП Частухин, Стройматериалы</t>
  </si>
  <si>
    <t>232 от 10.06.13</t>
  </si>
  <si>
    <t>ООО Кенгуру, Валики полиакрил</t>
  </si>
  <si>
    <t>касс.чек от 08.06.13</t>
  </si>
  <si>
    <t>Движение д/средств на счете Ростелекома (с июня 2010г.)</t>
  </si>
  <si>
    <t>Год</t>
  </si>
  <si>
    <t>Стоимость платы в месяц</t>
  </si>
  <si>
    <t>Месяцев обслуживания за год</t>
  </si>
  <si>
    <t>Годовая стоимость</t>
  </si>
  <si>
    <t>Остаток (оплачено) на 1.08.13г.   = 9348,00 руб.</t>
  </si>
  <si>
    <t>148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</si>
  <si>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</si>
  <si>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</si>
  <si>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</si>
  <si>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</si>
  <si>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166</t>
  </si>
  <si>
    <t xml:space="preserve">Врезка гильз под ТСП </t>
  </si>
  <si>
    <t>Подключение системы отопления после работ ТПК</t>
  </si>
  <si>
    <t>170</t>
  </si>
  <si>
    <t>190</t>
  </si>
  <si>
    <t>191</t>
  </si>
  <si>
    <t>193</t>
  </si>
  <si>
    <t>Перевод ВВП на зимнюю схему</t>
  </si>
  <si>
    <t>Замена вентеля в тепл.узле</t>
  </si>
  <si>
    <t>217</t>
  </si>
  <si>
    <t>Прочистка стояка отопления</t>
  </si>
  <si>
    <t>219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</si>
  <si>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</si>
  <si>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</si>
  <si>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</si>
  <si>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</si>
  <si>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</si>
  <si>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</si>
  <si>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</si>
  <si>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</si>
  <si>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</si>
  <si>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</si>
  <si>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</si>
  <si>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</si>
  <si>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</si>
  <si>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14989,37 (по тарифу)</t>
  </si>
  <si>
    <t>6</t>
  </si>
  <si>
    <t>229</t>
  </si>
  <si>
    <t>30.09.2013 (акт от 12.11.13)</t>
  </si>
  <si>
    <t>Устранение течи батареи (кв.14)</t>
  </si>
  <si>
    <t>30.09.2013 (акт от 1.11.13)</t>
  </si>
  <si>
    <t>30.09.2013 (акт от 11.12.13)</t>
  </si>
  <si>
    <t>Смена спускников СТС на ВВП</t>
  </si>
  <si>
    <t>30.09.2013 (акт от 18.11.13)</t>
  </si>
  <si>
    <t>30.09.2013 (акт от 27.11.13)</t>
  </si>
  <si>
    <t>Изготовление и установка сопла</t>
  </si>
  <si>
    <t>7</t>
  </si>
  <si>
    <t>Удаление воздушных пробок в системе ГВС после работ ТПК</t>
  </si>
  <si>
    <t>8</t>
  </si>
  <si>
    <t>321 от 22.07.13</t>
  </si>
  <si>
    <t>ООО "Орион металл", Почтовые ящики (6 шт.)</t>
  </si>
  <si>
    <t>ревизия задвижек отопления (диам.80мм-6 шт.)</t>
  </si>
  <si>
    <t>с июля 2013 по 8100 в месяц</t>
  </si>
  <si>
    <t>Остаток (оплачено) на 1.05.13г.  = 66573,64 руб.</t>
  </si>
  <si>
    <t>Откачка воды из подвала</t>
  </si>
  <si>
    <t>22</t>
  </si>
  <si>
    <t>Генеральный директор</t>
  </si>
  <si>
    <t>А.В. Митрофанов</t>
  </si>
  <si>
    <t>Экономист 2-ой категории по учету лицевых счетов МКД</t>
  </si>
  <si>
    <t xml:space="preserve">Оценка соответствия лифта </t>
  </si>
  <si>
    <t>34</t>
  </si>
  <si>
    <t>ЦЭС-2013/1394-3</t>
  </si>
  <si>
    <t>Услуги типографии по печати доп.соглашений</t>
  </si>
  <si>
    <t>151</t>
  </si>
  <si>
    <t>Смена воздушников СТС на чердаке</t>
  </si>
  <si>
    <t>ТСС: 39 от 04.04.2014</t>
  </si>
  <si>
    <t>42</t>
  </si>
  <si>
    <t>Устранение течи батареи  - демонтаж с установкой кранов (кв. 20)</t>
  </si>
  <si>
    <t>Сопло ( мат.отчет за март)</t>
  </si>
  <si>
    <t>371</t>
  </si>
  <si>
    <t>Н.Ф.Каюткина</t>
  </si>
  <si>
    <t>с июня 2013 по 8100 в месяц</t>
  </si>
  <si>
    <t>Начисление</t>
  </si>
  <si>
    <t>Оплата ареды</t>
  </si>
  <si>
    <t>ИТОГО:                  96300,00 р.</t>
  </si>
  <si>
    <t>май 14( оплата за апрель)</t>
  </si>
  <si>
    <t>2010-2011</t>
  </si>
  <si>
    <t>2011-20012</t>
  </si>
  <si>
    <t>2012-2013</t>
  </si>
  <si>
    <t>2013-2014</t>
  </si>
  <si>
    <t>Остаток (оплачено) на 1.05.13г.   = 7752 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</si>
</sst>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  <numFmt numFmtId="168" formatCode="#,##0.00&quot;р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9"/>
      <name val="Arial Black"/>
      <family val="2"/>
    </font>
    <font>
      <b/>
      <sz val="14"/>
      <name val="Arial Cyr"/>
      <family val="0"/>
    </font>
    <font>
      <sz val="11"/>
      <name val="Antique Olive Compact"/>
      <family val="2"/>
    </font>
    <font>
      <sz val="10"/>
      <name val="Antique Olive Compact"/>
      <family val="2"/>
    </font>
    <font>
      <b/>
      <i/>
      <u val="single"/>
      <sz val="12"/>
      <name val="Arial Cyr"/>
      <family val="0"/>
    </font>
    <font>
      <b/>
      <sz val="11"/>
      <name val="Arial Cyr"/>
      <family val="0"/>
    </font>
    <font>
      <i/>
      <u val="single"/>
      <sz val="11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sz val="16"/>
      <name val="Arial Cyr"/>
      <family val="0"/>
    </font>
    <font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n"/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9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2" fillId="24" borderId="24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46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left" vertical="center" wrapText="1"/>
    </xf>
    <xf numFmtId="0" fontId="0" fillId="24" borderId="33" xfId="0" applyFill="1" applyBorder="1" applyAlignment="1">
      <alignment horizontal="center" vertical="center"/>
    </xf>
    <xf numFmtId="2" fontId="23" fillId="24" borderId="34" xfId="0" applyNumberFormat="1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1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42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40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4" borderId="35" xfId="0" applyNumberFormat="1" applyFont="1" applyFill="1" applyBorder="1" applyAlignment="1">
      <alignment horizontal="center" vertical="center" wrapText="1"/>
    </xf>
    <xf numFmtId="2" fontId="22" fillId="24" borderId="0" xfId="0" applyNumberFormat="1" applyFont="1" applyFill="1" applyBorder="1" applyAlignment="1">
      <alignment horizontal="center" vertical="center"/>
    </xf>
    <xf numFmtId="0" fontId="18" fillId="24" borderId="45" xfId="0" applyFont="1" applyFill="1" applyBorder="1" applyAlignment="1">
      <alignment horizontal="center" vertical="center" wrapText="1"/>
    </xf>
    <xf numFmtId="0" fontId="18" fillId="24" borderId="46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47" xfId="0" applyFont="1" applyFill="1" applyBorder="1" applyAlignment="1">
      <alignment horizontal="center" vertical="center" wrapText="1"/>
    </xf>
    <xf numFmtId="2" fontId="22" fillId="24" borderId="48" xfId="0" applyNumberFormat="1" applyFont="1" applyFill="1" applyBorder="1" applyAlignment="1">
      <alignment horizontal="center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9" xfId="0" applyNumberFormat="1" applyFont="1" applyFill="1" applyBorder="1" applyAlignment="1">
      <alignment horizontal="center" vertical="center" wrapText="1"/>
    </xf>
    <xf numFmtId="2" fontId="0" fillId="24" borderId="0" xfId="0" applyNumberFormat="1" applyFill="1" applyAlignment="1">
      <alignment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center" vertical="center" textRotation="90" wrapText="1"/>
    </xf>
    <xf numFmtId="0" fontId="18" fillId="24" borderId="40" xfId="0" applyFont="1" applyFill="1" applyBorder="1" applyAlignment="1">
      <alignment horizontal="center" vertical="center" wrapText="1"/>
    </xf>
    <xf numFmtId="0" fontId="18" fillId="24" borderId="50" xfId="0" applyFont="1" applyFill="1" applyBorder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51" xfId="0" applyFont="1" applyFill="1" applyBorder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 wrapText="1"/>
    </xf>
    <xf numFmtId="0" fontId="0" fillId="24" borderId="53" xfId="0" applyFont="1" applyFill="1" applyBorder="1" applyAlignment="1">
      <alignment horizontal="center" vertical="center" wrapText="1"/>
    </xf>
    <xf numFmtId="0" fontId="0" fillId="24" borderId="54" xfId="0" applyFont="1" applyFill="1" applyBorder="1" applyAlignment="1">
      <alignment horizontal="center" vertical="center" wrapText="1"/>
    </xf>
    <xf numFmtId="0" fontId="0" fillId="24" borderId="55" xfId="0" applyFont="1" applyFill="1" applyBorder="1" applyAlignment="1">
      <alignment horizontal="center" vertical="center" wrapText="1"/>
    </xf>
    <xf numFmtId="0" fontId="0" fillId="24" borderId="56" xfId="0" applyFont="1" applyFill="1" applyBorder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27" xfId="0" applyFont="1" applyFill="1" applyBorder="1" applyAlignment="1">
      <alignment horizontal="left" vertical="center" wrapText="1"/>
    </xf>
    <xf numFmtId="2" fontId="18" fillId="24" borderId="35" xfId="0" applyNumberFormat="1" applyFont="1" applyFill="1" applyBorder="1" applyAlignment="1">
      <alignment horizontal="center" vertical="center" wrapText="1"/>
    </xf>
    <xf numFmtId="2" fontId="18" fillId="25" borderId="35" xfId="0" applyNumberFormat="1" applyFont="1" applyFill="1" applyBorder="1" applyAlignment="1">
      <alignment horizontal="center" vertical="center" wrapText="1"/>
    </xf>
    <xf numFmtId="2" fontId="18" fillId="25" borderId="57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35" xfId="0" applyFont="1" applyFill="1" applyBorder="1" applyAlignment="1">
      <alignment horizontal="center" vertical="center" wrapText="1"/>
    </xf>
    <xf numFmtId="0" fontId="0" fillId="24" borderId="58" xfId="0" applyFont="1" applyFill="1" applyBorder="1" applyAlignment="1">
      <alignment horizontal="left" vertical="center" wrapText="1"/>
    </xf>
    <xf numFmtId="0" fontId="0" fillId="24" borderId="59" xfId="0" applyFont="1" applyFill="1" applyBorder="1" applyAlignment="1">
      <alignment horizontal="left" vertical="center" wrapText="1"/>
    </xf>
    <xf numFmtId="0" fontId="0" fillId="24" borderId="60" xfId="0" applyFont="1" applyFill="1" applyBorder="1" applyAlignment="1">
      <alignment horizontal="center" vertical="center" wrapText="1"/>
    </xf>
    <xf numFmtId="2" fontId="18" fillId="25" borderId="49" xfId="0" applyNumberFormat="1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2" fontId="18" fillId="24" borderId="36" xfId="0" applyNumberFormat="1" applyFont="1" applyFill="1" applyBorder="1" applyAlignment="1">
      <alignment horizontal="center" vertical="center" wrapText="1"/>
    </xf>
    <xf numFmtId="2" fontId="18" fillId="25" borderId="36" xfId="0" applyNumberFormat="1" applyFont="1" applyFill="1" applyBorder="1" applyAlignment="1">
      <alignment horizontal="center" vertical="center" wrapText="1"/>
    </xf>
    <xf numFmtId="2" fontId="18" fillId="25" borderId="61" xfId="0" applyNumberFormat="1" applyFont="1" applyFill="1" applyBorder="1" applyAlignment="1">
      <alignment horizontal="center" vertical="center" wrapText="1"/>
    </xf>
    <xf numFmtId="2" fontId="0" fillId="25" borderId="35" xfId="0" applyNumberFormat="1" applyFont="1" applyFill="1" applyBorder="1" applyAlignment="1">
      <alignment horizontal="center" vertical="center" wrapText="1"/>
    </xf>
    <xf numFmtId="2" fontId="28" fillId="24" borderId="10" xfId="0" applyNumberFormat="1" applyFont="1" applyFill="1" applyBorder="1" applyAlignment="1">
      <alignment horizontal="center" vertical="center" wrapText="1"/>
    </xf>
    <xf numFmtId="2" fontId="18" fillId="24" borderId="40" xfId="0" applyNumberFormat="1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center" vertical="center"/>
    </xf>
    <xf numFmtId="2" fontId="22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2" fontId="0" fillId="24" borderId="0" xfId="0" applyNumberFormat="1" applyFill="1" applyAlignment="1">
      <alignment horizontal="center" vertical="center"/>
    </xf>
    <xf numFmtId="0" fontId="22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center" vertical="center"/>
    </xf>
    <xf numFmtId="2" fontId="28" fillId="25" borderId="13" xfId="0" applyNumberFormat="1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0" fontId="18" fillId="25" borderId="44" xfId="0" applyFont="1" applyFill="1" applyBorder="1" applyAlignment="1">
      <alignment horizontal="center" vertical="center"/>
    </xf>
    <xf numFmtId="0" fontId="18" fillId="25" borderId="40" xfId="0" applyFont="1" applyFill="1" applyBorder="1" applyAlignment="1">
      <alignment horizontal="center" vertical="center"/>
    </xf>
    <xf numFmtId="0" fontId="18" fillId="25" borderId="50" xfId="0" applyFont="1" applyFill="1" applyBorder="1" applyAlignment="1">
      <alignment horizontal="center" vertical="center"/>
    </xf>
    <xf numFmtId="2" fontId="18" fillId="25" borderId="50" xfId="0" applyNumberFormat="1" applyFont="1" applyFill="1" applyBorder="1" applyAlignment="1">
      <alignment horizontal="center" vertical="center" wrapText="1"/>
    </xf>
    <xf numFmtId="0" fontId="19" fillId="26" borderId="0" xfId="0" applyFont="1" applyFill="1" applyAlignment="1">
      <alignment horizontal="center"/>
    </xf>
    <xf numFmtId="0" fontId="28" fillId="0" borderId="27" xfId="0" applyFont="1" applyFill="1" applyBorder="1" applyAlignment="1">
      <alignment horizontal="left" vertical="center" wrapText="1"/>
    </xf>
    <xf numFmtId="0" fontId="28" fillId="0" borderId="35" xfId="0" applyFont="1" applyFill="1" applyBorder="1" applyAlignment="1">
      <alignment horizontal="center" vertical="center" wrapText="1"/>
    </xf>
    <xf numFmtId="2" fontId="28" fillId="0" borderId="35" xfId="0" applyNumberFormat="1" applyFont="1" applyFill="1" applyBorder="1" applyAlignment="1">
      <alignment horizontal="center" vertical="center" wrapText="1"/>
    </xf>
    <xf numFmtId="2" fontId="28" fillId="25" borderId="35" xfId="0" applyNumberFormat="1" applyFont="1" applyFill="1" applyBorder="1" applyAlignment="1">
      <alignment horizontal="center" vertical="center" wrapText="1"/>
    </xf>
    <xf numFmtId="2" fontId="28" fillId="25" borderId="57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2" fontId="18" fillId="0" borderId="35" xfId="0" applyNumberFormat="1" applyFont="1" applyFill="1" applyBorder="1" applyAlignment="1">
      <alignment horizontal="center" vertical="center" wrapText="1"/>
    </xf>
    <xf numFmtId="2" fontId="28" fillId="25" borderId="49" xfId="0" applyNumberFormat="1" applyFont="1" applyFill="1" applyBorder="1" applyAlignment="1">
      <alignment horizontal="center" vertical="center" wrapText="1"/>
    </xf>
    <xf numFmtId="0" fontId="18" fillId="24" borderId="36" xfId="0" applyFont="1" applyFill="1" applyBorder="1" applyAlignment="1">
      <alignment horizontal="center" vertical="center" wrapText="1"/>
    </xf>
    <xf numFmtId="0" fontId="20" fillId="24" borderId="58" xfId="0" applyFont="1" applyFill="1" applyBorder="1" applyAlignment="1">
      <alignment horizontal="left" vertical="center" wrapText="1"/>
    </xf>
    <xf numFmtId="0" fontId="20" fillId="24" borderId="24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center" vertical="center"/>
    </xf>
    <xf numFmtId="2" fontId="18" fillId="25" borderId="40" xfId="0" applyNumberFormat="1" applyFont="1" applyFill="1" applyBorder="1" applyAlignment="1">
      <alignment horizontal="center" vertical="center" wrapText="1"/>
    </xf>
    <xf numFmtId="0" fontId="22" fillId="24" borderId="45" xfId="0" applyFont="1" applyFill="1" applyBorder="1" applyAlignment="1">
      <alignment horizontal="left" vertical="center" wrapText="1"/>
    </xf>
    <xf numFmtId="0" fontId="22" fillId="24" borderId="46" xfId="0" applyFont="1" applyFill="1" applyBorder="1" applyAlignment="1">
      <alignment horizontal="center" vertical="center" wrapText="1"/>
    </xf>
    <xf numFmtId="2" fontId="22" fillId="24" borderId="46" xfId="0" applyNumberFormat="1" applyFont="1" applyFill="1" applyBorder="1" applyAlignment="1">
      <alignment horizontal="center" vertical="center" wrapText="1"/>
    </xf>
    <xf numFmtId="2" fontId="22" fillId="25" borderId="62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left" vertical="center" wrapText="1"/>
    </xf>
    <xf numFmtId="0" fontId="22" fillId="24" borderId="40" xfId="0" applyFont="1" applyFill="1" applyBorder="1" applyAlignment="1">
      <alignment horizontal="center" vertical="center" wrapText="1"/>
    </xf>
    <xf numFmtId="2" fontId="22" fillId="24" borderId="40" xfId="0" applyNumberFormat="1" applyFont="1" applyFill="1" applyBorder="1" applyAlignment="1">
      <alignment horizontal="center" vertical="center" wrapText="1"/>
    </xf>
    <xf numFmtId="2" fontId="22" fillId="25" borderId="40" xfId="0" applyNumberFormat="1" applyFont="1" applyFill="1" applyBorder="1" applyAlignment="1">
      <alignment horizontal="center" vertical="center" wrapText="1"/>
    </xf>
    <xf numFmtId="2" fontId="22" fillId="25" borderId="50" xfId="0" applyNumberFormat="1" applyFont="1" applyFill="1" applyBorder="1" applyAlignment="1">
      <alignment horizontal="center" vertical="center" wrapText="1"/>
    </xf>
    <xf numFmtId="0" fontId="28" fillId="24" borderId="27" xfId="0" applyFont="1" applyFill="1" applyBorder="1" applyAlignment="1">
      <alignment horizontal="left" vertical="center" wrapText="1"/>
    </xf>
    <xf numFmtId="0" fontId="28" fillId="24" borderId="35" xfId="0" applyFont="1" applyFill="1" applyBorder="1" applyAlignment="1">
      <alignment horizontal="center" vertical="center" wrapText="1"/>
    </xf>
    <xf numFmtId="2" fontId="28" fillId="25" borderId="14" xfId="0" applyNumberFormat="1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left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left" vertical="center" wrapText="1"/>
    </xf>
    <xf numFmtId="0" fontId="0" fillId="25" borderId="27" xfId="0" applyFont="1" applyFill="1" applyBorder="1" applyAlignment="1">
      <alignment horizontal="center" vertical="center" wrapText="1"/>
    </xf>
    <xf numFmtId="0" fontId="0" fillId="25" borderId="27" xfId="0" applyFont="1" applyFill="1" applyBorder="1" applyAlignment="1">
      <alignment horizontal="left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2" fillId="24" borderId="40" xfId="0" applyFont="1" applyFill="1" applyBorder="1" applyAlignment="1">
      <alignment horizontal="center" vertical="center"/>
    </xf>
    <xf numFmtId="2" fontId="22" fillId="24" borderId="40" xfId="0" applyNumberFormat="1" applyFont="1" applyFill="1" applyBorder="1" applyAlignment="1">
      <alignment horizontal="center" vertical="center"/>
    </xf>
    <xf numFmtId="49" fontId="0" fillId="24" borderId="28" xfId="0" applyNumberFormat="1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0" fillId="27" borderId="12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2" fontId="34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168" fontId="27" fillId="0" borderId="10" xfId="0" applyNumberFormat="1" applyFont="1" applyBorder="1" applyAlignment="1">
      <alignment horizontal="center"/>
    </xf>
    <xf numFmtId="168" fontId="25" fillId="0" borderId="10" xfId="0" applyNumberFormat="1" applyFont="1" applyBorder="1" applyAlignment="1">
      <alignment horizontal="center"/>
    </xf>
    <xf numFmtId="0" fontId="36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left" vertical="center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47" fillId="25" borderId="26" xfId="0" applyNumberFormat="1" applyFont="1" applyFill="1" applyBorder="1" applyAlignment="1">
      <alignment horizontal="center" vertical="center" wrapText="1"/>
    </xf>
    <xf numFmtId="2" fontId="23" fillId="24" borderId="26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4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49" fontId="0" fillId="24" borderId="29" xfId="0" applyNumberFormat="1" applyFont="1" applyFill="1" applyBorder="1" applyAlignment="1">
      <alignment horizontal="center" vertical="center" wrapText="1"/>
    </xf>
    <xf numFmtId="0" fontId="0" fillId="25" borderId="36" xfId="0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0" fontId="0" fillId="28" borderId="12" xfId="0" applyFont="1" applyFill="1" applyBorder="1" applyAlignment="1">
      <alignment horizontal="left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17" fontId="27" fillId="0" borderId="10" xfId="0" applyNumberFormat="1" applyFont="1" applyBorder="1" applyAlignment="1">
      <alignment horizontal="center"/>
    </xf>
    <xf numFmtId="168" fontId="34" fillId="26" borderId="26" xfId="0" applyNumberFormat="1" applyFont="1" applyFill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28" fillId="24" borderId="20" xfId="0" applyFont="1" applyFill="1" applyBorder="1" applyAlignment="1">
      <alignment horizontal="center" vertical="center" wrapText="1"/>
    </xf>
    <xf numFmtId="14" fontId="28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18" fillId="29" borderId="12" xfId="0" applyFont="1" applyFill="1" applyBorder="1" applyAlignment="1">
      <alignment horizontal="left" vertical="center" wrapText="1"/>
    </xf>
    <xf numFmtId="0" fontId="18" fillId="29" borderId="20" xfId="0" applyFont="1" applyFill="1" applyBorder="1" applyAlignment="1">
      <alignment horizontal="center" vertical="center" wrapText="1"/>
    </xf>
    <xf numFmtId="0" fontId="18" fillId="29" borderId="10" xfId="0" applyFont="1" applyFill="1" applyBorder="1" applyAlignment="1">
      <alignment horizontal="center" vertical="center" wrapText="1"/>
    </xf>
    <xf numFmtId="2" fontId="18" fillId="29" borderId="21" xfId="0" applyNumberFormat="1" applyFont="1" applyFill="1" applyBorder="1" applyAlignment="1">
      <alignment horizontal="center" vertical="center" wrapText="1"/>
    </xf>
    <xf numFmtId="0" fontId="18" fillId="29" borderId="18" xfId="0" applyFont="1" applyFill="1" applyBorder="1" applyAlignment="1">
      <alignment horizontal="center" vertical="center" wrapText="1"/>
    </xf>
    <xf numFmtId="49" fontId="0" fillId="29" borderId="28" xfId="0" applyNumberFormat="1" applyFont="1" applyFill="1" applyBorder="1" applyAlignment="1">
      <alignment horizontal="center" vertical="center" wrapText="1"/>
    </xf>
    <xf numFmtId="14" fontId="0" fillId="29" borderId="36" xfId="0" applyNumberFormat="1" applyFont="1" applyFill="1" applyBorder="1" applyAlignment="1">
      <alignment horizontal="center" vertical="center" wrapText="1"/>
    </xf>
    <xf numFmtId="2" fontId="18" fillId="29" borderId="25" xfId="0" applyNumberFormat="1" applyFont="1" applyFill="1" applyBorder="1" applyAlignment="1">
      <alignment horizontal="center" vertical="center" wrapText="1"/>
    </xf>
    <xf numFmtId="0" fontId="46" fillId="29" borderId="18" xfId="0" applyFont="1" applyFill="1" applyBorder="1" applyAlignment="1">
      <alignment horizontal="center" vertical="center" wrapText="1"/>
    </xf>
    <xf numFmtId="2" fontId="18" fillId="29" borderId="13" xfId="0" applyNumberFormat="1" applyFont="1" applyFill="1" applyBorder="1" applyAlignment="1">
      <alignment horizontal="center" vertical="center" wrapText="1"/>
    </xf>
    <xf numFmtId="0" fontId="18" fillId="29" borderId="0" xfId="0" applyFont="1" applyFill="1" applyAlignment="1">
      <alignment horizontal="center" vertical="center" wrapText="1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30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20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7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20" fillId="24" borderId="63" xfId="0" applyNumberFormat="1" applyFont="1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64" xfId="0" applyFont="1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27" fillId="24" borderId="0" xfId="0" applyFont="1" applyFill="1" applyAlignment="1">
      <alignment horizontal="left" vertical="center"/>
    </xf>
    <xf numFmtId="0" fontId="26" fillId="24" borderId="0" xfId="0" applyFont="1" applyFill="1" applyBorder="1" applyAlignment="1">
      <alignment horizontal="center" vertical="center"/>
    </xf>
    <xf numFmtId="0" fontId="22" fillId="24" borderId="66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1" xfId="0" applyFont="1" applyFill="1" applyBorder="1" applyAlignment="1">
      <alignment horizontal="center" vertical="center" wrapText="1"/>
    </xf>
    <xf numFmtId="0" fontId="22" fillId="24" borderId="67" xfId="0" applyFont="1" applyFill="1" applyBorder="1" applyAlignment="1">
      <alignment horizontal="center" vertical="center" wrapText="1"/>
    </xf>
    <xf numFmtId="0" fontId="22" fillId="24" borderId="68" xfId="0" applyFont="1" applyFill="1" applyBorder="1" applyAlignment="1">
      <alignment horizontal="center" vertical="center" wrapText="1"/>
    </xf>
    <xf numFmtId="0" fontId="22" fillId="24" borderId="39" xfId="0" applyFont="1" applyFill="1" applyBorder="1" applyAlignment="1">
      <alignment horizontal="center" vertical="center" wrapText="1"/>
    </xf>
    <xf numFmtId="0" fontId="37" fillId="24" borderId="69" xfId="0" applyFont="1" applyFill="1" applyBorder="1" applyAlignment="1">
      <alignment horizontal="center" vertical="center" wrapText="1"/>
    </xf>
    <xf numFmtId="0" fontId="37" fillId="24" borderId="64" xfId="0" applyFont="1" applyFill="1" applyBorder="1" applyAlignment="1">
      <alignment horizontal="center" vertical="center" wrapText="1"/>
    </xf>
    <xf numFmtId="0" fontId="37" fillId="24" borderId="7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38" fillId="24" borderId="0" xfId="0" applyFont="1" applyFill="1" applyAlignment="1">
      <alignment horizontal="left" wrapText="1"/>
    </xf>
    <xf numFmtId="0" fontId="38" fillId="24" borderId="0" xfId="0" applyFont="1" applyFill="1" applyAlignment="1">
      <alignment horizontal="right"/>
    </xf>
    <xf numFmtId="0" fontId="19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38" fillId="24" borderId="71" xfId="0" applyFont="1" applyFill="1" applyBorder="1" applyAlignment="1">
      <alignment horizontal="left"/>
    </xf>
    <xf numFmtId="0" fontId="38" fillId="24" borderId="71" xfId="0" applyFont="1" applyFill="1" applyBorder="1" applyAlignment="1">
      <alignment horizontal="right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4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49" fontId="0" fillId="24" borderId="29" xfId="0" applyNumberFormat="1" applyFont="1" applyFill="1" applyBorder="1" applyAlignment="1">
      <alignment horizontal="center" vertical="center" wrapText="1"/>
    </xf>
    <xf numFmtId="49" fontId="0" fillId="24" borderId="19" xfId="0" applyNumberFormat="1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left" vertical="center" wrapText="1"/>
    </xf>
    <xf numFmtId="0" fontId="0" fillId="0" borderId="73" xfId="0" applyFont="1" applyFill="1" applyBorder="1" applyAlignment="1">
      <alignment horizontal="left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14" fontId="0" fillId="24" borderId="46" xfId="0" applyNumberFormat="1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2" fontId="18" fillId="24" borderId="74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7" fillId="26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7"/>
  <sheetViews>
    <sheetView zoomScale="75" zoomScaleNormal="75" zoomScalePageLayoutView="0" workbookViewId="0" topLeftCell="A51">
      <selection activeCell="A129" sqref="A129"/>
    </sheetView>
  </sheetViews>
  <sheetFormatPr defaultColWidth="9.00390625" defaultRowHeight="12.75"/>
  <cols>
    <col min="1" max="1" width="72.75390625" style="3" customWidth="1"/>
    <col min="2" max="2" width="19.125" style="3" customWidth="1"/>
    <col min="3" max="3" width="13.875" style="3" hidden="1" customWidth="1"/>
    <col min="4" max="4" width="18.25390625" style="3" customWidth="1"/>
    <col min="5" max="5" width="13.875" style="3" hidden="1" customWidth="1"/>
    <col min="6" max="6" width="20.875" style="3" hidden="1" customWidth="1"/>
    <col min="7" max="7" width="13.875" style="3" customWidth="1"/>
    <col min="8" max="8" width="20.875" style="3" customWidth="1"/>
    <col min="9" max="9" width="15.375" style="3" customWidth="1"/>
    <col min="10" max="10" width="15.375" style="3" hidden="1" customWidth="1"/>
    <col min="11" max="11" width="15.375" style="105" hidden="1" customWidth="1"/>
    <col min="12" max="14" width="15.375" style="3" customWidth="1"/>
    <col min="15" max="16384" width="9.125" style="3" customWidth="1"/>
  </cols>
  <sheetData>
    <row r="1" spans="1:8" ht="16.5" customHeight="1">
      <c r="A1" s="245" t="s">
        <v>30</v>
      </c>
      <c r="B1" s="246"/>
      <c r="C1" s="246"/>
      <c r="D1" s="246"/>
      <c r="E1" s="246"/>
      <c r="F1" s="246"/>
      <c r="G1" s="246"/>
      <c r="H1" s="246"/>
    </row>
    <row r="2" spans="1:8" ht="18.75" customHeight="1">
      <c r="A2" s="154" t="s">
        <v>125</v>
      </c>
      <c r="B2" s="247" t="s">
        <v>31</v>
      </c>
      <c r="C2" s="247"/>
      <c r="D2" s="247"/>
      <c r="E2" s="247"/>
      <c r="F2" s="247"/>
      <c r="G2" s="246"/>
      <c r="H2" s="246"/>
    </row>
    <row r="3" spans="2:8" ht="14.25" customHeight="1">
      <c r="B3" s="247" t="s">
        <v>32</v>
      </c>
      <c r="C3" s="247"/>
      <c r="D3" s="247"/>
      <c r="E3" s="247"/>
      <c r="F3" s="247"/>
      <c r="G3" s="246"/>
      <c r="H3" s="246"/>
    </row>
    <row r="4" spans="2:8" ht="14.25" customHeight="1">
      <c r="B4" s="247" t="s">
        <v>33</v>
      </c>
      <c r="C4" s="247"/>
      <c r="D4" s="247"/>
      <c r="E4" s="247"/>
      <c r="F4" s="247"/>
      <c r="G4" s="246"/>
      <c r="H4" s="246"/>
    </row>
    <row r="5" spans="1:8" s="94" customFormat="1" ht="39.75" customHeight="1">
      <c r="A5" s="248"/>
      <c r="B5" s="249"/>
      <c r="C5" s="249"/>
      <c r="D5" s="249"/>
      <c r="E5" s="249"/>
      <c r="F5" s="249"/>
      <c r="G5" s="249"/>
      <c r="H5" s="249"/>
    </row>
    <row r="6" spans="1:8" s="94" customFormat="1" ht="33" customHeight="1">
      <c r="A6" s="250"/>
      <c r="B6" s="250"/>
      <c r="C6" s="250"/>
      <c r="D6" s="250"/>
      <c r="E6" s="250"/>
      <c r="F6" s="250"/>
      <c r="G6" s="250"/>
      <c r="H6" s="250"/>
    </row>
    <row r="7" spans="1:11" s="106" customFormat="1" ht="22.5" customHeight="1">
      <c r="A7" s="251" t="s">
        <v>101</v>
      </c>
      <c r="B7" s="251"/>
      <c r="C7" s="251"/>
      <c r="D7" s="251"/>
      <c r="E7" s="252"/>
      <c r="F7" s="252"/>
      <c r="G7" s="252"/>
      <c r="H7" s="252"/>
      <c r="K7" s="107"/>
    </row>
    <row r="8" spans="1:8" s="108" customFormat="1" ht="18.75" customHeight="1">
      <c r="A8" s="251" t="s">
        <v>126</v>
      </c>
      <c r="B8" s="251"/>
      <c r="C8" s="251"/>
      <c r="D8" s="251"/>
      <c r="E8" s="252"/>
      <c r="F8" s="252"/>
      <c r="G8" s="252"/>
      <c r="H8" s="252"/>
    </row>
    <row r="9" spans="1:8" s="109" customFormat="1" ht="17.25" customHeight="1">
      <c r="A9" s="253" t="s">
        <v>92</v>
      </c>
      <c r="B9" s="253"/>
      <c r="C9" s="253"/>
      <c r="D9" s="253"/>
      <c r="E9" s="254"/>
      <c r="F9" s="254"/>
      <c r="G9" s="254"/>
      <c r="H9" s="254"/>
    </row>
    <row r="10" spans="1:8" s="108" customFormat="1" ht="30" customHeight="1" thickBot="1">
      <c r="A10" s="255" t="s">
        <v>34</v>
      </c>
      <c r="B10" s="255"/>
      <c r="C10" s="255"/>
      <c r="D10" s="255"/>
      <c r="E10" s="256"/>
      <c r="F10" s="256"/>
      <c r="G10" s="256"/>
      <c r="H10" s="256"/>
    </row>
    <row r="11" spans="1:11" s="6" customFormat="1" ht="139.5" customHeight="1" thickBot="1">
      <c r="A11" s="110" t="s">
        <v>0</v>
      </c>
      <c r="B11" s="111" t="s">
        <v>35</v>
      </c>
      <c r="C11" s="112" t="s">
        <v>36</v>
      </c>
      <c r="D11" s="112" t="s">
        <v>5</v>
      </c>
      <c r="E11" s="112" t="s">
        <v>36</v>
      </c>
      <c r="F11" s="113" t="s">
        <v>37</v>
      </c>
      <c r="G11" s="112" t="s">
        <v>36</v>
      </c>
      <c r="H11" s="113" t="s">
        <v>37</v>
      </c>
      <c r="K11" s="114"/>
    </row>
    <row r="12" spans="1:11" s="7" customFormat="1" ht="12.75">
      <c r="A12" s="115">
        <v>1</v>
      </c>
      <c r="B12" s="116">
        <v>2</v>
      </c>
      <c r="C12" s="116">
        <v>3</v>
      </c>
      <c r="D12" s="117"/>
      <c r="E12" s="116">
        <v>3</v>
      </c>
      <c r="F12" s="118">
        <v>4</v>
      </c>
      <c r="G12" s="119">
        <v>3</v>
      </c>
      <c r="H12" s="120">
        <v>4</v>
      </c>
      <c r="K12" s="121"/>
    </row>
    <row r="13" spans="1:11" s="7" customFormat="1" ht="49.5" customHeight="1">
      <c r="A13" s="257" t="s">
        <v>1</v>
      </c>
      <c r="B13" s="258"/>
      <c r="C13" s="258"/>
      <c r="D13" s="258"/>
      <c r="E13" s="258"/>
      <c r="F13" s="258"/>
      <c r="G13" s="259"/>
      <c r="H13" s="260"/>
      <c r="K13" s="121"/>
    </row>
    <row r="14" spans="1:11" s="6" customFormat="1" ht="15">
      <c r="A14" s="122" t="s">
        <v>38</v>
      </c>
      <c r="B14" s="8"/>
      <c r="C14" s="123">
        <f>F14*12</f>
        <v>0</v>
      </c>
      <c r="D14" s="16">
        <f>G14*I14</f>
        <v>58023.36</v>
      </c>
      <c r="E14" s="124">
        <f>H14*12</f>
        <v>28.8</v>
      </c>
      <c r="F14" s="125"/>
      <c r="G14" s="124">
        <f>H14*12</f>
        <v>28.8</v>
      </c>
      <c r="H14" s="124">
        <v>2.4</v>
      </c>
      <c r="I14" s="6">
        <v>2014.7</v>
      </c>
      <c r="J14" s="6">
        <v>1.07</v>
      </c>
      <c r="K14" s="114">
        <v>2.24</v>
      </c>
    </row>
    <row r="15" spans="1:11" s="12" customFormat="1" ht="29.25" customHeight="1">
      <c r="A15" s="155" t="s">
        <v>127</v>
      </c>
      <c r="B15" s="156" t="s">
        <v>39</v>
      </c>
      <c r="C15" s="157"/>
      <c r="D15" s="147"/>
      <c r="E15" s="158"/>
      <c r="F15" s="159"/>
      <c r="G15" s="158"/>
      <c r="H15" s="158"/>
      <c r="K15" s="160"/>
    </row>
    <row r="16" spans="1:11" s="12" customFormat="1" ht="15">
      <c r="A16" s="155" t="s">
        <v>40</v>
      </c>
      <c r="B16" s="156" t="s">
        <v>39</v>
      </c>
      <c r="C16" s="157"/>
      <c r="D16" s="147"/>
      <c r="E16" s="158"/>
      <c r="F16" s="159"/>
      <c r="G16" s="158"/>
      <c r="H16" s="158"/>
      <c r="K16" s="160"/>
    </row>
    <row r="17" spans="1:11" s="12" customFormat="1" ht="15">
      <c r="A17" s="155" t="s">
        <v>41</v>
      </c>
      <c r="B17" s="156" t="s">
        <v>42</v>
      </c>
      <c r="C17" s="157"/>
      <c r="D17" s="147"/>
      <c r="E17" s="158"/>
      <c r="F17" s="159"/>
      <c r="G17" s="158"/>
      <c r="H17" s="158"/>
      <c r="K17" s="160"/>
    </row>
    <row r="18" spans="1:11" s="12" customFormat="1" ht="15">
      <c r="A18" s="155" t="s">
        <v>43</v>
      </c>
      <c r="B18" s="156" t="s">
        <v>39</v>
      </c>
      <c r="C18" s="157"/>
      <c r="D18" s="147"/>
      <c r="E18" s="158"/>
      <c r="F18" s="159"/>
      <c r="G18" s="158"/>
      <c r="H18" s="158"/>
      <c r="K18" s="160"/>
    </row>
    <row r="19" spans="1:11" s="6" customFormat="1" ht="30">
      <c r="A19" s="122" t="s">
        <v>44</v>
      </c>
      <c r="B19" s="127"/>
      <c r="C19" s="123">
        <f>F19*12</f>
        <v>0</v>
      </c>
      <c r="D19" s="16">
        <f>G19*I19</f>
        <v>33363.43</v>
      </c>
      <c r="E19" s="124">
        <f>H19*12</f>
        <v>16.56</v>
      </c>
      <c r="F19" s="125"/>
      <c r="G19" s="124">
        <f>H19*12</f>
        <v>16.56</v>
      </c>
      <c r="H19" s="124">
        <v>1.38</v>
      </c>
      <c r="I19" s="6">
        <v>2014.7</v>
      </c>
      <c r="J19" s="6">
        <v>1.07</v>
      </c>
      <c r="K19" s="114">
        <v>1.29</v>
      </c>
    </row>
    <row r="20" spans="1:11" s="6" customFormat="1" ht="15">
      <c r="A20" s="126" t="s">
        <v>45</v>
      </c>
      <c r="B20" s="10" t="s">
        <v>46</v>
      </c>
      <c r="C20" s="123"/>
      <c r="D20" s="16"/>
      <c r="E20" s="124"/>
      <c r="F20" s="125"/>
      <c r="G20" s="124"/>
      <c r="H20" s="124"/>
      <c r="K20" s="114"/>
    </row>
    <row r="21" spans="1:11" s="6" customFormat="1" ht="15">
      <c r="A21" s="126" t="s">
        <v>47</v>
      </c>
      <c r="B21" s="10" t="s">
        <v>46</v>
      </c>
      <c r="C21" s="123"/>
      <c r="D21" s="16"/>
      <c r="E21" s="124"/>
      <c r="F21" s="125"/>
      <c r="G21" s="124"/>
      <c r="H21" s="124"/>
      <c r="K21" s="114"/>
    </row>
    <row r="22" spans="1:11" s="6" customFormat="1" ht="15">
      <c r="A22" s="161" t="s">
        <v>48</v>
      </c>
      <c r="B22" s="15" t="s">
        <v>100</v>
      </c>
      <c r="C22" s="123"/>
      <c r="D22" s="16"/>
      <c r="E22" s="124"/>
      <c r="F22" s="125"/>
      <c r="G22" s="124"/>
      <c r="H22" s="124"/>
      <c r="K22" s="114"/>
    </row>
    <row r="23" spans="1:11" s="6" customFormat="1" ht="15">
      <c r="A23" s="126" t="s">
        <v>49</v>
      </c>
      <c r="B23" s="10" t="s">
        <v>46</v>
      </c>
      <c r="C23" s="123"/>
      <c r="D23" s="16"/>
      <c r="E23" s="124"/>
      <c r="F23" s="125"/>
      <c r="G23" s="124"/>
      <c r="H23" s="124"/>
      <c r="K23" s="114"/>
    </row>
    <row r="24" spans="1:11" s="6" customFormat="1" ht="25.5">
      <c r="A24" s="126" t="s">
        <v>50</v>
      </c>
      <c r="B24" s="10" t="s">
        <v>51</v>
      </c>
      <c r="C24" s="123"/>
      <c r="D24" s="16"/>
      <c r="E24" s="124"/>
      <c r="F24" s="125"/>
      <c r="G24" s="124"/>
      <c r="H24" s="124"/>
      <c r="K24" s="114"/>
    </row>
    <row r="25" spans="1:11" s="6" customFormat="1" ht="15">
      <c r="A25" s="126" t="s">
        <v>116</v>
      </c>
      <c r="B25" s="10" t="s">
        <v>46</v>
      </c>
      <c r="C25" s="123"/>
      <c r="D25" s="16"/>
      <c r="E25" s="124"/>
      <c r="F25" s="125"/>
      <c r="G25" s="124"/>
      <c r="H25" s="124"/>
      <c r="K25" s="114"/>
    </row>
    <row r="26" spans="1:11" s="12" customFormat="1" ht="15">
      <c r="A26" s="128" t="s">
        <v>128</v>
      </c>
      <c r="B26" s="74" t="s">
        <v>46</v>
      </c>
      <c r="C26" s="162"/>
      <c r="D26" s="16"/>
      <c r="E26" s="124"/>
      <c r="F26" s="125"/>
      <c r="G26" s="124"/>
      <c r="H26" s="124"/>
      <c r="K26" s="160"/>
    </row>
    <row r="27" spans="1:11" s="6" customFormat="1" ht="26.25" thickBot="1">
      <c r="A27" s="129" t="s">
        <v>117</v>
      </c>
      <c r="B27" s="130" t="s">
        <v>52</v>
      </c>
      <c r="C27" s="123"/>
      <c r="D27" s="16"/>
      <c r="E27" s="124"/>
      <c r="F27" s="125"/>
      <c r="G27" s="124"/>
      <c r="H27" s="124"/>
      <c r="K27" s="114"/>
    </row>
    <row r="28" spans="1:11" s="9" customFormat="1" ht="18" customHeight="1">
      <c r="A28" s="60" t="s">
        <v>53</v>
      </c>
      <c r="B28" s="8" t="s">
        <v>54</v>
      </c>
      <c r="C28" s="123">
        <f>F28*12</f>
        <v>0</v>
      </c>
      <c r="D28" s="16">
        <f>G28*I28</f>
        <v>15472.9</v>
      </c>
      <c r="E28" s="124">
        <f aca="true" t="shared" si="0" ref="E28:E38">H28*12</f>
        <v>7.68</v>
      </c>
      <c r="F28" s="131"/>
      <c r="G28" s="124">
        <f>H28*12</f>
        <v>7.68</v>
      </c>
      <c r="H28" s="124">
        <v>0.64</v>
      </c>
      <c r="I28" s="6">
        <v>2014.7</v>
      </c>
      <c r="J28" s="6">
        <v>1.07</v>
      </c>
      <c r="K28" s="114">
        <v>0.6</v>
      </c>
    </row>
    <row r="29" spans="1:11" s="6" customFormat="1" ht="15">
      <c r="A29" s="60" t="s">
        <v>55</v>
      </c>
      <c r="B29" s="8" t="s">
        <v>56</v>
      </c>
      <c r="C29" s="123">
        <f>F29*12</f>
        <v>0</v>
      </c>
      <c r="D29" s="16">
        <f>G29*I29</f>
        <v>50286.91</v>
      </c>
      <c r="E29" s="124">
        <f t="shared" si="0"/>
        <v>24.96</v>
      </c>
      <c r="F29" s="131"/>
      <c r="G29" s="124">
        <f>H29*12</f>
        <v>24.96</v>
      </c>
      <c r="H29" s="124">
        <v>2.08</v>
      </c>
      <c r="I29" s="6">
        <v>2014.7</v>
      </c>
      <c r="J29" s="6">
        <v>1.07</v>
      </c>
      <c r="K29" s="114">
        <v>1.94</v>
      </c>
    </row>
    <row r="30" spans="1:11" s="6" customFormat="1" ht="15">
      <c r="A30" s="60" t="s">
        <v>93</v>
      </c>
      <c r="B30" s="8" t="s">
        <v>46</v>
      </c>
      <c r="C30" s="123">
        <f>F30*12</f>
        <v>0</v>
      </c>
      <c r="D30" s="16">
        <f>G30*I30</f>
        <v>32396.38</v>
      </c>
      <c r="E30" s="124">
        <f t="shared" si="0"/>
        <v>16.08</v>
      </c>
      <c r="F30" s="131"/>
      <c r="G30" s="124">
        <f>H30*12</f>
        <v>16.08</v>
      </c>
      <c r="H30" s="124">
        <v>1.34</v>
      </c>
      <c r="I30" s="6">
        <v>2014.7</v>
      </c>
      <c r="J30" s="6">
        <v>1.07</v>
      </c>
      <c r="K30" s="114">
        <v>1.25</v>
      </c>
    </row>
    <row r="31" spans="1:11" s="6" customFormat="1" ht="15" hidden="1">
      <c r="A31" s="60" t="s">
        <v>96</v>
      </c>
      <c r="B31" s="8" t="s">
        <v>46</v>
      </c>
      <c r="C31" s="123">
        <f>F31*12</f>
        <v>0</v>
      </c>
      <c r="D31" s="16">
        <f>G31*I31</f>
        <v>0</v>
      </c>
      <c r="E31" s="124">
        <f t="shared" si="0"/>
        <v>0</v>
      </c>
      <c r="F31" s="131"/>
      <c r="G31" s="124">
        <f>H31*12</f>
        <v>0</v>
      </c>
      <c r="H31" s="124">
        <v>0</v>
      </c>
      <c r="I31" s="6">
        <v>2014.7</v>
      </c>
      <c r="J31" s="6">
        <v>1.07</v>
      </c>
      <c r="K31" s="114">
        <v>0</v>
      </c>
    </row>
    <row r="32" spans="1:11" s="6" customFormat="1" ht="45">
      <c r="A32" s="60" t="s">
        <v>119</v>
      </c>
      <c r="B32" s="8" t="s">
        <v>51</v>
      </c>
      <c r="C32" s="123"/>
      <c r="D32" s="16">
        <f>D33+D34</f>
        <v>2584.87</v>
      </c>
      <c r="E32" s="124"/>
      <c r="F32" s="131"/>
      <c r="G32" s="124">
        <f>D32/I32</f>
        <v>1.28</v>
      </c>
      <c r="H32" s="124">
        <f>G32/12</f>
        <v>0.11</v>
      </c>
      <c r="I32" s="6">
        <v>2014.7</v>
      </c>
      <c r="K32" s="114"/>
    </row>
    <row r="33" spans="1:11" s="6" customFormat="1" ht="15">
      <c r="A33" s="132" t="s">
        <v>129</v>
      </c>
      <c r="B33" s="133"/>
      <c r="C33" s="158"/>
      <c r="D33" s="147">
        <v>1175.53</v>
      </c>
      <c r="E33" s="158"/>
      <c r="F33" s="163"/>
      <c r="G33" s="158"/>
      <c r="H33" s="158"/>
      <c r="K33" s="114"/>
    </row>
    <row r="34" spans="1:11" s="6" customFormat="1" ht="15">
      <c r="A34" s="132" t="s">
        <v>130</v>
      </c>
      <c r="B34" s="133"/>
      <c r="C34" s="158"/>
      <c r="D34" s="147">
        <v>1409.34</v>
      </c>
      <c r="E34" s="158"/>
      <c r="F34" s="163"/>
      <c r="G34" s="158"/>
      <c r="H34" s="158"/>
      <c r="K34" s="114"/>
    </row>
    <row r="35" spans="1:11" s="6" customFormat="1" ht="60">
      <c r="A35" s="60" t="s">
        <v>131</v>
      </c>
      <c r="B35" s="8"/>
      <c r="C35" s="123"/>
      <c r="D35" s="16">
        <v>18916.67</v>
      </c>
      <c r="E35" s="124"/>
      <c r="F35" s="131"/>
      <c r="G35" s="124">
        <f>D35/I35</f>
        <v>9.39</v>
      </c>
      <c r="H35" s="124">
        <f>G35/12</f>
        <v>0.78</v>
      </c>
      <c r="I35" s="6">
        <v>2014.7</v>
      </c>
      <c r="K35" s="114"/>
    </row>
    <row r="36" spans="1:11" s="6" customFormat="1" ht="28.5">
      <c r="A36" s="60" t="s">
        <v>97</v>
      </c>
      <c r="B36" s="134" t="s">
        <v>98</v>
      </c>
      <c r="C36" s="123">
        <f>F36*12</f>
        <v>0</v>
      </c>
      <c r="D36" s="16">
        <f>G36*I36</f>
        <v>80023.88</v>
      </c>
      <c r="E36" s="124">
        <f t="shared" si="0"/>
        <v>39.72</v>
      </c>
      <c r="F36" s="131"/>
      <c r="G36" s="124">
        <f>H36*12</f>
        <v>39.72</v>
      </c>
      <c r="H36" s="124">
        <v>3.31</v>
      </c>
      <c r="I36" s="6">
        <v>2014.7</v>
      </c>
      <c r="J36" s="6">
        <v>1.07</v>
      </c>
      <c r="K36" s="114">
        <v>3.09</v>
      </c>
    </row>
    <row r="37" spans="1:11" s="7" customFormat="1" ht="30">
      <c r="A37" s="60" t="s">
        <v>57</v>
      </c>
      <c r="B37" s="8" t="s">
        <v>58</v>
      </c>
      <c r="C37" s="95"/>
      <c r="D37" s="16">
        <v>1733.72</v>
      </c>
      <c r="E37" s="95">
        <f t="shared" si="0"/>
        <v>0.84</v>
      </c>
      <c r="F37" s="131"/>
      <c r="G37" s="124">
        <f>D37/I37</f>
        <v>0.86</v>
      </c>
      <c r="H37" s="124">
        <f>G37/12</f>
        <v>0.07</v>
      </c>
      <c r="I37" s="6">
        <v>2014.7</v>
      </c>
      <c r="J37" s="6">
        <v>1.07</v>
      </c>
      <c r="K37" s="114">
        <v>0.06</v>
      </c>
    </row>
    <row r="38" spans="1:11" s="7" customFormat="1" ht="30">
      <c r="A38" s="60" t="s">
        <v>59</v>
      </c>
      <c r="B38" s="8" t="s">
        <v>58</v>
      </c>
      <c r="C38" s="95"/>
      <c r="D38" s="16">
        <v>1733.72</v>
      </c>
      <c r="E38" s="95">
        <f t="shared" si="0"/>
        <v>0.84</v>
      </c>
      <c r="F38" s="131"/>
      <c r="G38" s="124">
        <f>D38/I38</f>
        <v>0.86</v>
      </c>
      <c r="H38" s="124">
        <f>G38/12</f>
        <v>0.07</v>
      </c>
      <c r="I38" s="6">
        <v>2014.7</v>
      </c>
      <c r="J38" s="6">
        <v>1.07</v>
      </c>
      <c r="K38" s="114">
        <v>0.06</v>
      </c>
    </row>
    <row r="39" spans="1:11" s="7" customFormat="1" ht="15">
      <c r="A39" s="60" t="s">
        <v>60</v>
      </c>
      <c r="B39" s="8" t="s">
        <v>58</v>
      </c>
      <c r="C39" s="95"/>
      <c r="D39" s="16">
        <v>10948.1</v>
      </c>
      <c r="E39" s="95"/>
      <c r="F39" s="131"/>
      <c r="G39" s="124">
        <f>D39/I39</f>
        <v>5.43</v>
      </c>
      <c r="H39" s="124">
        <f>G39/12</f>
        <v>0.45</v>
      </c>
      <c r="I39" s="6">
        <v>2014.7</v>
      </c>
      <c r="J39" s="6">
        <v>1.07</v>
      </c>
      <c r="K39" s="114">
        <v>0.43</v>
      </c>
    </row>
    <row r="40" spans="1:11" s="7" customFormat="1" ht="30">
      <c r="A40" s="60" t="s">
        <v>132</v>
      </c>
      <c r="B40" s="8" t="s">
        <v>51</v>
      </c>
      <c r="C40" s="95"/>
      <c r="D40" s="16">
        <v>3100.59</v>
      </c>
      <c r="E40" s="95"/>
      <c r="F40" s="131"/>
      <c r="G40" s="124">
        <f>D40/I40</f>
        <v>1.54</v>
      </c>
      <c r="H40" s="124">
        <f>G40/12</f>
        <v>0.13</v>
      </c>
      <c r="I40" s="6">
        <v>2014.7</v>
      </c>
      <c r="J40" s="6">
        <v>1.07</v>
      </c>
      <c r="K40" s="114">
        <v>0</v>
      </c>
    </row>
    <row r="41" spans="1:11" s="7" customFormat="1" ht="30" hidden="1">
      <c r="A41" s="60" t="s">
        <v>132</v>
      </c>
      <c r="B41" s="8" t="s">
        <v>51</v>
      </c>
      <c r="C41" s="95"/>
      <c r="D41" s="16">
        <f>G41*I41</f>
        <v>0</v>
      </c>
      <c r="E41" s="95"/>
      <c r="F41" s="131"/>
      <c r="G41" s="124">
        <f>H41*12</f>
        <v>0</v>
      </c>
      <c r="H41" s="124">
        <v>0</v>
      </c>
      <c r="I41" s="6">
        <v>2014.7</v>
      </c>
      <c r="J41" s="6">
        <v>1.07</v>
      </c>
      <c r="K41" s="114">
        <v>0</v>
      </c>
    </row>
    <row r="42" spans="1:11" s="7" customFormat="1" ht="30">
      <c r="A42" s="60" t="s">
        <v>99</v>
      </c>
      <c r="B42" s="8"/>
      <c r="C42" s="95">
        <f>F42*12</f>
        <v>0</v>
      </c>
      <c r="D42" s="16">
        <f>G42*I42</f>
        <v>4351.75</v>
      </c>
      <c r="E42" s="95">
        <f>H42*12</f>
        <v>2.16</v>
      </c>
      <c r="F42" s="131"/>
      <c r="G42" s="124">
        <f>H42*12</f>
        <v>2.16</v>
      </c>
      <c r="H42" s="124">
        <v>0.18</v>
      </c>
      <c r="I42" s="6">
        <v>2014.7</v>
      </c>
      <c r="J42" s="6">
        <v>1.07</v>
      </c>
      <c r="K42" s="114">
        <v>0.14</v>
      </c>
    </row>
    <row r="43" spans="1:11" s="6" customFormat="1" ht="15">
      <c r="A43" s="60" t="s">
        <v>61</v>
      </c>
      <c r="B43" s="8" t="s">
        <v>62</v>
      </c>
      <c r="C43" s="95">
        <f>F43*12</f>
        <v>0</v>
      </c>
      <c r="D43" s="16">
        <f>G43*I43</f>
        <v>967.06</v>
      </c>
      <c r="E43" s="95">
        <f>H43*12</f>
        <v>0.48</v>
      </c>
      <c r="F43" s="131"/>
      <c r="G43" s="124">
        <f>H43*12</f>
        <v>0.48</v>
      </c>
      <c r="H43" s="124">
        <v>0.04</v>
      </c>
      <c r="I43" s="6">
        <v>2014.7</v>
      </c>
      <c r="J43" s="6">
        <v>1.07</v>
      </c>
      <c r="K43" s="114">
        <v>0.03</v>
      </c>
    </row>
    <row r="44" spans="1:11" s="6" customFormat="1" ht="15">
      <c r="A44" s="60" t="s">
        <v>63</v>
      </c>
      <c r="B44" s="164" t="s">
        <v>64</v>
      </c>
      <c r="C44" s="135">
        <f>F44*12</f>
        <v>0</v>
      </c>
      <c r="D44" s="16">
        <v>553.59</v>
      </c>
      <c r="E44" s="136">
        <f>H44*12</f>
        <v>0.24</v>
      </c>
      <c r="F44" s="137"/>
      <c r="G44" s="124">
        <f>D44/I44</f>
        <v>0.27</v>
      </c>
      <c r="H44" s="124">
        <f>G44/12</f>
        <v>0.02</v>
      </c>
      <c r="I44" s="6">
        <v>2014.7</v>
      </c>
      <c r="J44" s="6">
        <v>1.07</v>
      </c>
      <c r="K44" s="114">
        <v>0.02</v>
      </c>
    </row>
    <row r="45" spans="1:11" s="9" customFormat="1" ht="30">
      <c r="A45" s="60" t="s">
        <v>65</v>
      </c>
      <c r="B45" s="8" t="s">
        <v>102</v>
      </c>
      <c r="C45" s="95">
        <f>F45*12</f>
        <v>0</v>
      </c>
      <c r="D45" s="16">
        <v>830.38</v>
      </c>
      <c r="E45" s="95">
        <f>H45*12</f>
        <v>0.36</v>
      </c>
      <c r="F45" s="131"/>
      <c r="G45" s="124">
        <f>D45/I45</f>
        <v>0.41</v>
      </c>
      <c r="H45" s="124">
        <f>G45/12</f>
        <v>0.03</v>
      </c>
      <c r="I45" s="6">
        <v>2014.7</v>
      </c>
      <c r="J45" s="6">
        <v>1.07</v>
      </c>
      <c r="K45" s="114">
        <v>0.03</v>
      </c>
    </row>
    <row r="46" spans="1:12" s="9" customFormat="1" ht="15">
      <c r="A46" s="60" t="s">
        <v>66</v>
      </c>
      <c r="B46" s="8"/>
      <c r="C46" s="123"/>
      <c r="D46" s="124">
        <f>D48+D49+D50+D51+D52+D53+D54+D55+D56+D57+D60</f>
        <v>15075.07</v>
      </c>
      <c r="E46" s="124"/>
      <c r="F46" s="131"/>
      <c r="G46" s="124">
        <v>7.49</v>
      </c>
      <c r="H46" s="124">
        <v>0.63</v>
      </c>
      <c r="I46" s="6">
        <v>2014.7</v>
      </c>
      <c r="J46" s="6">
        <v>1.07</v>
      </c>
      <c r="K46" s="114">
        <v>0.8</v>
      </c>
      <c r="L46" s="9">
        <v>0.77</v>
      </c>
    </row>
    <row r="47" spans="1:11" s="7" customFormat="1" ht="15" hidden="1">
      <c r="A47" s="5" t="s">
        <v>133</v>
      </c>
      <c r="B47" s="10" t="s">
        <v>67</v>
      </c>
      <c r="C47" s="1"/>
      <c r="D47" s="17">
        <f>G47*I47</f>
        <v>0</v>
      </c>
      <c r="E47" s="103"/>
      <c r="F47" s="104"/>
      <c r="G47" s="103">
        <f>H47*12</f>
        <v>0</v>
      </c>
      <c r="H47" s="103">
        <v>0</v>
      </c>
      <c r="I47" s="6">
        <v>2014.7</v>
      </c>
      <c r="J47" s="6">
        <v>1.07</v>
      </c>
      <c r="K47" s="114">
        <v>0</v>
      </c>
    </row>
    <row r="48" spans="1:11" s="7" customFormat="1" ht="15">
      <c r="A48" s="5" t="s">
        <v>68</v>
      </c>
      <c r="B48" s="10" t="s">
        <v>67</v>
      </c>
      <c r="C48" s="1"/>
      <c r="D48" s="17">
        <v>184.33</v>
      </c>
      <c r="E48" s="103"/>
      <c r="F48" s="104"/>
      <c r="G48" s="103"/>
      <c r="H48" s="103"/>
      <c r="I48" s="6">
        <v>2014.7</v>
      </c>
      <c r="J48" s="6">
        <v>1.07</v>
      </c>
      <c r="K48" s="114">
        <v>0.01</v>
      </c>
    </row>
    <row r="49" spans="1:11" s="7" customFormat="1" ht="15">
      <c r="A49" s="5" t="s">
        <v>69</v>
      </c>
      <c r="B49" s="10" t="s">
        <v>70</v>
      </c>
      <c r="C49" s="1">
        <f>F49*12</f>
        <v>0</v>
      </c>
      <c r="D49" s="17">
        <v>390.07</v>
      </c>
      <c r="E49" s="103">
        <f>H49*12</f>
        <v>0</v>
      </c>
      <c r="F49" s="104"/>
      <c r="G49" s="103"/>
      <c r="H49" s="103"/>
      <c r="I49" s="6">
        <v>2014.7</v>
      </c>
      <c r="J49" s="6">
        <v>1.07</v>
      </c>
      <c r="K49" s="114">
        <v>0.01</v>
      </c>
    </row>
    <row r="50" spans="1:11" s="7" customFormat="1" ht="15">
      <c r="A50" s="5" t="s">
        <v>134</v>
      </c>
      <c r="B50" s="10" t="s">
        <v>67</v>
      </c>
      <c r="C50" s="1">
        <f>F50*12</f>
        <v>0</v>
      </c>
      <c r="D50" s="17">
        <v>1428.84</v>
      </c>
      <c r="E50" s="103">
        <f>H50*12</f>
        <v>0</v>
      </c>
      <c r="F50" s="104"/>
      <c r="G50" s="103"/>
      <c r="H50" s="103"/>
      <c r="I50" s="6">
        <v>2014.7</v>
      </c>
      <c r="J50" s="6">
        <v>1.07</v>
      </c>
      <c r="K50" s="114">
        <v>0.29</v>
      </c>
    </row>
    <row r="51" spans="1:11" s="7" customFormat="1" ht="15">
      <c r="A51" s="5" t="s">
        <v>71</v>
      </c>
      <c r="B51" s="10" t="s">
        <v>67</v>
      </c>
      <c r="C51" s="1">
        <f>F51*12</f>
        <v>0</v>
      </c>
      <c r="D51" s="17">
        <v>743.35</v>
      </c>
      <c r="E51" s="103">
        <f>H51*12</f>
        <v>0</v>
      </c>
      <c r="F51" s="104"/>
      <c r="G51" s="103"/>
      <c r="H51" s="103"/>
      <c r="I51" s="6">
        <v>2014.7</v>
      </c>
      <c r="J51" s="6">
        <v>1.07</v>
      </c>
      <c r="K51" s="114">
        <v>0.03</v>
      </c>
    </row>
    <row r="52" spans="1:11" s="7" customFormat="1" ht="15">
      <c r="A52" s="5" t="s">
        <v>72</v>
      </c>
      <c r="B52" s="10" t="s">
        <v>67</v>
      </c>
      <c r="C52" s="1">
        <f>F52*12</f>
        <v>0</v>
      </c>
      <c r="D52" s="17">
        <v>3314.05</v>
      </c>
      <c r="E52" s="103">
        <f>H52*12</f>
        <v>0</v>
      </c>
      <c r="F52" s="104"/>
      <c r="G52" s="103"/>
      <c r="H52" s="103"/>
      <c r="I52" s="6">
        <v>2014.7</v>
      </c>
      <c r="J52" s="6">
        <v>1.07</v>
      </c>
      <c r="K52" s="114">
        <v>0.13</v>
      </c>
    </row>
    <row r="53" spans="1:11" s="7" customFormat="1" ht="15">
      <c r="A53" s="5" t="s">
        <v>73</v>
      </c>
      <c r="B53" s="10" t="s">
        <v>67</v>
      </c>
      <c r="C53" s="1">
        <f>F53*12</f>
        <v>0</v>
      </c>
      <c r="D53" s="17">
        <v>780.14</v>
      </c>
      <c r="E53" s="103">
        <f>H53*12</f>
        <v>0</v>
      </c>
      <c r="F53" s="104"/>
      <c r="G53" s="103"/>
      <c r="H53" s="103"/>
      <c r="I53" s="6">
        <v>2014.7</v>
      </c>
      <c r="J53" s="6">
        <v>1.07</v>
      </c>
      <c r="K53" s="114">
        <v>0.03</v>
      </c>
    </row>
    <row r="54" spans="1:11" s="7" customFormat="1" ht="15">
      <c r="A54" s="5" t="s">
        <v>74</v>
      </c>
      <c r="B54" s="10" t="s">
        <v>67</v>
      </c>
      <c r="C54" s="1"/>
      <c r="D54" s="17">
        <v>371.66</v>
      </c>
      <c r="E54" s="103"/>
      <c r="F54" s="104"/>
      <c r="G54" s="103"/>
      <c r="H54" s="103"/>
      <c r="I54" s="6">
        <v>2014.7</v>
      </c>
      <c r="J54" s="6">
        <v>1.07</v>
      </c>
      <c r="K54" s="114">
        <v>0.01</v>
      </c>
    </row>
    <row r="55" spans="1:11" s="7" customFormat="1" ht="15">
      <c r="A55" s="5" t="s">
        <v>75</v>
      </c>
      <c r="B55" s="15" t="s">
        <v>67</v>
      </c>
      <c r="C55" s="1"/>
      <c r="D55" s="17">
        <v>743.35</v>
      </c>
      <c r="E55" s="103"/>
      <c r="F55" s="104"/>
      <c r="G55" s="103"/>
      <c r="H55" s="103"/>
      <c r="I55" s="6">
        <v>2014.7</v>
      </c>
      <c r="J55" s="6">
        <v>1.07</v>
      </c>
      <c r="K55" s="114">
        <v>0.05</v>
      </c>
    </row>
    <row r="56" spans="1:11" s="7" customFormat="1" ht="25.5">
      <c r="A56" s="5" t="s">
        <v>76</v>
      </c>
      <c r="B56" s="10" t="s">
        <v>67</v>
      </c>
      <c r="C56" s="1">
        <f>F56*12</f>
        <v>0</v>
      </c>
      <c r="D56" s="17">
        <v>1544.37</v>
      </c>
      <c r="E56" s="103">
        <f>H56*12</f>
        <v>0</v>
      </c>
      <c r="F56" s="104"/>
      <c r="G56" s="103"/>
      <c r="H56" s="103"/>
      <c r="I56" s="6">
        <v>2014.7</v>
      </c>
      <c r="J56" s="6">
        <v>1.07</v>
      </c>
      <c r="K56" s="114">
        <v>0.06</v>
      </c>
    </row>
    <row r="57" spans="1:11" s="7" customFormat="1" ht="15">
      <c r="A57" s="5" t="s">
        <v>77</v>
      </c>
      <c r="B57" s="10" t="s">
        <v>67</v>
      </c>
      <c r="C57" s="1"/>
      <c r="D57" s="17">
        <v>2617.3</v>
      </c>
      <c r="E57" s="103"/>
      <c r="F57" s="104"/>
      <c r="G57" s="103"/>
      <c r="H57" s="103"/>
      <c r="I57" s="6">
        <v>2014.7</v>
      </c>
      <c r="J57" s="6">
        <v>1.07</v>
      </c>
      <c r="K57" s="114">
        <v>0.01</v>
      </c>
    </row>
    <row r="58" spans="1:11" s="7" customFormat="1" ht="15" hidden="1">
      <c r="A58" s="5" t="s">
        <v>135</v>
      </c>
      <c r="B58" s="10" t="s">
        <v>67</v>
      </c>
      <c r="C58" s="96"/>
      <c r="D58" s="17">
        <f>G58*I58</f>
        <v>0</v>
      </c>
      <c r="E58" s="138"/>
      <c r="F58" s="104"/>
      <c r="G58" s="103"/>
      <c r="H58" s="103"/>
      <c r="I58" s="6">
        <v>2014.7</v>
      </c>
      <c r="J58" s="6">
        <v>1.07</v>
      </c>
      <c r="K58" s="114">
        <v>0</v>
      </c>
    </row>
    <row r="59" spans="1:11" s="7" customFormat="1" ht="15" hidden="1">
      <c r="A59" s="5"/>
      <c r="B59" s="10"/>
      <c r="C59" s="1"/>
      <c r="D59" s="17"/>
      <c r="E59" s="103"/>
      <c r="F59" s="104"/>
      <c r="G59" s="103"/>
      <c r="H59" s="103"/>
      <c r="I59" s="6"/>
      <c r="J59" s="6"/>
      <c r="K59" s="114"/>
    </row>
    <row r="60" spans="1:11" s="7" customFormat="1" ht="25.5">
      <c r="A60" s="5" t="s">
        <v>136</v>
      </c>
      <c r="B60" s="15" t="s">
        <v>51</v>
      </c>
      <c r="C60" s="1"/>
      <c r="D60" s="17">
        <v>2957.61</v>
      </c>
      <c r="E60" s="103"/>
      <c r="F60" s="104"/>
      <c r="G60" s="103"/>
      <c r="H60" s="103"/>
      <c r="I60" s="6">
        <v>2014.7</v>
      </c>
      <c r="J60" s="6">
        <v>1.07</v>
      </c>
      <c r="K60" s="114">
        <v>0.05</v>
      </c>
    </row>
    <row r="61" spans="1:12" s="9" customFormat="1" ht="30">
      <c r="A61" s="60" t="s">
        <v>137</v>
      </c>
      <c r="B61" s="8"/>
      <c r="C61" s="123"/>
      <c r="D61" s="124">
        <f>D62+D63+D64+D65+D66+D71+D72+D70</f>
        <v>16670.19</v>
      </c>
      <c r="E61" s="124"/>
      <c r="F61" s="131"/>
      <c r="G61" s="124">
        <v>8.28</v>
      </c>
      <c r="H61" s="124">
        <f>G61/12</f>
        <v>0.69</v>
      </c>
      <c r="I61" s="6">
        <v>2014.7</v>
      </c>
      <c r="J61" s="6">
        <v>1.07</v>
      </c>
      <c r="K61" s="114">
        <v>1.2</v>
      </c>
      <c r="L61" s="9">
        <v>0.73</v>
      </c>
    </row>
    <row r="62" spans="1:11" s="7" customFormat="1" ht="15">
      <c r="A62" s="5" t="s">
        <v>103</v>
      </c>
      <c r="B62" s="10" t="s">
        <v>104</v>
      </c>
      <c r="C62" s="1"/>
      <c r="D62" s="17">
        <v>2230.05</v>
      </c>
      <c r="E62" s="103"/>
      <c r="F62" s="104"/>
      <c r="G62" s="103"/>
      <c r="H62" s="103"/>
      <c r="I62" s="6">
        <v>2014.7</v>
      </c>
      <c r="J62" s="6">
        <v>1.07</v>
      </c>
      <c r="K62" s="114">
        <v>0.09</v>
      </c>
    </row>
    <row r="63" spans="1:11" s="7" customFormat="1" ht="25.5">
      <c r="A63" s="5" t="s">
        <v>105</v>
      </c>
      <c r="B63" s="10" t="s">
        <v>106</v>
      </c>
      <c r="C63" s="1"/>
      <c r="D63" s="17">
        <v>1486.7</v>
      </c>
      <c r="E63" s="103"/>
      <c r="F63" s="104"/>
      <c r="G63" s="103"/>
      <c r="H63" s="103"/>
      <c r="I63" s="6">
        <v>2014.7</v>
      </c>
      <c r="J63" s="6">
        <v>1.07</v>
      </c>
      <c r="K63" s="114">
        <v>0.05</v>
      </c>
    </row>
    <row r="64" spans="1:11" s="7" customFormat="1" ht="15">
      <c r="A64" s="5" t="s">
        <v>107</v>
      </c>
      <c r="B64" s="10" t="s">
        <v>108</v>
      </c>
      <c r="C64" s="1"/>
      <c r="D64" s="17">
        <v>1560.23</v>
      </c>
      <c r="E64" s="103"/>
      <c r="F64" s="104"/>
      <c r="G64" s="103"/>
      <c r="H64" s="103"/>
      <c r="I64" s="6">
        <v>2014.7</v>
      </c>
      <c r="J64" s="6">
        <v>1.07</v>
      </c>
      <c r="K64" s="114">
        <v>0.06</v>
      </c>
    </row>
    <row r="65" spans="1:11" s="7" customFormat="1" ht="25.5">
      <c r="A65" s="5" t="s">
        <v>109</v>
      </c>
      <c r="B65" s="10" t="s">
        <v>110</v>
      </c>
      <c r="C65" s="1"/>
      <c r="D65" s="17">
        <v>1486.68</v>
      </c>
      <c r="E65" s="103"/>
      <c r="F65" s="104"/>
      <c r="G65" s="103"/>
      <c r="H65" s="103"/>
      <c r="I65" s="6">
        <v>2014.7</v>
      </c>
      <c r="J65" s="6">
        <v>1.07</v>
      </c>
      <c r="K65" s="114">
        <v>0.05</v>
      </c>
    </row>
    <row r="66" spans="1:11" s="7" customFormat="1" ht="25.5">
      <c r="A66" s="5" t="s">
        <v>138</v>
      </c>
      <c r="B66" s="15" t="s">
        <v>51</v>
      </c>
      <c r="C66" s="1"/>
      <c r="D66" s="17">
        <v>3375.68</v>
      </c>
      <c r="E66" s="103"/>
      <c r="F66" s="104"/>
      <c r="G66" s="103"/>
      <c r="H66" s="103"/>
      <c r="I66" s="6">
        <v>2014.7</v>
      </c>
      <c r="J66" s="6">
        <v>1.07</v>
      </c>
      <c r="K66" s="114">
        <v>0.29</v>
      </c>
    </row>
    <row r="67" spans="1:11" s="7" customFormat="1" ht="15" hidden="1">
      <c r="A67" s="5" t="s">
        <v>111</v>
      </c>
      <c r="B67" s="10" t="s">
        <v>108</v>
      </c>
      <c r="C67" s="1"/>
      <c r="D67" s="17">
        <f aca="true" t="shared" si="1" ref="D67:D73">G67*I67</f>
        <v>0</v>
      </c>
      <c r="E67" s="103"/>
      <c r="F67" s="104"/>
      <c r="G67" s="103"/>
      <c r="H67" s="103"/>
      <c r="I67" s="6">
        <v>2014.7</v>
      </c>
      <c r="J67" s="6">
        <v>1.07</v>
      </c>
      <c r="K67" s="114">
        <v>0</v>
      </c>
    </row>
    <row r="68" spans="1:11" s="7" customFormat="1" ht="15" hidden="1">
      <c r="A68" s="5" t="s">
        <v>112</v>
      </c>
      <c r="B68" s="10" t="s">
        <v>67</v>
      </c>
      <c r="C68" s="1"/>
      <c r="D68" s="17">
        <f t="shared" si="1"/>
        <v>0</v>
      </c>
      <c r="E68" s="103"/>
      <c r="F68" s="104"/>
      <c r="G68" s="103"/>
      <c r="H68" s="103"/>
      <c r="I68" s="6">
        <v>2014.7</v>
      </c>
      <c r="J68" s="6">
        <v>1.07</v>
      </c>
      <c r="K68" s="114">
        <v>0</v>
      </c>
    </row>
    <row r="69" spans="1:11" s="7" customFormat="1" ht="25.5" hidden="1">
      <c r="A69" s="5" t="s">
        <v>113</v>
      </c>
      <c r="B69" s="10" t="s">
        <v>67</v>
      </c>
      <c r="C69" s="1"/>
      <c r="D69" s="17">
        <f t="shared" si="1"/>
        <v>0</v>
      </c>
      <c r="E69" s="103"/>
      <c r="F69" s="104"/>
      <c r="G69" s="103"/>
      <c r="H69" s="103"/>
      <c r="I69" s="6">
        <v>2014.7</v>
      </c>
      <c r="J69" s="6">
        <v>1.07</v>
      </c>
      <c r="K69" s="114">
        <v>0</v>
      </c>
    </row>
    <row r="70" spans="1:11" s="7" customFormat="1" ht="15">
      <c r="A70" s="5" t="s">
        <v>139</v>
      </c>
      <c r="B70" s="10" t="s">
        <v>67</v>
      </c>
      <c r="C70" s="1"/>
      <c r="D70" s="17">
        <v>1243.17</v>
      </c>
      <c r="E70" s="103"/>
      <c r="F70" s="104"/>
      <c r="G70" s="103"/>
      <c r="H70" s="103"/>
      <c r="I70" s="6">
        <v>2014.7</v>
      </c>
      <c r="J70" s="6">
        <v>1.07</v>
      </c>
      <c r="K70" s="114">
        <v>0.05</v>
      </c>
    </row>
    <row r="71" spans="1:11" s="7" customFormat="1" ht="25.5" hidden="1">
      <c r="A71" s="5" t="s">
        <v>140</v>
      </c>
      <c r="B71" s="15" t="s">
        <v>51</v>
      </c>
      <c r="C71" s="1"/>
      <c r="D71" s="17"/>
      <c r="E71" s="103"/>
      <c r="F71" s="104"/>
      <c r="G71" s="103"/>
      <c r="H71" s="103"/>
      <c r="I71" s="6">
        <v>2014.7</v>
      </c>
      <c r="J71" s="6">
        <v>1.07</v>
      </c>
      <c r="K71" s="114">
        <v>0.4</v>
      </c>
    </row>
    <row r="72" spans="1:11" s="7" customFormat="1" ht="15">
      <c r="A72" s="5" t="s">
        <v>114</v>
      </c>
      <c r="B72" s="10" t="s">
        <v>58</v>
      </c>
      <c r="C72" s="96"/>
      <c r="D72" s="17">
        <v>5287.68</v>
      </c>
      <c r="E72" s="138"/>
      <c r="F72" s="104"/>
      <c r="G72" s="103"/>
      <c r="H72" s="103"/>
      <c r="I72" s="6">
        <v>2014.7</v>
      </c>
      <c r="J72" s="6">
        <v>1.07</v>
      </c>
      <c r="K72" s="114">
        <v>0.2</v>
      </c>
    </row>
    <row r="73" spans="1:11" s="7" customFormat="1" ht="15" hidden="1">
      <c r="A73" s="5" t="s">
        <v>120</v>
      </c>
      <c r="B73" s="10" t="s">
        <v>67</v>
      </c>
      <c r="C73" s="1"/>
      <c r="D73" s="17">
        <f t="shared" si="1"/>
        <v>0</v>
      </c>
      <c r="E73" s="103"/>
      <c r="F73" s="104"/>
      <c r="G73" s="103">
        <f>H73*12</f>
        <v>0</v>
      </c>
      <c r="H73" s="103">
        <v>0</v>
      </c>
      <c r="I73" s="6">
        <v>2014.7</v>
      </c>
      <c r="J73" s="6">
        <v>1.07</v>
      </c>
      <c r="K73" s="114">
        <v>0</v>
      </c>
    </row>
    <row r="74" spans="1:11" s="7" customFormat="1" ht="30">
      <c r="A74" s="60" t="s">
        <v>141</v>
      </c>
      <c r="B74" s="10"/>
      <c r="C74" s="1"/>
      <c r="D74" s="124">
        <f>D75+D76+D77</f>
        <v>3823.99</v>
      </c>
      <c r="E74" s="103"/>
      <c r="F74" s="104"/>
      <c r="G74" s="124">
        <f>D74/I74</f>
        <v>1.9</v>
      </c>
      <c r="H74" s="124">
        <f>G74/12</f>
        <v>0.16</v>
      </c>
      <c r="I74" s="6">
        <v>2014.7</v>
      </c>
      <c r="J74" s="6">
        <v>1.07</v>
      </c>
      <c r="K74" s="114">
        <v>0.55</v>
      </c>
    </row>
    <row r="75" spans="1:11" s="7" customFormat="1" ht="25.5">
      <c r="A75" s="5" t="s">
        <v>142</v>
      </c>
      <c r="B75" s="15" t="s">
        <v>51</v>
      </c>
      <c r="C75" s="1"/>
      <c r="D75" s="17">
        <v>321.07</v>
      </c>
      <c r="E75" s="103"/>
      <c r="F75" s="104"/>
      <c r="G75" s="103"/>
      <c r="H75" s="103"/>
      <c r="I75" s="6">
        <v>2014.7</v>
      </c>
      <c r="J75" s="6">
        <v>1.07</v>
      </c>
      <c r="K75" s="114">
        <v>0.06</v>
      </c>
    </row>
    <row r="76" spans="1:11" s="7" customFormat="1" ht="15">
      <c r="A76" s="5" t="s">
        <v>143</v>
      </c>
      <c r="B76" s="10" t="s">
        <v>67</v>
      </c>
      <c r="C76" s="1"/>
      <c r="D76" s="17">
        <v>1428.84</v>
      </c>
      <c r="E76" s="103"/>
      <c r="F76" s="104"/>
      <c r="G76" s="103"/>
      <c r="H76" s="103"/>
      <c r="I76" s="6">
        <v>2014.7</v>
      </c>
      <c r="J76" s="6">
        <v>1.07</v>
      </c>
      <c r="K76" s="114">
        <v>0.09</v>
      </c>
    </row>
    <row r="77" spans="1:11" s="7" customFormat="1" ht="25.5">
      <c r="A77" s="5" t="s">
        <v>144</v>
      </c>
      <c r="B77" s="15" t="s">
        <v>51</v>
      </c>
      <c r="C77" s="1"/>
      <c r="D77" s="17">
        <v>2074.08</v>
      </c>
      <c r="E77" s="103"/>
      <c r="F77" s="104"/>
      <c r="G77" s="103"/>
      <c r="H77" s="103"/>
      <c r="I77" s="6">
        <v>2014.7</v>
      </c>
      <c r="J77" s="6">
        <v>1.07</v>
      </c>
      <c r="K77" s="114">
        <v>0.4</v>
      </c>
    </row>
    <row r="78" spans="1:11" s="7" customFormat="1" ht="15">
      <c r="A78" s="60" t="s">
        <v>78</v>
      </c>
      <c r="B78" s="10"/>
      <c r="C78" s="1"/>
      <c r="D78" s="124">
        <f>D79+D80+D81+D85</f>
        <v>5093.79</v>
      </c>
      <c r="E78" s="103"/>
      <c r="F78" s="104"/>
      <c r="G78" s="124">
        <f>D78/I78</f>
        <v>2.53</v>
      </c>
      <c r="H78" s="124">
        <f>G78/12</f>
        <v>0.21</v>
      </c>
      <c r="I78" s="6">
        <v>2014.7</v>
      </c>
      <c r="J78" s="6">
        <v>1.07</v>
      </c>
      <c r="K78" s="114">
        <v>0.3</v>
      </c>
    </row>
    <row r="79" spans="1:11" s="7" customFormat="1" ht="15" hidden="1">
      <c r="A79" s="5" t="s">
        <v>79</v>
      </c>
      <c r="B79" s="10" t="s">
        <v>58</v>
      </c>
      <c r="C79" s="1"/>
      <c r="D79" s="17"/>
      <c r="E79" s="103"/>
      <c r="F79" s="104"/>
      <c r="G79" s="103"/>
      <c r="H79" s="103"/>
      <c r="I79" s="6">
        <v>2014.7</v>
      </c>
      <c r="J79" s="6">
        <v>1.07</v>
      </c>
      <c r="K79" s="114">
        <v>0.04</v>
      </c>
    </row>
    <row r="80" spans="1:11" s="7" customFormat="1" ht="15">
      <c r="A80" s="5" t="s">
        <v>80</v>
      </c>
      <c r="B80" s="10" t="s">
        <v>67</v>
      </c>
      <c r="C80" s="1"/>
      <c r="D80" s="17">
        <v>4316.76</v>
      </c>
      <c r="E80" s="103"/>
      <c r="F80" s="104"/>
      <c r="G80" s="103"/>
      <c r="H80" s="103"/>
      <c r="I80" s="6">
        <v>2014.7</v>
      </c>
      <c r="J80" s="6">
        <v>1.07</v>
      </c>
      <c r="K80" s="114">
        <v>0.17</v>
      </c>
    </row>
    <row r="81" spans="1:11" s="7" customFormat="1" ht="15">
      <c r="A81" s="5" t="s">
        <v>81</v>
      </c>
      <c r="B81" s="10" t="s">
        <v>67</v>
      </c>
      <c r="C81" s="1"/>
      <c r="D81" s="17">
        <v>777.03</v>
      </c>
      <c r="E81" s="103"/>
      <c r="F81" s="104"/>
      <c r="G81" s="103"/>
      <c r="H81" s="103"/>
      <c r="I81" s="6">
        <v>2014.7</v>
      </c>
      <c r="J81" s="6">
        <v>1.07</v>
      </c>
      <c r="K81" s="114">
        <v>0.03</v>
      </c>
    </row>
    <row r="82" spans="1:11" s="7" customFormat="1" ht="25.5" hidden="1">
      <c r="A82" s="5" t="s">
        <v>118</v>
      </c>
      <c r="B82" s="10" t="s">
        <v>51</v>
      </c>
      <c r="C82" s="1"/>
      <c r="D82" s="17">
        <f>G82*I82</f>
        <v>0</v>
      </c>
      <c r="E82" s="103"/>
      <c r="F82" s="104"/>
      <c r="G82" s="103"/>
      <c r="H82" s="103"/>
      <c r="I82" s="6">
        <v>2014.7</v>
      </c>
      <c r="J82" s="6">
        <v>1.07</v>
      </c>
      <c r="K82" s="114">
        <v>0</v>
      </c>
    </row>
    <row r="83" spans="1:11" s="7" customFormat="1" ht="25.5" hidden="1">
      <c r="A83" s="5" t="s">
        <v>82</v>
      </c>
      <c r="B83" s="10" t="s">
        <v>51</v>
      </c>
      <c r="C83" s="1"/>
      <c r="D83" s="17">
        <f>G83*I83</f>
        <v>0</v>
      </c>
      <c r="E83" s="103"/>
      <c r="F83" s="104"/>
      <c r="G83" s="103"/>
      <c r="H83" s="103"/>
      <c r="I83" s="6">
        <v>2014.7</v>
      </c>
      <c r="J83" s="6">
        <v>1.07</v>
      </c>
      <c r="K83" s="114">
        <v>0</v>
      </c>
    </row>
    <row r="84" spans="1:11" s="7" customFormat="1" ht="25.5" hidden="1">
      <c r="A84" s="5" t="s">
        <v>83</v>
      </c>
      <c r="B84" s="10" t="s">
        <v>51</v>
      </c>
      <c r="C84" s="1"/>
      <c r="D84" s="17">
        <f>G84*I84</f>
        <v>0</v>
      </c>
      <c r="E84" s="103"/>
      <c r="F84" s="104"/>
      <c r="G84" s="103"/>
      <c r="H84" s="103"/>
      <c r="I84" s="6">
        <v>2014.7</v>
      </c>
      <c r="J84" s="6">
        <v>1.07</v>
      </c>
      <c r="K84" s="114">
        <v>0</v>
      </c>
    </row>
    <row r="85" spans="1:11" s="7" customFormat="1" ht="25.5" hidden="1">
      <c r="A85" s="5" t="s">
        <v>84</v>
      </c>
      <c r="B85" s="10" t="s">
        <v>51</v>
      </c>
      <c r="C85" s="1"/>
      <c r="D85" s="17"/>
      <c r="E85" s="103"/>
      <c r="F85" s="104"/>
      <c r="G85" s="103"/>
      <c r="H85" s="103"/>
      <c r="I85" s="6">
        <v>2014.7</v>
      </c>
      <c r="J85" s="6">
        <v>1.07</v>
      </c>
      <c r="K85" s="114">
        <v>0.05</v>
      </c>
    </row>
    <row r="86" spans="1:11" s="7" customFormat="1" ht="15" hidden="1">
      <c r="A86" s="60" t="s">
        <v>85</v>
      </c>
      <c r="B86" s="10"/>
      <c r="C86" s="1"/>
      <c r="D86" s="124">
        <f>D87+D88</f>
        <v>0</v>
      </c>
      <c r="E86" s="103"/>
      <c r="F86" s="104"/>
      <c r="G86" s="124">
        <f>D86/I86</f>
        <v>0</v>
      </c>
      <c r="H86" s="124">
        <f>G86/12</f>
        <v>0</v>
      </c>
      <c r="I86" s="6">
        <v>2014.7</v>
      </c>
      <c r="J86" s="6">
        <v>1.07</v>
      </c>
      <c r="K86" s="114">
        <v>0.03</v>
      </c>
    </row>
    <row r="87" spans="1:11" s="7" customFormat="1" ht="15" hidden="1">
      <c r="A87" s="5" t="s">
        <v>86</v>
      </c>
      <c r="B87" s="10" t="s">
        <v>67</v>
      </c>
      <c r="C87" s="1"/>
      <c r="D87" s="17"/>
      <c r="E87" s="103"/>
      <c r="F87" s="104"/>
      <c r="G87" s="103"/>
      <c r="H87" s="103"/>
      <c r="I87" s="6">
        <v>2014.7</v>
      </c>
      <c r="J87" s="6">
        <v>1.07</v>
      </c>
      <c r="K87" s="114">
        <v>0.03</v>
      </c>
    </row>
    <row r="88" spans="1:11" s="7" customFormat="1" ht="15" hidden="1">
      <c r="A88" s="5" t="s">
        <v>121</v>
      </c>
      <c r="B88" s="10" t="s">
        <v>67</v>
      </c>
      <c r="C88" s="1"/>
      <c r="D88" s="17"/>
      <c r="E88" s="103"/>
      <c r="F88" s="104"/>
      <c r="G88" s="103"/>
      <c r="H88" s="103"/>
      <c r="I88" s="6">
        <v>2014.7</v>
      </c>
      <c r="J88" s="6">
        <v>1.07</v>
      </c>
      <c r="K88" s="114">
        <v>0</v>
      </c>
    </row>
    <row r="89" spans="1:11" s="6" customFormat="1" ht="15" hidden="1">
      <c r="A89" s="60" t="s">
        <v>145</v>
      </c>
      <c r="B89" s="8"/>
      <c r="C89" s="123"/>
      <c r="D89" s="124">
        <f>D90+D91</f>
        <v>0</v>
      </c>
      <c r="E89" s="124"/>
      <c r="F89" s="131"/>
      <c r="G89" s="124">
        <f>D89/I89</f>
        <v>0</v>
      </c>
      <c r="H89" s="124">
        <f>G89/12</f>
        <v>0</v>
      </c>
      <c r="I89" s="6">
        <v>2014.7</v>
      </c>
      <c r="J89" s="6">
        <v>1.07</v>
      </c>
      <c r="K89" s="114">
        <v>0.05</v>
      </c>
    </row>
    <row r="90" spans="1:11" s="7" customFormat="1" ht="25.5" hidden="1">
      <c r="A90" s="5" t="s">
        <v>146</v>
      </c>
      <c r="B90" s="15" t="s">
        <v>51</v>
      </c>
      <c r="C90" s="1"/>
      <c r="D90" s="17"/>
      <c r="E90" s="103"/>
      <c r="F90" s="104"/>
      <c r="G90" s="103"/>
      <c r="H90" s="103"/>
      <c r="I90" s="6">
        <v>2014.7</v>
      </c>
      <c r="J90" s="6">
        <v>1.07</v>
      </c>
      <c r="K90" s="114">
        <v>0.05</v>
      </c>
    </row>
    <row r="91" spans="1:11" s="7" customFormat="1" ht="25.5" hidden="1">
      <c r="A91" s="5" t="s">
        <v>147</v>
      </c>
      <c r="B91" s="10" t="s">
        <v>51</v>
      </c>
      <c r="C91" s="1">
        <f>F91*12</f>
        <v>0</v>
      </c>
      <c r="D91" s="17"/>
      <c r="E91" s="103">
        <f>H91*12</f>
        <v>0</v>
      </c>
      <c r="F91" s="104"/>
      <c r="G91" s="103"/>
      <c r="H91" s="103"/>
      <c r="I91" s="6">
        <v>2014.7</v>
      </c>
      <c r="J91" s="6">
        <v>1.07</v>
      </c>
      <c r="K91" s="114">
        <v>0</v>
      </c>
    </row>
    <row r="92" spans="1:11" s="6" customFormat="1" ht="15" hidden="1">
      <c r="A92" s="60" t="s">
        <v>122</v>
      </c>
      <c r="B92" s="8"/>
      <c r="C92" s="123"/>
      <c r="D92" s="124">
        <f>D93+D94</f>
        <v>0</v>
      </c>
      <c r="E92" s="124"/>
      <c r="F92" s="131"/>
      <c r="G92" s="124">
        <f>D92/I92</f>
        <v>0</v>
      </c>
      <c r="H92" s="124">
        <f>G92/12</f>
        <v>0</v>
      </c>
      <c r="I92" s="6">
        <v>2014.7</v>
      </c>
      <c r="J92" s="6">
        <v>1.07</v>
      </c>
      <c r="K92" s="114">
        <v>0.04</v>
      </c>
    </row>
    <row r="93" spans="1:11" s="7" customFormat="1" ht="15" hidden="1">
      <c r="A93" s="5" t="s">
        <v>148</v>
      </c>
      <c r="B93" s="10" t="s">
        <v>104</v>
      </c>
      <c r="C93" s="1"/>
      <c r="D93" s="17"/>
      <c r="E93" s="103"/>
      <c r="F93" s="104"/>
      <c r="G93" s="103"/>
      <c r="H93" s="103"/>
      <c r="I93" s="6">
        <v>2014.7</v>
      </c>
      <c r="J93" s="6">
        <v>1.07</v>
      </c>
      <c r="K93" s="114">
        <v>0.04</v>
      </c>
    </row>
    <row r="94" spans="1:11" s="7" customFormat="1" ht="15" hidden="1">
      <c r="A94" s="5" t="s">
        <v>123</v>
      </c>
      <c r="B94" s="10" t="s">
        <v>104</v>
      </c>
      <c r="C94" s="1"/>
      <c r="D94" s="17"/>
      <c r="E94" s="103"/>
      <c r="F94" s="104"/>
      <c r="G94" s="103"/>
      <c r="H94" s="103"/>
      <c r="I94" s="6">
        <v>2014.7</v>
      </c>
      <c r="J94" s="6">
        <v>1.07</v>
      </c>
      <c r="K94" s="114">
        <v>0</v>
      </c>
    </row>
    <row r="95" spans="1:11" s="7" customFormat="1" ht="25.5" customHeight="1" hidden="1">
      <c r="A95" s="5" t="s">
        <v>115</v>
      </c>
      <c r="B95" s="10" t="s">
        <v>67</v>
      </c>
      <c r="C95" s="1"/>
      <c r="D95" s="17">
        <f>G95*I95</f>
        <v>0</v>
      </c>
      <c r="E95" s="103"/>
      <c r="F95" s="104"/>
      <c r="G95" s="103">
        <f>H95*12</f>
        <v>0</v>
      </c>
      <c r="H95" s="103">
        <v>0</v>
      </c>
      <c r="I95" s="6">
        <v>2014.7</v>
      </c>
      <c r="J95" s="6">
        <v>1.07</v>
      </c>
      <c r="K95" s="114">
        <v>0</v>
      </c>
    </row>
    <row r="96" spans="1:11" s="6" customFormat="1" ht="30.75" thickBot="1">
      <c r="A96" s="165" t="s">
        <v>87</v>
      </c>
      <c r="B96" s="164" t="s">
        <v>51</v>
      </c>
      <c r="C96" s="135">
        <f>F96*12</f>
        <v>0</v>
      </c>
      <c r="D96" s="136">
        <f>G96*I96</f>
        <v>14989.37</v>
      </c>
      <c r="E96" s="136">
        <f>H96*12</f>
        <v>7.44</v>
      </c>
      <c r="F96" s="137"/>
      <c r="G96" s="136">
        <f>H96*12</f>
        <v>7.44</v>
      </c>
      <c r="H96" s="136">
        <v>0.62</v>
      </c>
      <c r="I96" s="6">
        <v>2014.7</v>
      </c>
      <c r="J96" s="6">
        <v>1.07</v>
      </c>
      <c r="K96" s="114">
        <v>0.3</v>
      </c>
    </row>
    <row r="97" spans="1:11" s="6" customFormat="1" ht="19.5" thickBot="1">
      <c r="A97" s="166" t="s">
        <v>88</v>
      </c>
      <c r="B97" s="167" t="s">
        <v>46</v>
      </c>
      <c r="C97" s="140"/>
      <c r="D97" s="168">
        <f>G97*I97</f>
        <v>34088.72</v>
      </c>
      <c r="E97" s="168"/>
      <c r="F97" s="168"/>
      <c r="G97" s="168">
        <f>12*H97</f>
        <v>16.92</v>
      </c>
      <c r="H97" s="153">
        <v>1.41</v>
      </c>
      <c r="I97" s="6">
        <v>2014.7</v>
      </c>
      <c r="K97" s="114"/>
    </row>
    <row r="98" spans="1:11" s="6" customFormat="1" ht="20.25" thickBot="1">
      <c r="A98" s="169" t="s">
        <v>4</v>
      </c>
      <c r="B98" s="170"/>
      <c r="C98" s="171">
        <f>F98*12</f>
        <v>0</v>
      </c>
      <c r="D98" s="172">
        <f>D96+D92+D89+D86+D78+D74+D61+D46+D45+D44+D43+D42+D40+D39+D38+D37+D36+D30+D29+D28+D19+D14+D97+D32+D35</f>
        <v>405028.44</v>
      </c>
      <c r="E98" s="172">
        <f>E96+E92+E89+E86+E78+E74+E61+E46+E45+E44+E43+E42+E40+E39+E38+E37+E36+E30+E29+E28+E19+E14+E97+E32+E35</f>
        <v>146.16</v>
      </c>
      <c r="F98" s="172">
        <f>F96+F92+F89+F86+F78+F74+F61+F46+F45+F44+F43+F42+F40+F39+F38+F37+F36+F30+F29+F28+F19+F14+F97+F32+F35</f>
        <v>0</v>
      </c>
      <c r="G98" s="172">
        <v>201.04</v>
      </c>
      <c r="H98" s="172">
        <v>16.75</v>
      </c>
      <c r="I98" s="6">
        <v>2014.7</v>
      </c>
      <c r="J98" s="6">
        <v>1.07</v>
      </c>
      <c r="K98" s="114"/>
    </row>
    <row r="99" spans="1:11" s="11" customFormat="1" ht="20.25" hidden="1" thickBot="1">
      <c r="A99" s="4" t="s">
        <v>2</v>
      </c>
      <c r="B99" s="141" t="s">
        <v>46</v>
      </c>
      <c r="C99" s="141" t="s">
        <v>89</v>
      </c>
      <c r="D99" s="150"/>
      <c r="E99" s="151" t="s">
        <v>89</v>
      </c>
      <c r="F99" s="152"/>
      <c r="G99" s="151" t="s">
        <v>89</v>
      </c>
      <c r="H99" s="152"/>
      <c r="K99" s="142"/>
    </row>
    <row r="100" spans="1:11" s="11" customFormat="1" ht="19.5">
      <c r="A100" s="173"/>
      <c r="B100" s="174"/>
      <c r="C100" s="174"/>
      <c r="D100" s="175"/>
      <c r="E100" s="175"/>
      <c r="F100" s="175"/>
      <c r="G100" s="175"/>
      <c r="H100" s="175"/>
      <c r="K100" s="142"/>
    </row>
    <row r="101" spans="1:11" s="11" customFormat="1" ht="20.25" thickBot="1">
      <c r="A101" s="173"/>
      <c r="B101" s="174"/>
      <c r="C101" s="174"/>
      <c r="D101" s="175"/>
      <c r="E101" s="175"/>
      <c r="F101" s="175"/>
      <c r="G101" s="175"/>
      <c r="H101" s="175"/>
      <c r="K101" s="142"/>
    </row>
    <row r="102" spans="1:11" s="11" customFormat="1" ht="20.25" thickBot="1">
      <c r="A102" s="176" t="s">
        <v>149</v>
      </c>
      <c r="B102" s="177"/>
      <c r="C102" s="178"/>
      <c r="D102" s="179">
        <f>D112+D114</f>
        <v>54668.44</v>
      </c>
      <c r="E102" s="179">
        <f>SUM(E109:E119)</f>
        <v>0</v>
      </c>
      <c r="F102" s="179">
        <f>SUM(F109:F119)</f>
        <v>0</v>
      </c>
      <c r="G102" s="179">
        <f>D102/I102</f>
        <v>27.13</v>
      </c>
      <c r="H102" s="180">
        <f>G102/12</f>
        <v>2.26</v>
      </c>
      <c r="I102" s="6">
        <v>2014.7</v>
      </c>
      <c r="K102" s="142"/>
    </row>
    <row r="103" spans="1:11" s="11" customFormat="1" ht="19.5" hidden="1">
      <c r="A103" s="181"/>
      <c r="B103" s="182"/>
      <c r="C103" s="158"/>
      <c r="D103" s="158"/>
      <c r="E103" s="158"/>
      <c r="F103" s="158"/>
      <c r="G103" s="158"/>
      <c r="H103" s="159"/>
      <c r="I103" s="6">
        <v>2014.7</v>
      </c>
      <c r="K103" s="142"/>
    </row>
    <row r="104" spans="1:11" s="11" customFormat="1" ht="19.5" hidden="1">
      <c r="A104" s="132"/>
      <c r="B104" s="133"/>
      <c r="C104" s="139"/>
      <c r="D104" s="149"/>
      <c r="E104" s="149"/>
      <c r="F104" s="149"/>
      <c r="G104" s="149"/>
      <c r="H104" s="163"/>
      <c r="I104" s="6">
        <v>2014.7</v>
      </c>
      <c r="K104" s="142"/>
    </row>
    <row r="105" spans="1:11" s="11" customFormat="1" ht="19.5" hidden="1">
      <c r="A105" s="132"/>
      <c r="B105" s="133"/>
      <c r="C105" s="139"/>
      <c r="D105" s="149"/>
      <c r="E105" s="149"/>
      <c r="F105" s="149"/>
      <c r="G105" s="149"/>
      <c r="H105" s="163"/>
      <c r="I105" s="6">
        <v>2014.7</v>
      </c>
      <c r="K105" s="142"/>
    </row>
    <row r="106" spans="1:11" s="11" customFormat="1" ht="19.5" hidden="1">
      <c r="A106" s="132"/>
      <c r="B106" s="133"/>
      <c r="C106" s="139"/>
      <c r="D106" s="149"/>
      <c r="E106" s="149"/>
      <c r="F106" s="149"/>
      <c r="G106" s="149"/>
      <c r="H106" s="163"/>
      <c r="I106" s="6">
        <v>2014.7</v>
      </c>
      <c r="K106" s="142"/>
    </row>
    <row r="107" spans="1:11" s="11" customFormat="1" ht="19.5" customHeight="1" hidden="1">
      <c r="A107" s="132"/>
      <c r="B107" s="133"/>
      <c r="C107" s="139"/>
      <c r="D107" s="149"/>
      <c r="E107" s="149"/>
      <c r="F107" s="149"/>
      <c r="G107" s="149"/>
      <c r="H107" s="163"/>
      <c r="I107" s="6">
        <v>2014.7</v>
      </c>
      <c r="K107" s="142"/>
    </row>
    <row r="108" spans="1:11" s="11" customFormat="1" ht="19.5" customHeight="1" hidden="1">
      <c r="A108" s="132"/>
      <c r="B108" s="133"/>
      <c r="C108" s="139"/>
      <c r="D108" s="149"/>
      <c r="E108" s="149"/>
      <c r="F108" s="149"/>
      <c r="G108" s="149"/>
      <c r="H108" s="163"/>
      <c r="I108" s="6">
        <v>2014.7</v>
      </c>
      <c r="K108" s="142"/>
    </row>
    <row r="109" spans="1:11" s="11" customFormat="1" ht="19.5" customHeight="1" hidden="1">
      <c r="A109" s="132" t="s">
        <v>150</v>
      </c>
      <c r="B109" s="133"/>
      <c r="C109" s="139"/>
      <c r="D109" s="183"/>
      <c r="E109" s="149"/>
      <c r="F109" s="183"/>
      <c r="G109" s="149"/>
      <c r="H109" s="163"/>
      <c r="I109" s="6">
        <v>2014.7</v>
      </c>
      <c r="K109" s="142"/>
    </row>
    <row r="110" spans="1:11" s="11" customFormat="1" ht="16.5" customHeight="1" hidden="1">
      <c r="A110" s="5" t="s">
        <v>151</v>
      </c>
      <c r="B110" s="184"/>
      <c r="C110" s="5"/>
      <c r="D110" s="185"/>
      <c r="E110" s="148"/>
      <c r="F110" s="148"/>
      <c r="G110" s="149"/>
      <c r="H110" s="163"/>
      <c r="I110" s="6">
        <v>2014.7</v>
      </c>
      <c r="K110" s="142"/>
    </row>
    <row r="111" spans="1:11" s="11" customFormat="1" ht="18" customHeight="1" hidden="1">
      <c r="A111" s="5" t="s">
        <v>152</v>
      </c>
      <c r="B111" s="5"/>
      <c r="C111" s="5"/>
      <c r="D111" s="185"/>
      <c r="E111" s="148"/>
      <c r="F111" s="148"/>
      <c r="G111" s="149"/>
      <c r="H111" s="163"/>
      <c r="I111" s="6">
        <v>2014.7</v>
      </c>
      <c r="K111" s="142"/>
    </row>
    <row r="112" spans="1:11" s="11" customFormat="1" ht="27" customHeight="1">
      <c r="A112" s="5" t="s">
        <v>153</v>
      </c>
      <c r="B112" s="5"/>
      <c r="C112" s="5"/>
      <c r="D112" s="185">
        <v>43781.87</v>
      </c>
      <c r="E112" s="148"/>
      <c r="F112" s="148"/>
      <c r="G112" s="149">
        <f>D112/I112</f>
        <v>21.73</v>
      </c>
      <c r="H112" s="163">
        <f>G112/12</f>
        <v>1.81</v>
      </c>
      <c r="I112" s="6">
        <v>2014.7</v>
      </c>
      <c r="K112" s="142"/>
    </row>
    <row r="113" spans="1:11" s="11" customFormat="1" ht="14.25" customHeight="1" hidden="1">
      <c r="A113" s="5" t="s">
        <v>154</v>
      </c>
      <c r="B113" s="5"/>
      <c r="C113" s="5"/>
      <c r="D113" s="185"/>
      <c r="E113" s="148"/>
      <c r="F113" s="148"/>
      <c r="G113" s="149">
        <f>D113/I113</f>
        <v>0</v>
      </c>
      <c r="H113" s="163">
        <f>G113/12</f>
        <v>0</v>
      </c>
      <c r="I113" s="6">
        <v>2014.7</v>
      </c>
      <c r="K113" s="142"/>
    </row>
    <row r="114" spans="1:11" s="11" customFormat="1" ht="17.25" customHeight="1">
      <c r="A114" s="5" t="s">
        <v>155</v>
      </c>
      <c r="B114" s="5"/>
      <c r="C114" s="5"/>
      <c r="D114" s="185">
        <v>10886.57</v>
      </c>
      <c r="E114" s="148"/>
      <c r="F114" s="148"/>
      <c r="G114" s="149">
        <f>D114/I114</f>
        <v>5.4</v>
      </c>
      <c r="H114" s="163">
        <f>G114/12</f>
        <v>0.45</v>
      </c>
      <c r="I114" s="6">
        <v>2014.7</v>
      </c>
      <c r="K114" s="142"/>
    </row>
    <row r="115" spans="1:11" s="11" customFormat="1" ht="17.25" customHeight="1" hidden="1">
      <c r="A115" s="5" t="s">
        <v>156</v>
      </c>
      <c r="B115" s="5"/>
      <c r="C115" s="5"/>
      <c r="D115" s="185"/>
      <c r="E115" s="148"/>
      <c r="F115" s="148"/>
      <c r="G115" s="149">
        <f>D115/I115</f>
        <v>0</v>
      </c>
      <c r="H115" s="163">
        <f>G115/12</f>
        <v>0</v>
      </c>
      <c r="I115" s="6">
        <v>2014.7</v>
      </c>
      <c r="K115" s="142"/>
    </row>
    <row r="116" spans="1:11" s="11" customFormat="1" ht="17.25" customHeight="1" hidden="1">
      <c r="A116" s="186" t="s">
        <v>157</v>
      </c>
      <c r="B116" s="186"/>
      <c r="C116" s="186"/>
      <c r="D116" s="187"/>
      <c r="E116" s="188"/>
      <c r="F116" s="188"/>
      <c r="G116" s="158"/>
      <c r="H116" s="158"/>
      <c r="I116" s="6">
        <v>2014.7</v>
      </c>
      <c r="K116" s="142"/>
    </row>
    <row r="117" spans="1:11" s="11" customFormat="1" ht="17.25" customHeight="1" hidden="1">
      <c r="A117" s="5" t="s">
        <v>158</v>
      </c>
      <c r="B117" s="5"/>
      <c r="C117" s="5"/>
      <c r="D117" s="189"/>
      <c r="E117" s="148"/>
      <c r="F117" s="148"/>
      <c r="G117" s="149"/>
      <c r="H117" s="149"/>
      <c r="I117" s="6">
        <v>2014.7</v>
      </c>
      <c r="K117" s="142"/>
    </row>
    <row r="118" spans="1:11" s="11" customFormat="1" ht="17.25" customHeight="1" hidden="1">
      <c r="A118" s="5" t="s">
        <v>159</v>
      </c>
      <c r="B118" s="5"/>
      <c r="C118" s="5"/>
      <c r="D118" s="189"/>
      <c r="E118" s="148"/>
      <c r="F118" s="148"/>
      <c r="G118" s="149"/>
      <c r="H118" s="149"/>
      <c r="I118" s="6">
        <v>2014.7</v>
      </c>
      <c r="K118" s="142"/>
    </row>
    <row r="119" spans="1:11" s="11" customFormat="1" ht="16.5" customHeight="1" hidden="1">
      <c r="A119" s="148" t="s">
        <v>160</v>
      </c>
      <c r="B119" s="5"/>
      <c r="C119" s="5"/>
      <c r="D119" s="189"/>
      <c r="E119" s="148"/>
      <c r="F119" s="148"/>
      <c r="G119" s="149"/>
      <c r="H119" s="149"/>
      <c r="I119" s="6">
        <v>2014.7</v>
      </c>
      <c r="K119" s="142"/>
    </row>
    <row r="120" spans="1:11" s="11" customFormat="1" ht="18" customHeight="1" hidden="1">
      <c r="A120" s="190" t="s">
        <v>161</v>
      </c>
      <c r="B120" s="191"/>
      <c r="C120" s="191"/>
      <c r="D120" s="192"/>
      <c r="E120" s="192"/>
      <c r="F120" s="192"/>
      <c r="G120" s="192"/>
      <c r="H120" s="191"/>
      <c r="K120" s="142"/>
    </row>
    <row r="121" spans="1:11" s="11" customFormat="1" ht="20.25" thickBot="1">
      <c r="A121" s="173"/>
      <c r="B121" s="174"/>
      <c r="C121" s="174"/>
      <c r="D121" s="174"/>
      <c r="E121" s="174"/>
      <c r="F121" s="174"/>
      <c r="G121" s="174"/>
      <c r="H121" s="174"/>
      <c r="K121" s="142"/>
    </row>
    <row r="122" spans="1:11" s="11" customFormat="1" ht="20.25" thickBot="1">
      <c r="A122" s="176" t="s">
        <v>6</v>
      </c>
      <c r="B122" s="193"/>
      <c r="C122" s="193"/>
      <c r="D122" s="194">
        <f>D98+D102</f>
        <v>459696.88</v>
      </c>
      <c r="E122" s="194">
        <f>E98+E102</f>
        <v>146.16</v>
      </c>
      <c r="F122" s="194">
        <f>F98+F102</f>
        <v>0</v>
      </c>
      <c r="G122" s="194">
        <f>G98+G102</f>
        <v>228.17</v>
      </c>
      <c r="H122" s="194">
        <f>H98+H102</f>
        <v>19.01</v>
      </c>
      <c r="K122" s="142"/>
    </row>
    <row r="123" spans="1:11" s="2" customFormat="1" ht="12.75">
      <c r="A123" s="143"/>
      <c r="K123" s="144"/>
    </row>
    <row r="124" spans="1:11" s="2" customFormat="1" ht="12.75">
      <c r="A124" s="143"/>
      <c r="K124" s="144"/>
    </row>
    <row r="125" spans="1:11" s="2" customFormat="1" ht="12.75">
      <c r="A125" s="143"/>
      <c r="K125" s="144"/>
    </row>
    <row r="126" spans="1:11" s="11" customFormat="1" ht="19.5">
      <c r="A126" s="145"/>
      <c r="B126" s="146"/>
      <c r="C126" s="97"/>
      <c r="D126" s="97"/>
      <c r="E126" s="97"/>
      <c r="F126" s="97"/>
      <c r="G126" s="97"/>
      <c r="H126" s="97"/>
      <c r="K126" s="142"/>
    </row>
    <row r="127" spans="1:11" s="2" customFormat="1" ht="14.25">
      <c r="A127" s="261" t="s">
        <v>90</v>
      </c>
      <c r="B127" s="261"/>
      <c r="C127" s="261"/>
      <c r="D127" s="261"/>
      <c r="E127" s="261"/>
      <c r="F127" s="261"/>
      <c r="K127" s="144"/>
    </row>
    <row r="128" s="2" customFormat="1" ht="12.75">
      <c r="K128" s="144"/>
    </row>
    <row r="129" spans="1:11" s="2" customFormat="1" ht="12.75">
      <c r="A129" s="143" t="s">
        <v>91</v>
      </c>
      <c r="K129" s="144"/>
    </row>
    <row r="130" s="2" customFormat="1" ht="12.75">
      <c r="K130" s="144"/>
    </row>
    <row r="131" s="2" customFormat="1" ht="12.75">
      <c r="K131" s="144"/>
    </row>
    <row r="132" s="2" customFormat="1" ht="12.75">
      <c r="K132" s="144"/>
    </row>
    <row r="133" s="2" customFormat="1" ht="12.75">
      <c r="K133" s="144"/>
    </row>
    <row r="134" s="2" customFormat="1" ht="12.75">
      <c r="K134" s="144"/>
    </row>
    <row r="135" s="2" customFormat="1" ht="12.75">
      <c r="K135" s="144"/>
    </row>
    <row r="136" s="2" customFormat="1" ht="12.75">
      <c r="K136" s="144"/>
    </row>
    <row r="137" s="2" customFormat="1" ht="12.75">
      <c r="K137" s="144"/>
    </row>
    <row r="138" s="2" customFormat="1" ht="12.75">
      <c r="K138" s="144"/>
    </row>
    <row r="139" s="2" customFormat="1" ht="12.75">
      <c r="K139" s="144"/>
    </row>
    <row r="140" s="2" customFormat="1" ht="12.75">
      <c r="K140" s="144"/>
    </row>
    <row r="141" s="2" customFormat="1" ht="12.75">
      <c r="K141" s="144"/>
    </row>
    <row r="142" s="2" customFormat="1" ht="12.75">
      <c r="K142" s="144"/>
    </row>
    <row r="143" s="2" customFormat="1" ht="12.75">
      <c r="K143" s="144"/>
    </row>
    <row r="144" s="2" customFormat="1" ht="12.75">
      <c r="K144" s="144"/>
    </row>
    <row r="145" s="2" customFormat="1" ht="12.75">
      <c r="K145" s="144"/>
    </row>
    <row r="146" s="2" customFormat="1" ht="12.75">
      <c r="K146" s="144"/>
    </row>
    <row r="147" s="2" customFormat="1" ht="12.75">
      <c r="K147" s="144"/>
    </row>
  </sheetData>
  <sheetProtection/>
  <mergeCells count="12">
    <mergeCell ref="A7:H7"/>
    <mergeCell ref="A8:H8"/>
    <mergeCell ref="A9:H9"/>
    <mergeCell ref="A10:H10"/>
    <mergeCell ref="A13:H13"/>
    <mergeCell ref="A127:F127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zoomScale="80" zoomScaleNormal="80" zoomScalePageLayoutView="0" workbookViewId="0" topLeftCell="A1">
      <pane xSplit="1" ySplit="2" topLeftCell="H9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105" sqref="K105"/>
    </sheetView>
  </sheetViews>
  <sheetFormatPr defaultColWidth="9.00390625" defaultRowHeight="12.75"/>
  <cols>
    <col min="1" max="1" width="72.75390625" style="3" customWidth="1"/>
    <col min="2" max="10" width="15.375" style="3" customWidth="1"/>
    <col min="11" max="11" width="16.625" style="3" customWidth="1"/>
    <col min="1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62" t="s">
        <v>165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</row>
    <row r="2" spans="1:15" s="6" customFormat="1" ht="80.25" customHeight="1" thickBot="1">
      <c r="A2" s="209" t="s">
        <v>0</v>
      </c>
      <c r="B2" s="269" t="s">
        <v>192</v>
      </c>
      <c r="C2" s="270"/>
      <c r="D2" s="271"/>
      <c r="E2" s="270" t="s">
        <v>193</v>
      </c>
      <c r="F2" s="270"/>
      <c r="G2" s="270"/>
      <c r="H2" s="269" t="s">
        <v>194</v>
      </c>
      <c r="I2" s="270"/>
      <c r="J2" s="271"/>
      <c r="K2" s="269" t="s">
        <v>195</v>
      </c>
      <c r="L2" s="270"/>
      <c r="M2" s="271"/>
      <c r="N2" s="49" t="s">
        <v>10</v>
      </c>
      <c r="O2" s="22" t="s">
        <v>5</v>
      </c>
    </row>
    <row r="3" spans="1:15" s="7" customFormat="1" ht="12.75">
      <c r="A3" s="42"/>
      <c r="B3" s="31" t="s">
        <v>7</v>
      </c>
      <c r="C3" s="15" t="s">
        <v>8</v>
      </c>
      <c r="D3" s="38" t="s">
        <v>9</v>
      </c>
      <c r="E3" s="48" t="s">
        <v>7</v>
      </c>
      <c r="F3" s="15" t="s">
        <v>8</v>
      </c>
      <c r="G3" s="20" t="s">
        <v>9</v>
      </c>
      <c r="H3" s="31" t="s">
        <v>7</v>
      </c>
      <c r="I3" s="15" t="s">
        <v>8</v>
      </c>
      <c r="J3" s="38" t="s">
        <v>9</v>
      </c>
      <c r="K3" s="31" t="s">
        <v>7</v>
      </c>
      <c r="L3" s="15" t="s">
        <v>8</v>
      </c>
      <c r="M3" s="38" t="s">
        <v>9</v>
      </c>
      <c r="N3" s="52"/>
      <c r="O3" s="23"/>
    </row>
    <row r="4" spans="1:15" s="7" customFormat="1" ht="49.5" customHeight="1">
      <c r="A4" s="279" t="s">
        <v>1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1"/>
    </row>
    <row r="5" spans="1:15" s="6" customFormat="1" ht="14.25" customHeight="1">
      <c r="A5" s="62" t="s">
        <v>38</v>
      </c>
      <c r="B5" s="32"/>
      <c r="C5" s="8"/>
      <c r="D5" s="63">
        <f>O5/4</f>
        <v>14505.84</v>
      </c>
      <c r="E5" s="49"/>
      <c r="F5" s="8"/>
      <c r="G5" s="63">
        <f>O5/4</f>
        <v>14505.84</v>
      </c>
      <c r="H5" s="32"/>
      <c r="I5" s="8"/>
      <c r="J5" s="63">
        <f>O5/4</f>
        <v>14505.84</v>
      </c>
      <c r="K5" s="32"/>
      <c r="L5" s="8"/>
      <c r="M5" s="63">
        <f aca="true" t="shared" si="0" ref="M5:M12">O5/4</f>
        <v>14505.84</v>
      </c>
      <c r="N5" s="54">
        <f>M5+J5+G5+D5</f>
        <v>58023.36</v>
      </c>
      <c r="O5" s="16">
        <v>58023.36</v>
      </c>
    </row>
    <row r="6" spans="1:15" s="6" customFormat="1" ht="30">
      <c r="A6" s="62" t="s">
        <v>44</v>
      </c>
      <c r="B6" s="32"/>
      <c r="C6" s="8"/>
      <c r="D6" s="63">
        <f aca="true" t="shared" si="1" ref="D6:D22">O6/4</f>
        <v>8340.86</v>
      </c>
      <c r="E6" s="49"/>
      <c r="F6" s="8"/>
      <c r="G6" s="63">
        <f aca="true" t="shared" si="2" ref="G6:G22">O6/4</f>
        <v>8340.86</v>
      </c>
      <c r="H6" s="32"/>
      <c r="I6" s="8"/>
      <c r="J6" s="63">
        <f aca="true" t="shared" si="3" ref="J6:J22">O6/4</f>
        <v>8340.86</v>
      </c>
      <c r="K6" s="32"/>
      <c r="L6" s="8"/>
      <c r="M6" s="63">
        <f t="shared" si="0"/>
        <v>8340.86</v>
      </c>
      <c r="N6" s="54">
        <f aca="true" t="shared" si="4" ref="N6:N52">M6+J6+G6+D6</f>
        <v>33363.44</v>
      </c>
      <c r="O6" s="16">
        <v>33363.43</v>
      </c>
    </row>
    <row r="7" spans="1:15" s="6" customFormat="1" ht="15">
      <c r="A7" s="61" t="s">
        <v>53</v>
      </c>
      <c r="B7" s="32"/>
      <c r="C7" s="8"/>
      <c r="D7" s="63">
        <f t="shared" si="1"/>
        <v>3868.23</v>
      </c>
      <c r="E7" s="49"/>
      <c r="F7" s="8"/>
      <c r="G7" s="63">
        <f t="shared" si="2"/>
        <v>3868.23</v>
      </c>
      <c r="H7" s="32"/>
      <c r="I7" s="8"/>
      <c r="J7" s="63">
        <f t="shared" si="3"/>
        <v>3868.23</v>
      </c>
      <c r="K7" s="32"/>
      <c r="L7" s="8"/>
      <c r="M7" s="63">
        <f t="shared" si="0"/>
        <v>3868.23</v>
      </c>
      <c r="N7" s="54">
        <f t="shared" si="4"/>
        <v>15472.92</v>
      </c>
      <c r="O7" s="16">
        <v>15472.9</v>
      </c>
    </row>
    <row r="8" spans="1:15" s="6" customFormat="1" ht="15">
      <c r="A8" s="61" t="s">
        <v>55</v>
      </c>
      <c r="B8" s="32"/>
      <c r="C8" s="8"/>
      <c r="D8" s="63">
        <f t="shared" si="1"/>
        <v>12571.73</v>
      </c>
      <c r="E8" s="49"/>
      <c r="F8" s="8"/>
      <c r="G8" s="63">
        <f t="shared" si="2"/>
        <v>12571.73</v>
      </c>
      <c r="H8" s="32"/>
      <c r="I8" s="8"/>
      <c r="J8" s="63">
        <f t="shared" si="3"/>
        <v>12571.73</v>
      </c>
      <c r="K8" s="32"/>
      <c r="L8" s="8"/>
      <c r="M8" s="63">
        <f t="shared" si="0"/>
        <v>12571.73</v>
      </c>
      <c r="N8" s="54">
        <f t="shared" si="4"/>
        <v>50286.92</v>
      </c>
      <c r="O8" s="16">
        <v>50286.91</v>
      </c>
    </row>
    <row r="9" spans="1:15" s="6" customFormat="1" ht="15">
      <c r="A9" s="61" t="s">
        <v>93</v>
      </c>
      <c r="B9" s="32"/>
      <c r="C9" s="8"/>
      <c r="D9" s="63">
        <f t="shared" si="1"/>
        <v>8099.1</v>
      </c>
      <c r="E9" s="49"/>
      <c r="F9" s="8"/>
      <c r="G9" s="63">
        <f t="shared" si="2"/>
        <v>8099.1</v>
      </c>
      <c r="H9" s="32"/>
      <c r="I9" s="8"/>
      <c r="J9" s="63">
        <f t="shared" si="3"/>
        <v>8099.1</v>
      </c>
      <c r="K9" s="32"/>
      <c r="L9" s="8"/>
      <c r="M9" s="63">
        <f t="shared" si="0"/>
        <v>8099.1</v>
      </c>
      <c r="N9" s="54">
        <f t="shared" si="4"/>
        <v>32396.4</v>
      </c>
      <c r="O9" s="16">
        <v>32396.38</v>
      </c>
    </row>
    <row r="10" spans="1:15" s="6" customFormat="1" ht="45">
      <c r="A10" s="61" t="s">
        <v>94</v>
      </c>
      <c r="B10" s="32"/>
      <c r="C10" s="8"/>
      <c r="D10" s="63">
        <f t="shared" si="1"/>
        <v>0</v>
      </c>
      <c r="E10" s="49"/>
      <c r="F10" s="8"/>
      <c r="G10" s="63">
        <f t="shared" si="2"/>
        <v>0</v>
      </c>
      <c r="H10" s="32"/>
      <c r="I10" s="8"/>
      <c r="J10" s="63">
        <f t="shared" si="3"/>
        <v>0</v>
      </c>
      <c r="K10" s="32"/>
      <c r="L10" s="8"/>
      <c r="M10" s="63">
        <f t="shared" si="0"/>
        <v>0</v>
      </c>
      <c r="N10" s="54">
        <f t="shared" si="4"/>
        <v>0</v>
      </c>
      <c r="O10" s="63">
        <f>Q10/4</f>
        <v>0</v>
      </c>
    </row>
    <row r="11" spans="1:15" s="6" customFormat="1" ht="15">
      <c r="A11" s="132" t="s">
        <v>129</v>
      </c>
      <c r="B11" s="32"/>
      <c r="C11" s="8"/>
      <c r="D11" s="63">
        <f t="shared" si="1"/>
        <v>0</v>
      </c>
      <c r="E11" s="49"/>
      <c r="F11" s="8"/>
      <c r="G11" s="63">
        <f t="shared" si="2"/>
        <v>0</v>
      </c>
      <c r="H11" s="32"/>
      <c r="I11" s="8"/>
      <c r="J11" s="63">
        <f t="shared" si="3"/>
        <v>0</v>
      </c>
      <c r="K11" s="32"/>
      <c r="L11" s="8"/>
      <c r="M11" s="63">
        <f t="shared" si="0"/>
        <v>0</v>
      </c>
      <c r="N11" s="54">
        <f t="shared" si="4"/>
        <v>0</v>
      </c>
      <c r="O11" s="16"/>
    </row>
    <row r="12" spans="1:15" s="6" customFormat="1" ht="25.5">
      <c r="A12" s="132" t="s">
        <v>130</v>
      </c>
      <c r="B12" s="32"/>
      <c r="C12" s="8"/>
      <c r="D12" s="63">
        <f t="shared" si="1"/>
        <v>0</v>
      </c>
      <c r="E12" s="49"/>
      <c r="F12" s="8"/>
      <c r="G12" s="63">
        <f t="shared" si="2"/>
        <v>0</v>
      </c>
      <c r="H12" s="195" t="s">
        <v>223</v>
      </c>
      <c r="I12" s="196" t="s">
        <v>230</v>
      </c>
      <c r="J12" s="197">
        <v>1409.34</v>
      </c>
      <c r="K12" s="32"/>
      <c r="L12" s="8"/>
      <c r="M12" s="63">
        <f t="shared" si="0"/>
        <v>0</v>
      </c>
      <c r="N12" s="54">
        <f t="shared" si="4"/>
        <v>1409.34</v>
      </c>
      <c r="O12" s="16"/>
    </row>
    <row r="13" spans="1:15" s="6" customFormat="1" ht="45">
      <c r="A13" s="61" t="s">
        <v>95</v>
      </c>
      <c r="B13" s="32"/>
      <c r="C13" s="8"/>
      <c r="D13" s="63">
        <f t="shared" si="1"/>
        <v>0</v>
      </c>
      <c r="E13" s="195" t="s">
        <v>222</v>
      </c>
      <c r="F13" s="196">
        <v>41577</v>
      </c>
      <c r="G13" s="197">
        <v>3950</v>
      </c>
      <c r="H13" s="195"/>
      <c r="I13" s="196"/>
      <c r="J13" s="63">
        <f t="shared" si="3"/>
        <v>0</v>
      </c>
      <c r="K13" s="32"/>
      <c r="L13" s="8"/>
      <c r="M13" s="63">
        <v>0</v>
      </c>
      <c r="N13" s="54">
        <f t="shared" si="4"/>
        <v>3950</v>
      </c>
      <c r="O13" s="16"/>
    </row>
    <row r="14" spans="1:15" s="6" customFormat="1" ht="15">
      <c r="A14" s="61" t="s">
        <v>97</v>
      </c>
      <c r="B14" s="32"/>
      <c r="C14" s="8"/>
      <c r="D14" s="63">
        <f t="shared" si="1"/>
        <v>20005.97</v>
      </c>
      <c r="E14" s="49"/>
      <c r="F14" s="8"/>
      <c r="G14" s="63">
        <f t="shared" si="2"/>
        <v>20005.97</v>
      </c>
      <c r="H14" s="32"/>
      <c r="I14" s="8"/>
      <c r="J14" s="63">
        <f t="shared" si="3"/>
        <v>20005.97</v>
      </c>
      <c r="K14" s="32"/>
      <c r="L14" s="8"/>
      <c r="M14" s="63">
        <f aca="true" t="shared" si="5" ref="M14:M22">O14/4</f>
        <v>20005.97</v>
      </c>
      <c r="N14" s="54">
        <f t="shared" si="4"/>
        <v>80023.88</v>
      </c>
      <c r="O14" s="16">
        <v>80023.88</v>
      </c>
    </row>
    <row r="15" spans="1:15" s="6" customFormat="1" ht="30">
      <c r="A15" s="61" t="s">
        <v>57</v>
      </c>
      <c r="B15" s="32"/>
      <c r="C15" s="8"/>
      <c r="D15" s="63">
        <f t="shared" si="1"/>
        <v>433.43</v>
      </c>
      <c r="E15" s="49"/>
      <c r="F15" s="8"/>
      <c r="G15" s="63">
        <f t="shared" si="2"/>
        <v>433.43</v>
      </c>
      <c r="H15" s="32"/>
      <c r="I15" s="8"/>
      <c r="J15" s="63">
        <f t="shared" si="3"/>
        <v>433.43</v>
      </c>
      <c r="K15" s="32"/>
      <c r="L15" s="8"/>
      <c r="M15" s="63">
        <f t="shared" si="5"/>
        <v>433.43</v>
      </c>
      <c r="N15" s="54">
        <f t="shared" si="4"/>
        <v>1733.72</v>
      </c>
      <c r="O15" s="16">
        <v>1733.72</v>
      </c>
    </row>
    <row r="16" spans="1:15" s="6" customFormat="1" ht="30">
      <c r="A16" s="61" t="s">
        <v>59</v>
      </c>
      <c r="B16" s="32"/>
      <c r="C16" s="8"/>
      <c r="D16" s="63">
        <f t="shared" si="1"/>
        <v>433.43</v>
      </c>
      <c r="E16" s="49"/>
      <c r="F16" s="8"/>
      <c r="G16" s="63">
        <f t="shared" si="2"/>
        <v>433.43</v>
      </c>
      <c r="H16" s="32"/>
      <c r="I16" s="8"/>
      <c r="J16" s="63">
        <f t="shared" si="3"/>
        <v>433.43</v>
      </c>
      <c r="K16" s="32"/>
      <c r="L16" s="8"/>
      <c r="M16" s="63">
        <f t="shared" si="5"/>
        <v>433.43</v>
      </c>
      <c r="N16" s="54">
        <f t="shared" si="4"/>
        <v>1733.72</v>
      </c>
      <c r="O16" s="16">
        <v>1733.72</v>
      </c>
    </row>
    <row r="17" spans="1:15" s="6" customFormat="1" ht="15">
      <c r="A17" s="61" t="s">
        <v>60</v>
      </c>
      <c r="B17" s="32"/>
      <c r="C17" s="8"/>
      <c r="D17" s="63">
        <f t="shared" si="1"/>
        <v>2737.03</v>
      </c>
      <c r="E17" s="49"/>
      <c r="F17" s="8"/>
      <c r="G17" s="63">
        <f t="shared" si="2"/>
        <v>2737.03</v>
      </c>
      <c r="H17" s="32"/>
      <c r="I17" s="8"/>
      <c r="J17" s="63">
        <f t="shared" si="3"/>
        <v>2737.03</v>
      </c>
      <c r="K17" s="32"/>
      <c r="L17" s="8"/>
      <c r="M17" s="63">
        <f t="shared" si="5"/>
        <v>2737.03</v>
      </c>
      <c r="N17" s="54">
        <f t="shared" si="4"/>
        <v>10948.12</v>
      </c>
      <c r="O17" s="16">
        <v>10948.1</v>
      </c>
    </row>
    <row r="18" spans="1:15" s="244" customFormat="1" ht="26.25" customHeight="1">
      <c r="A18" s="234" t="s">
        <v>132</v>
      </c>
      <c r="B18" s="235"/>
      <c r="C18" s="236"/>
      <c r="D18" s="237">
        <f t="shared" si="1"/>
        <v>0</v>
      </c>
      <c r="E18" s="238"/>
      <c r="F18" s="236"/>
      <c r="G18" s="237">
        <f t="shared" si="2"/>
        <v>0</v>
      </c>
      <c r="H18" s="239" t="s">
        <v>223</v>
      </c>
      <c r="I18" s="240" t="s">
        <v>227</v>
      </c>
      <c r="J18" s="241">
        <v>3100.59</v>
      </c>
      <c r="K18" s="235"/>
      <c r="L18" s="236"/>
      <c r="M18" s="237">
        <f t="shared" si="5"/>
        <v>0</v>
      </c>
      <c r="N18" s="242">
        <f t="shared" si="4"/>
        <v>3100.59</v>
      </c>
      <c r="O18" s="243"/>
    </row>
    <row r="19" spans="1:15" s="6" customFormat="1" ht="30">
      <c r="A19" s="61" t="s">
        <v>99</v>
      </c>
      <c r="B19" s="32"/>
      <c r="C19" s="8"/>
      <c r="D19" s="63">
        <f t="shared" si="1"/>
        <v>1087.94</v>
      </c>
      <c r="E19" s="49"/>
      <c r="F19" s="8"/>
      <c r="G19" s="63">
        <f t="shared" si="2"/>
        <v>1087.94</v>
      </c>
      <c r="H19" s="32"/>
      <c r="I19" s="8"/>
      <c r="J19" s="63">
        <f t="shared" si="3"/>
        <v>1087.94</v>
      </c>
      <c r="K19" s="32"/>
      <c r="L19" s="8"/>
      <c r="M19" s="63">
        <f t="shared" si="5"/>
        <v>1087.94</v>
      </c>
      <c r="N19" s="54">
        <f t="shared" si="4"/>
        <v>4351.76</v>
      </c>
      <c r="O19" s="16">
        <v>4351.75</v>
      </c>
    </row>
    <row r="20" spans="1:15" s="12" customFormat="1" ht="15">
      <c r="A20" s="61" t="s">
        <v>61</v>
      </c>
      <c r="B20" s="33"/>
      <c r="C20" s="29"/>
      <c r="D20" s="63">
        <f t="shared" si="1"/>
        <v>241.77</v>
      </c>
      <c r="E20" s="50"/>
      <c r="F20" s="29"/>
      <c r="G20" s="63">
        <f t="shared" si="2"/>
        <v>241.77</v>
      </c>
      <c r="H20" s="33"/>
      <c r="I20" s="29"/>
      <c r="J20" s="63">
        <f t="shared" si="3"/>
        <v>241.77</v>
      </c>
      <c r="K20" s="33"/>
      <c r="L20" s="29"/>
      <c r="M20" s="63">
        <f t="shared" si="5"/>
        <v>241.77</v>
      </c>
      <c r="N20" s="54">
        <f t="shared" si="4"/>
        <v>967.08</v>
      </c>
      <c r="O20" s="16">
        <v>967.06</v>
      </c>
    </row>
    <row r="21" spans="1:15" s="6" customFormat="1" ht="15">
      <c r="A21" s="61" t="s">
        <v>63</v>
      </c>
      <c r="B21" s="32"/>
      <c r="C21" s="8"/>
      <c r="D21" s="63">
        <f t="shared" si="1"/>
        <v>138.4</v>
      </c>
      <c r="E21" s="49"/>
      <c r="F21" s="8"/>
      <c r="G21" s="63">
        <f t="shared" si="2"/>
        <v>138.4</v>
      </c>
      <c r="H21" s="32"/>
      <c r="I21" s="8"/>
      <c r="J21" s="63">
        <f t="shared" si="3"/>
        <v>138.4</v>
      </c>
      <c r="K21" s="32"/>
      <c r="L21" s="8"/>
      <c r="M21" s="63">
        <f t="shared" si="5"/>
        <v>138.4</v>
      </c>
      <c r="N21" s="54">
        <f t="shared" si="4"/>
        <v>553.6</v>
      </c>
      <c r="O21" s="16">
        <v>553.59</v>
      </c>
    </row>
    <row r="22" spans="1:15" s="9" customFormat="1" ht="30">
      <c r="A22" s="60" t="s">
        <v>65</v>
      </c>
      <c r="B22" s="34"/>
      <c r="C22" s="30"/>
      <c r="D22" s="63">
        <f t="shared" si="1"/>
        <v>0</v>
      </c>
      <c r="E22" s="51"/>
      <c r="F22" s="30"/>
      <c r="G22" s="63">
        <f t="shared" si="2"/>
        <v>0</v>
      </c>
      <c r="H22" s="34"/>
      <c r="I22" s="30"/>
      <c r="J22" s="63">
        <f t="shared" si="3"/>
        <v>0</v>
      </c>
      <c r="K22" s="34"/>
      <c r="L22" s="30"/>
      <c r="M22" s="63">
        <f t="shared" si="5"/>
        <v>0</v>
      </c>
      <c r="N22" s="54">
        <f t="shared" si="4"/>
        <v>0</v>
      </c>
      <c r="O22" s="16"/>
    </row>
    <row r="23" spans="1:15" s="6" customFormat="1" ht="15">
      <c r="A23" s="61" t="s">
        <v>66</v>
      </c>
      <c r="B23" s="32"/>
      <c r="C23" s="8"/>
      <c r="D23" s="63"/>
      <c r="E23" s="49"/>
      <c r="F23" s="8"/>
      <c r="G23" s="18"/>
      <c r="H23" s="32"/>
      <c r="I23" s="8"/>
      <c r="J23" s="39"/>
      <c r="K23" s="32"/>
      <c r="L23" s="8"/>
      <c r="M23" s="39"/>
      <c r="N23" s="54">
        <f t="shared" si="4"/>
        <v>0</v>
      </c>
      <c r="O23" s="16"/>
    </row>
    <row r="24" spans="1:15" s="6" customFormat="1" ht="15">
      <c r="A24" s="14" t="s">
        <v>68</v>
      </c>
      <c r="B24" s="195" t="s">
        <v>170</v>
      </c>
      <c r="C24" s="196">
        <v>41402</v>
      </c>
      <c r="D24" s="197">
        <v>184.33</v>
      </c>
      <c r="E24" s="195" t="s">
        <v>196</v>
      </c>
      <c r="F24" s="196">
        <v>41509</v>
      </c>
      <c r="G24" s="197">
        <v>184.33</v>
      </c>
      <c r="H24" s="32"/>
      <c r="I24" s="8"/>
      <c r="J24" s="39"/>
      <c r="K24" s="231">
        <v>50</v>
      </c>
      <c r="L24" s="232">
        <v>41759</v>
      </c>
      <c r="M24" s="39">
        <v>184.33</v>
      </c>
      <c r="N24" s="54">
        <f t="shared" si="4"/>
        <v>552.99</v>
      </c>
      <c r="O24" s="16"/>
    </row>
    <row r="25" spans="1:15" s="6" customFormat="1" ht="15">
      <c r="A25" s="284" t="s">
        <v>69</v>
      </c>
      <c r="B25" s="195" t="s">
        <v>171</v>
      </c>
      <c r="C25" s="196">
        <v>41411</v>
      </c>
      <c r="D25" s="197">
        <v>195.03</v>
      </c>
      <c r="E25" s="195" t="s">
        <v>200</v>
      </c>
      <c r="F25" s="196">
        <v>41537</v>
      </c>
      <c r="G25" s="197">
        <v>195.04</v>
      </c>
      <c r="H25" s="32"/>
      <c r="I25" s="8"/>
      <c r="J25" s="39"/>
      <c r="K25" s="32"/>
      <c r="L25" s="8"/>
      <c r="M25" s="39"/>
      <c r="N25" s="54">
        <f t="shared" si="4"/>
        <v>390.07</v>
      </c>
      <c r="O25" s="16"/>
    </row>
    <row r="26" spans="1:15" s="6" customFormat="1" ht="15">
      <c r="A26" s="285"/>
      <c r="B26" s="195" t="s">
        <v>191</v>
      </c>
      <c r="C26" s="196">
        <v>41481</v>
      </c>
      <c r="D26" s="197">
        <v>390.06</v>
      </c>
      <c r="E26" s="49"/>
      <c r="F26" s="8"/>
      <c r="G26" s="18"/>
      <c r="H26" s="32"/>
      <c r="I26" s="8"/>
      <c r="J26" s="39"/>
      <c r="K26" s="32"/>
      <c r="L26" s="8"/>
      <c r="M26" s="39"/>
      <c r="N26" s="54">
        <f t="shared" si="4"/>
        <v>390.06</v>
      </c>
      <c r="O26" s="16"/>
    </row>
    <row r="27" spans="1:15" s="6" customFormat="1" ht="15">
      <c r="A27" s="5" t="s">
        <v>237</v>
      </c>
      <c r="B27" s="195" t="s">
        <v>166</v>
      </c>
      <c r="C27" s="196">
        <v>41446</v>
      </c>
      <c r="D27" s="197">
        <v>4286.52</v>
      </c>
      <c r="E27" s="49"/>
      <c r="F27" s="8"/>
      <c r="G27" s="18"/>
      <c r="H27" s="32"/>
      <c r="I27" s="8"/>
      <c r="J27" s="39"/>
      <c r="K27" s="32"/>
      <c r="L27" s="8"/>
      <c r="M27" s="39"/>
      <c r="N27" s="54">
        <f t="shared" si="4"/>
        <v>4286.52</v>
      </c>
      <c r="O27" s="16"/>
    </row>
    <row r="28" spans="1:15" s="6" customFormat="1" ht="15">
      <c r="A28" s="14" t="s">
        <v>71</v>
      </c>
      <c r="B28" s="195" t="s">
        <v>166</v>
      </c>
      <c r="C28" s="196">
        <v>41446</v>
      </c>
      <c r="D28" s="197">
        <v>743.35</v>
      </c>
      <c r="E28" s="49"/>
      <c r="F28" s="8"/>
      <c r="G28" s="18"/>
      <c r="H28" s="32"/>
      <c r="I28" s="8"/>
      <c r="J28" s="39"/>
      <c r="K28" s="32"/>
      <c r="L28" s="8"/>
      <c r="M28" s="39"/>
      <c r="N28" s="54">
        <f t="shared" si="4"/>
        <v>743.35</v>
      </c>
      <c r="O28" s="16"/>
    </row>
    <row r="29" spans="1:15" s="6" customFormat="1" ht="15">
      <c r="A29" s="14" t="s">
        <v>72</v>
      </c>
      <c r="B29" s="195" t="s">
        <v>172</v>
      </c>
      <c r="C29" s="196">
        <v>41474</v>
      </c>
      <c r="D29" s="197">
        <v>3314.05</v>
      </c>
      <c r="E29" s="49"/>
      <c r="F29" s="8"/>
      <c r="G29" s="18"/>
      <c r="H29" s="32"/>
      <c r="I29" s="8"/>
      <c r="J29" s="39"/>
      <c r="K29" s="32"/>
      <c r="L29" s="8"/>
      <c r="M29" s="39"/>
      <c r="N29" s="54">
        <f t="shared" si="4"/>
        <v>3314.05</v>
      </c>
      <c r="O29" s="16"/>
    </row>
    <row r="30" spans="1:15" s="6" customFormat="1" ht="15">
      <c r="A30" s="14" t="s">
        <v>73</v>
      </c>
      <c r="B30" s="195" t="s">
        <v>172</v>
      </c>
      <c r="C30" s="196">
        <v>41474</v>
      </c>
      <c r="D30" s="197">
        <v>780.14</v>
      </c>
      <c r="E30" s="49"/>
      <c r="F30" s="8"/>
      <c r="G30" s="18"/>
      <c r="H30" s="32"/>
      <c r="I30" s="8"/>
      <c r="J30" s="39"/>
      <c r="K30" s="32"/>
      <c r="L30" s="8"/>
      <c r="M30" s="39"/>
      <c r="N30" s="54">
        <f t="shared" si="4"/>
        <v>780.14</v>
      </c>
      <c r="O30" s="16"/>
    </row>
    <row r="31" spans="1:15" s="6" customFormat="1" ht="15">
      <c r="A31" s="14" t="s">
        <v>74</v>
      </c>
      <c r="B31" s="195" t="s">
        <v>166</v>
      </c>
      <c r="C31" s="196">
        <v>41446</v>
      </c>
      <c r="D31" s="197">
        <v>371.66</v>
      </c>
      <c r="E31" s="49"/>
      <c r="F31" s="8"/>
      <c r="G31" s="18"/>
      <c r="H31" s="32"/>
      <c r="I31" s="8"/>
      <c r="J31" s="39"/>
      <c r="K31" s="32"/>
      <c r="L31" s="8"/>
      <c r="M31" s="39"/>
      <c r="N31" s="54">
        <f t="shared" si="4"/>
        <v>371.66</v>
      </c>
      <c r="O31" s="16"/>
    </row>
    <row r="32" spans="1:15" s="6" customFormat="1" ht="15">
      <c r="A32" s="14" t="s">
        <v>75</v>
      </c>
      <c r="B32" s="32"/>
      <c r="C32" s="8"/>
      <c r="D32" s="63"/>
      <c r="E32" s="49"/>
      <c r="F32" s="8"/>
      <c r="G32" s="18"/>
      <c r="H32" s="32"/>
      <c r="I32" s="8"/>
      <c r="J32" s="39"/>
      <c r="K32" s="32"/>
      <c r="L32" s="8"/>
      <c r="M32" s="39"/>
      <c r="N32" s="54">
        <f t="shared" si="4"/>
        <v>0</v>
      </c>
      <c r="O32" s="16"/>
    </row>
    <row r="33" spans="1:15" s="7" customFormat="1" ht="25.5">
      <c r="A33" s="14" t="s">
        <v>76</v>
      </c>
      <c r="B33" s="195" t="s">
        <v>172</v>
      </c>
      <c r="C33" s="196">
        <v>41474</v>
      </c>
      <c r="D33" s="197">
        <v>1544.37</v>
      </c>
      <c r="E33" s="52"/>
      <c r="F33" s="10"/>
      <c r="G33" s="19"/>
      <c r="H33" s="35"/>
      <c r="I33" s="10"/>
      <c r="J33" s="40"/>
      <c r="K33" s="35"/>
      <c r="L33" s="10"/>
      <c r="M33" s="40"/>
      <c r="N33" s="54">
        <f t="shared" si="4"/>
        <v>1544.37</v>
      </c>
      <c r="O33" s="16"/>
    </row>
    <row r="34" spans="1:15" s="7" customFormat="1" ht="15">
      <c r="A34" s="14" t="s">
        <v>77</v>
      </c>
      <c r="B34" s="35"/>
      <c r="C34" s="10"/>
      <c r="D34" s="63"/>
      <c r="E34" s="195" t="s">
        <v>202</v>
      </c>
      <c r="F34" s="196">
        <v>41544</v>
      </c>
      <c r="G34" s="197">
        <v>2617.3</v>
      </c>
      <c r="H34" s="35"/>
      <c r="I34" s="10"/>
      <c r="J34" s="40"/>
      <c r="K34" s="35"/>
      <c r="L34" s="10"/>
      <c r="M34" s="40"/>
      <c r="N34" s="54">
        <f t="shared" si="4"/>
        <v>2617.3</v>
      </c>
      <c r="O34" s="16"/>
    </row>
    <row r="35" spans="1:15" s="7" customFormat="1" ht="15">
      <c r="A35" s="224" t="s">
        <v>136</v>
      </c>
      <c r="B35" s="35"/>
      <c r="C35" s="10"/>
      <c r="D35" s="63"/>
      <c r="E35" s="52"/>
      <c r="F35" s="10"/>
      <c r="G35" s="19"/>
      <c r="H35" s="65">
        <v>1</v>
      </c>
      <c r="I35" s="225">
        <v>41649</v>
      </c>
      <c r="J35" s="197">
        <v>2957.76</v>
      </c>
      <c r="K35" s="35"/>
      <c r="L35" s="10"/>
      <c r="M35" s="40"/>
      <c r="N35" s="54">
        <f t="shared" si="4"/>
        <v>2957.76</v>
      </c>
      <c r="O35" s="16"/>
    </row>
    <row r="36" spans="1:15" s="7" customFormat="1" ht="30">
      <c r="A36" s="60" t="s">
        <v>137</v>
      </c>
      <c r="B36" s="35"/>
      <c r="C36" s="10"/>
      <c r="D36" s="63"/>
      <c r="E36" s="52"/>
      <c r="F36" s="10"/>
      <c r="G36" s="19"/>
      <c r="H36" s="35"/>
      <c r="I36" s="10"/>
      <c r="J36" s="40"/>
      <c r="K36" s="35"/>
      <c r="L36" s="10"/>
      <c r="M36" s="40"/>
      <c r="N36" s="54">
        <f t="shared" si="4"/>
        <v>0</v>
      </c>
      <c r="O36" s="16"/>
    </row>
    <row r="37" spans="1:15" s="7" customFormat="1" ht="25.5">
      <c r="A37" s="5" t="s">
        <v>103</v>
      </c>
      <c r="B37" s="195" t="s">
        <v>164</v>
      </c>
      <c r="C37" s="196">
        <v>41425</v>
      </c>
      <c r="D37" s="197">
        <v>743.35</v>
      </c>
      <c r="E37" s="52"/>
      <c r="F37" s="10"/>
      <c r="G37" s="19"/>
      <c r="H37" s="195" t="s">
        <v>223</v>
      </c>
      <c r="I37" s="196" t="s">
        <v>224</v>
      </c>
      <c r="J37" s="197">
        <v>743.35</v>
      </c>
      <c r="K37" s="195" t="s">
        <v>252</v>
      </c>
      <c r="L37" s="196">
        <v>41740</v>
      </c>
      <c r="M37" s="197">
        <v>743.35</v>
      </c>
      <c r="N37" s="54">
        <f t="shared" si="4"/>
        <v>2230.05</v>
      </c>
      <c r="O37" s="16"/>
    </row>
    <row r="38" spans="1:15" s="7" customFormat="1" ht="25.5">
      <c r="A38" s="5" t="s">
        <v>105</v>
      </c>
      <c r="B38" s="35"/>
      <c r="C38" s="10"/>
      <c r="D38" s="63"/>
      <c r="E38" s="52"/>
      <c r="F38" s="10"/>
      <c r="G38" s="19"/>
      <c r="H38" s="65"/>
      <c r="I38" s="222"/>
      <c r="J38" s="55"/>
      <c r="K38" s="195" t="s">
        <v>241</v>
      </c>
      <c r="L38" s="196">
        <v>41692</v>
      </c>
      <c r="M38" s="197">
        <v>1486.7</v>
      </c>
      <c r="N38" s="54">
        <f t="shared" si="4"/>
        <v>1486.7</v>
      </c>
      <c r="O38" s="16"/>
    </row>
    <row r="39" spans="1:15" s="7" customFormat="1" ht="15">
      <c r="A39" s="5" t="s">
        <v>107</v>
      </c>
      <c r="B39" s="195" t="s">
        <v>191</v>
      </c>
      <c r="C39" s="196">
        <v>41481</v>
      </c>
      <c r="D39" s="197">
        <v>1560.23</v>
      </c>
      <c r="E39" s="52"/>
      <c r="F39" s="10"/>
      <c r="G39" s="19"/>
      <c r="H39" s="65"/>
      <c r="I39" s="222"/>
      <c r="J39" s="55"/>
      <c r="K39" s="35"/>
      <c r="L39" s="10"/>
      <c r="M39" s="40"/>
      <c r="N39" s="54">
        <f t="shared" si="4"/>
        <v>1560.23</v>
      </c>
      <c r="O39" s="16"/>
    </row>
    <row r="40" spans="1:15" s="7" customFormat="1" ht="25.5">
      <c r="A40" s="5" t="s">
        <v>109</v>
      </c>
      <c r="B40" s="35"/>
      <c r="C40" s="10"/>
      <c r="D40" s="63"/>
      <c r="E40" s="195" t="s">
        <v>199</v>
      </c>
      <c r="F40" s="196">
        <v>41516</v>
      </c>
      <c r="G40" s="197">
        <v>371.67</v>
      </c>
      <c r="H40" s="195" t="s">
        <v>223</v>
      </c>
      <c r="I40" s="196" t="s">
        <v>224</v>
      </c>
      <c r="J40" s="197">
        <v>371.67</v>
      </c>
      <c r="K40" s="35"/>
      <c r="L40" s="10"/>
      <c r="M40" s="40"/>
      <c r="N40" s="54">
        <f t="shared" si="4"/>
        <v>743.34</v>
      </c>
      <c r="O40" s="16"/>
    </row>
    <row r="41" spans="1:15" s="7" customFormat="1" ht="15">
      <c r="A41" s="224" t="s">
        <v>138</v>
      </c>
      <c r="B41" s="35"/>
      <c r="C41" s="10"/>
      <c r="D41" s="63"/>
      <c r="E41" s="52"/>
      <c r="F41" s="10"/>
      <c r="G41" s="19"/>
      <c r="H41" s="65">
        <v>1</v>
      </c>
      <c r="I41" s="225">
        <v>41649</v>
      </c>
      <c r="J41" s="197">
        <v>3375.68</v>
      </c>
      <c r="K41" s="35"/>
      <c r="L41" s="10"/>
      <c r="M41" s="40"/>
      <c r="N41" s="54">
        <f t="shared" si="4"/>
        <v>3375.68</v>
      </c>
      <c r="O41" s="16"/>
    </row>
    <row r="42" spans="1:15" s="7" customFormat="1" ht="15">
      <c r="A42" s="5" t="s">
        <v>139</v>
      </c>
      <c r="B42" s="195" t="s">
        <v>166</v>
      </c>
      <c r="C42" s="196">
        <v>41446</v>
      </c>
      <c r="D42" s="197">
        <v>1243.17</v>
      </c>
      <c r="E42" s="52"/>
      <c r="F42" s="10"/>
      <c r="G42" s="19"/>
      <c r="H42" s="35"/>
      <c r="I42" s="10"/>
      <c r="J42" s="40"/>
      <c r="K42" s="35"/>
      <c r="L42" s="10"/>
      <c r="M42" s="40"/>
      <c r="N42" s="54">
        <f t="shared" si="4"/>
        <v>1243.17</v>
      </c>
      <c r="O42" s="16"/>
    </row>
    <row r="43" spans="1:15" s="7" customFormat="1" ht="15">
      <c r="A43" s="5" t="s">
        <v>114</v>
      </c>
      <c r="B43" s="35"/>
      <c r="C43" s="10"/>
      <c r="D43" s="63">
        <f>O43/4</f>
        <v>1321.92</v>
      </c>
      <c r="E43" s="52"/>
      <c r="F43" s="10"/>
      <c r="G43" s="63">
        <f>O43/4</f>
        <v>1321.92</v>
      </c>
      <c r="H43" s="35"/>
      <c r="I43" s="10"/>
      <c r="J43" s="63">
        <f>O43/4</f>
        <v>1321.92</v>
      </c>
      <c r="K43" s="35"/>
      <c r="L43" s="10"/>
      <c r="M43" s="63">
        <f>O43/4</f>
        <v>1321.92</v>
      </c>
      <c r="N43" s="54">
        <f t="shared" si="4"/>
        <v>5287.68</v>
      </c>
      <c r="O43" s="16">
        <v>5287.68</v>
      </c>
    </row>
    <row r="44" spans="1:15" s="7" customFormat="1" ht="30">
      <c r="A44" s="60" t="s">
        <v>141</v>
      </c>
      <c r="B44" s="35"/>
      <c r="C44" s="10"/>
      <c r="D44" s="63"/>
      <c r="E44" s="52"/>
      <c r="F44" s="10"/>
      <c r="G44" s="19"/>
      <c r="H44" s="35"/>
      <c r="I44" s="10"/>
      <c r="J44" s="40"/>
      <c r="K44" s="35"/>
      <c r="L44" s="10"/>
      <c r="M44" s="40"/>
      <c r="N44" s="54">
        <f t="shared" si="4"/>
        <v>0</v>
      </c>
      <c r="O44" s="16"/>
    </row>
    <row r="45" spans="1:15" s="7" customFormat="1" ht="15">
      <c r="A45" s="224" t="s">
        <v>142</v>
      </c>
      <c r="B45" s="35"/>
      <c r="C45" s="10"/>
      <c r="D45" s="63"/>
      <c r="E45" s="52"/>
      <c r="F45" s="10"/>
      <c r="G45" s="19"/>
      <c r="H45" s="65">
        <v>1</v>
      </c>
      <c r="I45" s="225">
        <v>41649</v>
      </c>
      <c r="J45" s="197">
        <v>321.07</v>
      </c>
      <c r="K45" s="35"/>
      <c r="L45" s="10"/>
      <c r="M45" s="40"/>
      <c r="N45" s="54">
        <f t="shared" si="4"/>
        <v>321.07</v>
      </c>
      <c r="O45" s="16"/>
    </row>
    <row r="46" spans="1:15" s="7" customFormat="1" ht="15">
      <c r="A46" s="5" t="s">
        <v>143</v>
      </c>
      <c r="B46" s="195" t="s">
        <v>166</v>
      </c>
      <c r="C46" s="196">
        <v>41446</v>
      </c>
      <c r="D46" s="197">
        <v>1428.84</v>
      </c>
      <c r="E46" s="52"/>
      <c r="F46" s="10"/>
      <c r="G46" s="19"/>
      <c r="H46" s="35"/>
      <c r="I46" s="10"/>
      <c r="J46" s="40"/>
      <c r="K46" s="35"/>
      <c r="L46" s="10"/>
      <c r="M46" s="40"/>
      <c r="N46" s="54">
        <f t="shared" si="4"/>
        <v>1428.84</v>
      </c>
      <c r="O46" s="16"/>
    </row>
    <row r="47" spans="1:15" s="7" customFormat="1" ht="15">
      <c r="A47" s="5" t="s">
        <v>144</v>
      </c>
      <c r="B47" s="35"/>
      <c r="C47" s="10"/>
      <c r="D47" s="63"/>
      <c r="E47" s="52"/>
      <c r="F47" s="10"/>
      <c r="G47" s="19"/>
      <c r="H47" s="35"/>
      <c r="I47" s="10"/>
      <c r="J47" s="40"/>
      <c r="K47" s="35"/>
      <c r="L47" s="10"/>
      <c r="M47" s="40"/>
      <c r="N47" s="54">
        <f t="shared" si="4"/>
        <v>0</v>
      </c>
      <c r="O47" s="16"/>
    </row>
    <row r="48" spans="1:15" s="7" customFormat="1" ht="15">
      <c r="A48" s="61" t="s">
        <v>78</v>
      </c>
      <c r="B48" s="35"/>
      <c r="C48" s="10"/>
      <c r="D48" s="63"/>
      <c r="E48" s="52"/>
      <c r="F48" s="10"/>
      <c r="G48" s="63"/>
      <c r="H48" s="35"/>
      <c r="I48" s="10"/>
      <c r="J48" s="63"/>
      <c r="K48" s="35"/>
      <c r="L48" s="10"/>
      <c r="M48" s="63"/>
      <c r="N48" s="54">
        <f t="shared" si="4"/>
        <v>0</v>
      </c>
      <c r="O48" s="16"/>
    </row>
    <row r="49" spans="1:15" s="7" customFormat="1" ht="15">
      <c r="A49" s="14" t="s">
        <v>80</v>
      </c>
      <c r="B49" s="35"/>
      <c r="C49" s="10"/>
      <c r="D49" s="63"/>
      <c r="E49" s="195" t="s">
        <v>201</v>
      </c>
      <c r="F49" s="196">
        <v>41537</v>
      </c>
      <c r="G49" s="197">
        <v>4316.76</v>
      </c>
      <c r="H49" s="35"/>
      <c r="I49" s="10"/>
      <c r="J49" s="63"/>
      <c r="K49" s="35"/>
      <c r="L49" s="10"/>
      <c r="M49" s="63"/>
      <c r="N49" s="54">
        <f t="shared" si="4"/>
        <v>4316.76</v>
      </c>
      <c r="O49" s="16"/>
    </row>
    <row r="50" spans="1:15" s="7" customFormat="1" ht="15.75" thickBot="1">
      <c r="A50" s="14" t="s">
        <v>81</v>
      </c>
      <c r="B50" s="35"/>
      <c r="C50" s="10"/>
      <c r="D50" s="63"/>
      <c r="E50" s="52"/>
      <c r="F50" s="10"/>
      <c r="G50" s="63"/>
      <c r="H50" s="35"/>
      <c r="I50" s="10"/>
      <c r="J50" s="63"/>
      <c r="K50" s="195" t="s">
        <v>246</v>
      </c>
      <c r="L50" s="196">
        <v>41719</v>
      </c>
      <c r="M50" s="63">
        <v>777.03</v>
      </c>
      <c r="N50" s="54">
        <f t="shared" si="4"/>
        <v>777.03</v>
      </c>
      <c r="O50" s="16"/>
    </row>
    <row r="51" spans="1:15" s="7" customFormat="1" ht="19.5" thickBot="1">
      <c r="A51" s="4" t="s">
        <v>88</v>
      </c>
      <c r="B51" s="10"/>
      <c r="C51" s="10"/>
      <c r="D51" s="63">
        <f>O51/4</f>
        <v>8522.18</v>
      </c>
      <c r="E51" s="10"/>
      <c r="F51" s="10"/>
      <c r="G51" s="63">
        <f>O51/4</f>
        <v>8522.18</v>
      </c>
      <c r="H51" s="10"/>
      <c r="I51" s="10"/>
      <c r="J51" s="63">
        <f>O51/4</f>
        <v>8522.18</v>
      </c>
      <c r="K51" s="10"/>
      <c r="L51" s="10"/>
      <c r="M51" s="63">
        <f>O51/4</f>
        <v>8522.18</v>
      </c>
      <c r="N51" s="54">
        <f t="shared" si="4"/>
        <v>34088.72</v>
      </c>
      <c r="O51" s="95">
        <v>34088.72</v>
      </c>
    </row>
    <row r="52" spans="1:15" s="6" customFormat="1" ht="20.25" thickBot="1">
      <c r="A52" s="45" t="s">
        <v>4</v>
      </c>
      <c r="B52" s="98"/>
      <c r="C52" s="99"/>
      <c r="D52" s="102">
        <f>SUM(D5:D51)</f>
        <v>99092.93</v>
      </c>
      <c r="E52" s="100"/>
      <c r="F52" s="99"/>
      <c r="G52" s="102">
        <f>SUM(G5:G51)</f>
        <v>93942.93</v>
      </c>
      <c r="H52" s="101"/>
      <c r="I52" s="99"/>
      <c r="J52" s="102">
        <f>SUM(J5:J51)</f>
        <v>94587.29</v>
      </c>
      <c r="K52" s="101"/>
      <c r="L52" s="99"/>
      <c r="M52" s="102">
        <f>SUM(M5:M51)</f>
        <v>85499.24</v>
      </c>
      <c r="N52" s="54">
        <f t="shared" si="4"/>
        <v>373122.39</v>
      </c>
      <c r="O52" s="25">
        <f>SUM(O5:O50)</f>
        <v>295142.48</v>
      </c>
    </row>
    <row r="53" spans="1:15" s="11" customFormat="1" ht="20.25" hidden="1" thickBot="1">
      <c r="A53" s="46" t="s">
        <v>2</v>
      </c>
      <c r="B53" s="75"/>
      <c r="C53" s="76"/>
      <c r="D53" s="77"/>
      <c r="E53" s="78"/>
      <c r="F53" s="76"/>
      <c r="G53" s="79"/>
      <c r="H53" s="75"/>
      <c r="I53" s="76"/>
      <c r="J53" s="77"/>
      <c r="K53" s="75"/>
      <c r="L53" s="76"/>
      <c r="M53" s="77"/>
      <c r="N53" s="53"/>
      <c r="O53" s="26"/>
    </row>
    <row r="54" spans="1:15" s="13" customFormat="1" ht="39.75" customHeight="1" thickBot="1">
      <c r="A54" s="266" t="s">
        <v>3</v>
      </c>
      <c r="B54" s="267"/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8"/>
      <c r="O54" s="27"/>
    </row>
    <row r="55" spans="1:15" s="7" customFormat="1" ht="15" customHeight="1">
      <c r="A55" s="198" t="s">
        <v>153</v>
      </c>
      <c r="B55" s="282" t="s">
        <v>166</v>
      </c>
      <c r="C55" s="286">
        <v>41446</v>
      </c>
      <c r="D55" s="288">
        <v>52869.22</v>
      </c>
      <c r="E55" s="52"/>
      <c r="F55" s="10"/>
      <c r="G55" s="19"/>
      <c r="H55" s="35"/>
      <c r="I55" s="10"/>
      <c r="J55" s="40"/>
      <c r="K55" s="35"/>
      <c r="L55" s="10"/>
      <c r="M55" s="40"/>
      <c r="N55" s="52"/>
      <c r="O55" s="64"/>
    </row>
    <row r="56" spans="1:15" s="7" customFormat="1" ht="13.5" thickBot="1">
      <c r="A56" s="198" t="s">
        <v>155</v>
      </c>
      <c r="B56" s="283"/>
      <c r="C56" s="287"/>
      <c r="D56" s="289"/>
      <c r="E56" s="66"/>
      <c r="F56" s="74"/>
      <c r="G56" s="19"/>
      <c r="H56" s="52"/>
      <c r="I56" s="74"/>
      <c r="J56" s="40"/>
      <c r="K56" s="52"/>
      <c r="L56" s="74"/>
      <c r="M56" s="40"/>
      <c r="N56" s="52"/>
      <c r="O56" s="64"/>
    </row>
    <row r="57" spans="1:15" s="85" customFormat="1" ht="20.25" thickBot="1">
      <c r="A57" s="80" t="s">
        <v>4</v>
      </c>
      <c r="B57" s="81"/>
      <c r="C57" s="92"/>
      <c r="D57" s="92">
        <f>SUM(D55:D56)</f>
        <v>52869.22</v>
      </c>
      <c r="E57" s="92"/>
      <c r="F57" s="92"/>
      <c r="G57" s="92">
        <f>SUM(G55:G56)</f>
        <v>0</v>
      </c>
      <c r="H57" s="92"/>
      <c r="I57" s="92"/>
      <c r="J57" s="92">
        <f>SUM(J55:J56)</f>
        <v>0</v>
      </c>
      <c r="K57" s="92"/>
      <c r="L57" s="92"/>
      <c r="M57" s="92">
        <f>SUM(M55:M56)</f>
        <v>0</v>
      </c>
      <c r="N57" s="54">
        <f>M57+J57+G57+D57</f>
        <v>52869.22</v>
      </c>
      <c r="O57" s="84"/>
    </row>
    <row r="58" spans="1:15" s="7" customFormat="1" ht="42" customHeight="1">
      <c r="A58" s="266" t="s">
        <v>28</v>
      </c>
      <c r="B58" s="267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8"/>
      <c r="O58" s="17"/>
    </row>
    <row r="59" spans="1:15" s="7" customFormat="1" ht="15">
      <c r="A59" s="43" t="s">
        <v>162</v>
      </c>
      <c r="B59" s="195" t="s">
        <v>163</v>
      </c>
      <c r="C59" s="196">
        <v>41418</v>
      </c>
      <c r="D59" s="197">
        <v>416.18</v>
      </c>
      <c r="E59" s="24"/>
      <c r="F59" s="1"/>
      <c r="G59" s="17"/>
      <c r="H59" s="36"/>
      <c r="I59" s="1"/>
      <c r="J59" s="41"/>
      <c r="K59" s="36"/>
      <c r="L59" s="1"/>
      <c r="M59" s="41"/>
      <c r="N59" s="52"/>
      <c r="O59" s="24"/>
    </row>
    <row r="60" spans="1:15" s="7" customFormat="1" ht="15">
      <c r="A60" s="43" t="s">
        <v>167</v>
      </c>
      <c r="B60" s="195" t="s">
        <v>168</v>
      </c>
      <c r="C60" s="196">
        <v>41453</v>
      </c>
      <c r="D60" s="197">
        <v>6133.75</v>
      </c>
      <c r="E60" s="52"/>
      <c r="F60" s="10"/>
      <c r="G60" s="19"/>
      <c r="H60" s="35"/>
      <c r="I60" s="10"/>
      <c r="J60" s="40"/>
      <c r="K60" s="35"/>
      <c r="L60" s="10"/>
      <c r="M60" s="40"/>
      <c r="N60" s="52"/>
      <c r="O60" s="24"/>
    </row>
    <row r="61" spans="1:15" s="7" customFormat="1" ht="15">
      <c r="A61" s="43" t="s">
        <v>169</v>
      </c>
      <c r="B61" s="195" t="s">
        <v>170</v>
      </c>
      <c r="C61" s="196">
        <v>41402</v>
      </c>
      <c r="D61" s="197">
        <v>715.77</v>
      </c>
      <c r="E61" s="52"/>
      <c r="F61" s="10"/>
      <c r="G61" s="19"/>
      <c r="H61" s="35"/>
      <c r="I61" s="10"/>
      <c r="J61" s="40"/>
      <c r="K61" s="35">
        <v>50</v>
      </c>
      <c r="L61" s="233">
        <v>41759</v>
      </c>
      <c r="M61" s="39">
        <v>688.69</v>
      </c>
      <c r="N61" s="52"/>
      <c r="O61" s="24"/>
    </row>
    <row r="62" spans="1:15" s="7" customFormat="1" ht="15">
      <c r="A62" s="43" t="s">
        <v>240</v>
      </c>
      <c r="B62" s="195" t="s">
        <v>171</v>
      </c>
      <c r="C62" s="196">
        <v>41411</v>
      </c>
      <c r="D62" s="197">
        <v>2561.86</v>
      </c>
      <c r="E62" s="52"/>
      <c r="F62" s="10"/>
      <c r="G62" s="19"/>
      <c r="H62" s="35"/>
      <c r="I62" s="10"/>
      <c r="J62" s="40"/>
      <c r="K62" s="35"/>
      <c r="L62" s="10"/>
      <c r="M62" s="40"/>
      <c r="N62" s="52"/>
      <c r="O62" s="24"/>
    </row>
    <row r="63" spans="1:15" s="7" customFormat="1" ht="15">
      <c r="A63" s="43" t="s">
        <v>173</v>
      </c>
      <c r="B63" s="195" t="s">
        <v>174</v>
      </c>
      <c r="C63" s="196">
        <v>41467</v>
      </c>
      <c r="D63" s="197">
        <v>1300.14</v>
      </c>
      <c r="E63" s="52"/>
      <c r="F63" s="10"/>
      <c r="G63" s="19"/>
      <c r="H63" s="35"/>
      <c r="I63" s="10"/>
      <c r="J63" s="40"/>
      <c r="K63" s="35"/>
      <c r="L63" s="10"/>
      <c r="M63" s="40"/>
      <c r="N63" s="52"/>
      <c r="O63" s="24"/>
    </row>
    <row r="64" spans="1:15" s="7" customFormat="1" ht="15">
      <c r="A64" s="43" t="s">
        <v>175</v>
      </c>
      <c r="B64" s="195" t="s">
        <v>176</v>
      </c>
      <c r="C64" s="196">
        <v>41467</v>
      </c>
      <c r="D64" s="197">
        <v>1104.42</v>
      </c>
      <c r="E64" s="52"/>
      <c r="F64" s="10"/>
      <c r="G64" s="19"/>
      <c r="H64" s="35"/>
      <c r="I64" s="10"/>
      <c r="J64" s="40"/>
      <c r="K64" s="35"/>
      <c r="L64" s="10"/>
      <c r="M64" s="40"/>
      <c r="N64" s="52"/>
      <c r="O64" s="24"/>
    </row>
    <row r="65" spans="1:15" s="7" customFormat="1" ht="15">
      <c r="A65" s="43" t="s">
        <v>197</v>
      </c>
      <c r="B65" s="35"/>
      <c r="C65" s="10"/>
      <c r="D65" s="40"/>
      <c r="E65" s="195" t="s">
        <v>196</v>
      </c>
      <c r="F65" s="196">
        <v>41509</v>
      </c>
      <c r="G65" s="197">
        <v>3471.96</v>
      </c>
      <c r="H65" s="35"/>
      <c r="I65" s="10"/>
      <c r="J65" s="40"/>
      <c r="K65" s="35"/>
      <c r="L65" s="10"/>
      <c r="M65" s="40"/>
      <c r="N65" s="52"/>
      <c r="O65" s="24"/>
    </row>
    <row r="66" spans="1:15" s="7" customFormat="1" ht="15">
      <c r="A66" s="43" t="s">
        <v>198</v>
      </c>
      <c r="B66" s="35"/>
      <c r="C66" s="10"/>
      <c r="D66" s="40"/>
      <c r="E66" s="195" t="s">
        <v>196</v>
      </c>
      <c r="F66" s="196">
        <v>41509</v>
      </c>
      <c r="G66" s="197">
        <v>184.33</v>
      </c>
      <c r="H66" s="35"/>
      <c r="I66" s="10"/>
      <c r="J66" s="40"/>
      <c r="K66" s="35"/>
      <c r="L66" s="10"/>
      <c r="M66" s="40"/>
      <c r="N66" s="52"/>
      <c r="O66" s="24"/>
    </row>
    <row r="67" spans="1:15" s="7" customFormat="1" ht="15">
      <c r="A67" s="43" t="s">
        <v>203</v>
      </c>
      <c r="B67" s="35"/>
      <c r="C67" s="10"/>
      <c r="D67" s="40"/>
      <c r="E67" s="195" t="s">
        <v>202</v>
      </c>
      <c r="F67" s="196">
        <v>41544</v>
      </c>
      <c r="G67" s="197">
        <v>688.69</v>
      </c>
      <c r="H67" s="35"/>
      <c r="I67" s="10"/>
      <c r="J67" s="40"/>
      <c r="K67" s="35"/>
      <c r="L67" s="10"/>
      <c r="M67" s="40"/>
      <c r="N67" s="52"/>
      <c r="O67" s="24"/>
    </row>
    <row r="68" spans="1:15" s="7" customFormat="1" ht="15">
      <c r="A68" s="43" t="s">
        <v>204</v>
      </c>
      <c r="B68" s="35"/>
      <c r="C68" s="10"/>
      <c r="D68" s="40"/>
      <c r="E68" s="195" t="s">
        <v>205</v>
      </c>
      <c r="F68" s="196">
        <v>41558</v>
      </c>
      <c r="G68" s="197">
        <v>779.84</v>
      </c>
      <c r="H68" s="35"/>
      <c r="I68" s="10"/>
      <c r="J68" s="40"/>
      <c r="K68" s="35"/>
      <c r="L68" s="10"/>
      <c r="M68" s="40"/>
      <c r="N68" s="52"/>
      <c r="O68" s="24"/>
    </row>
    <row r="69" spans="1:15" s="7" customFormat="1" ht="15">
      <c r="A69" s="43" t="s">
        <v>206</v>
      </c>
      <c r="B69" s="35"/>
      <c r="C69" s="10"/>
      <c r="D69" s="40"/>
      <c r="E69" s="195" t="s">
        <v>207</v>
      </c>
      <c r="F69" s="196">
        <v>41565</v>
      </c>
      <c r="G69" s="197">
        <v>1354.02</v>
      </c>
      <c r="H69" s="35"/>
      <c r="I69" s="10"/>
      <c r="J69" s="40"/>
      <c r="K69" s="35"/>
      <c r="L69" s="10"/>
      <c r="M69" s="40"/>
      <c r="N69" s="52"/>
      <c r="O69" s="24"/>
    </row>
    <row r="70" spans="1:15" s="7" customFormat="1" ht="25.5">
      <c r="A70" s="43" t="s">
        <v>225</v>
      </c>
      <c r="B70" s="35"/>
      <c r="C70" s="10"/>
      <c r="D70" s="40"/>
      <c r="E70" s="221"/>
      <c r="F70" s="196"/>
      <c r="G70" s="223"/>
      <c r="H70" s="195" t="s">
        <v>223</v>
      </c>
      <c r="I70" s="196" t="s">
        <v>226</v>
      </c>
      <c r="J70" s="197">
        <v>1702.88</v>
      </c>
      <c r="K70" s="35"/>
      <c r="L70" s="10"/>
      <c r="M70" s="40"/>
      <c r="N70" s="52"/>
      <c r="O70" s="24"/>
    </row>
    <row r="71" spans="1:15" s="7" customFormat="1" ht="25.5">
      <c r="A71" s="43" t="s">
        <v>228</v>
      </c>
      <c r="B71" s="35"/>
      <c r="C71" s="10"/>
      <c r="D71" s="40"/>
      <c r="E71" s="221"/>
      <c r="F71" s="196"/>
      <c r="G71" s="223"/>
      <c r="H71" s="195" t="s">
        <v>223</v>
      </c>
      <c r="I71" s="196" t="s">
        <v>229</v>
      </c>
      <c r="J71" s="197">
        <v>851.44</v>
      </c>
      <c r="K71" s="35"/>
      <c r="L71" s="10"/>
      <c r="M71" s="40"/>
      <c r="N71" s="52"/>
      <c r="O71" s="24"/>
    </row>
    <row r="72" spans="1:15" s="7" customFormat="1" ht="15">
      <c r="A72" s="44" t="s">
        <v>231</v>
      </c>
      <c r="B72" s="35"/>
      <c r="C72" s="10"/>
      <c r="D72" s="40"/>
      <c r="E72" s="52"/>
      <c r="F72" s="10"/>
      <c r="G72" s="19"/>
      <c r="H72" s="195" t="s">
        <v>232</v>
      </c>
      <c r="I72" s="196">
        <v>41663</v>
      </c>
      <c r="J72" s="197">
        <v>641.84</v>
      </c>
      <c r="K72" s="35"/>
      <c r="L72" s="10"/>
      <c r="M72" s="40"/>
      <c r="N72" s="52"/>
      <c r="O72" s="24"/>
    </row>
    <row r="73" spans="1:15" s="7" customFormat="1" ht="15">
      <c r="A73" s="44" t="s">
        <v>233</v>
      </c>
      <c r="B73" s="65"/>
      <c r="C73" s="74"/>
      <c r="D73" s="55"/>
      <c r="E73" s="66"/>
      <c r="F73" s="74"/>
      <c r="G73" s="21"/>
      <c r="H73" s="195" t="s">
        <v>234</v>
      </c>
      <c r="I73" s="196">
        <v>41670</v>
      </c>
      <c r="J73" s="197">
        <v>371.67</v>
      </c>
      <c r="K73" s="65"/>
      <c r="L73" s="74"/>
      <c r="M73" s="55"/>
      <c r="N73" s="52"/>
      <c r="O73" s="24"/>
    </row>
    <row r="74" spans="1:15" s="7" customFormat="1" ht="15">
      <c r="A74" s="43" t="s">
        <v>248</v>
      </c>
      <c r="B74" s="35"/>
      <c r="C74" s="10"/>
      <c r="D74" s="40"/>
      <c r="E74" s="52"/>
      <c r="F74" s="10"/>
      <c r="G74" s="19"/>
      <c r="H74" s="35"/>
      <c r="I74" s="10"/>
      <c r="J74" s="40"/>
      <c r="K74" s="195" t="s">
        <v>249</v>
      </c>
      <c r="L74" s="196">
        <v>41696</v>
      </c>
      <c r="M74" s="197">
        <v>582.86</v>
      </c>
      <c r="N74" s="52"/>
      <c r="O74" s="24"/>
    </row>
    <row r="75" spans="1:15" s="7" customFormat="1" ht="15.75" customHeight="1">
      <c r="A75" s="44" t="s">
        <v>245</v>
      </c>
      <c r="B75" s="65"/>
      <c r="C75" s="74"/>
      <c r="D75" s="55"/>
      <c r="E75" s="66"/>
      <c r="F75" s="74"/>
      <c r="G75" s="21"/>
      <c r="H75" s="195"/>
      <c r="I75" s="196"/>
      <c r="J75" s="197"/>
      <c r="K75" s="195" t="s">
        <v>247</v>
      </c>
      <c r="L75" s="196">
        <v>41722</v>
      </c>
      <c r="M75" s="197">
        <v>1500</v>
      </c>
      <c r="N75" s="52"/>
      <c r="O75" s="24"/>
    </row>
    <row r="76" spans="1:15" s="7" customFormat="1" ht="15.75" customHeight="1">
      <c r="A76" s="44" t="s">
        <v>254</v>
      </c>
      <c r="B76" s="65"/>
      <c r="C76" s="74"/>
      <c r="D76" s="55"/>
      <c r="E76" s="66"/>
      <c r="F76" s="74"/>
      <c r="G76" s="21"/>
      <c r="H76" s="195"/>
      <c r="I76" s="196"/>
      <c r="J76" s="197"/>
      <c r="K76" s="195" t="s">
        <v>255</v>
      </c>
      <c r="L76" s="196">
        <v>41484</v>
      </c>
      <c r="M76" s="197">
        <v>300</v>
      </c>
      <c r="N76" s="52"/>
      <c r="O76" s="24"/>
    </row>
    <row r="77" spans="1:15" s="7" customFormat="1" ht="15.75" customHeight="1">
      <c r="A77" s="44" t="s">
        <v>253</v>
      </c>
      <c r="B77" s="65"/>
      <c r="C77" s="74"/>
      <c r="D77" s="55"/>
      <c r="E77" s="66"/>
      <c r="F77" s="74"/>
      <c r="G77" s="21"/>
      <c r="H77" s="195"/>
      <c r="I77" s="196"/>
      <c r="J77" s="197"/>
      <c r="K77" s="195" t="s">
        <v>252</v>
      </c>
      <c r="L77" s="196">
        <v>41740</v>
      </c>
      <c r="M77" s="197">
        <v>1741.39</v>
      </c>
      <c r="N77" s="52"/>
      <c r="O77" s="24"/>
    </row>
    <row r="78" spans="1:15" s="7" customFormat="1" ht="13.5" thickBot="1">
      <c r="A78" s="44"/>
      <c r="B78" s="65"/>
      <c r="C78" s="74"/>
      <c r="D78" s="55"/>
      <c r="E78" s="66"/>
      <c r="F78" s="74"/>
      <c r="G78" s="21"/>
      <c r="H78" s="65"/>
      <c r="I78" s="74"/>
      <c r="J78" s="55"/>
      <c r="K78" s="65"/>
      <c r="L78" s="74"/>
      <c r="M78" s="55"/>
      <c r="N78" s="52"/>
      <c r="O78" s="24"/>
    </row>
    <row r="79" spans="1:15" s="85" customFormat="1" ht="20.25" thickBot="1">
      <c r="A79" s="80" t="s">
        <v>4</v>
      </c>
      <c r="B79" s="81"/>
      <c r="C79" s="82"/>
      <c r="D79" s="86">
        <f>SUM(D59:D78)</f>
        <v>12232.12</v>
      </c>
      <c r="E79" s="87"/>
      <c r="F79" s="82"/>
      <c r="G79" s="86">
        <f>SUM(G59:G78)</f>
        <v>6478.84</v>
      </c>
      <c r="H79" s="88"/>
      <c r="I79" s="82"/>
      <c r="J79" s="86">
        <f>SUM(J59:J78)</f>
        <v>3567.83</v>
      </c>
      <c r="K79" s="88"/>
      <c r="L79" s="82"/>
      <c r="M79" s="86">
        <f>SUM(M59:M78)</f>
        <v>4812.94</v>
      </c>
      <c r="N79" s="54">
        <f>M79+J79+G79+D79</f>
        <v>27091.73</v>
      </c>
      <c r="O79" s="89"/>
    </row>
    <row r="80" spans="1:15" s="7" customFormat="1" ht="40.5" customHeight="1" hidden="1" thickBot="1">
      <c r="A80" s="263" t="s">
        <v>29</v>
      </c>
      <c r="B80" s="264"/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5"/>
      <c r="O80" s="67"/>
    </row>
    <row r="81" spans="1:15" s="7" customFormat="1" ht="12.75" hidden="1">
      <c r="A81" s="43"/>
      <c r="B81" s="35"/>
      <c r="C81" s="10"/>
      <c r="D81" s="40"/>
      <c r="E81" s="52"/>
      <c r="F81" s="10"/>
      <c r="G81" s="19"/>
      <c r="H81" s="35"/>
      <c r="I81" s="10"/>
      <c r="J81" s="40"/>
      <c r="K81" s="35"/>
      <c r="L81" s="10"/>
      <c r="M81" s="40"/>
      <c r="N81" s="52"/>
      <c r="O81" s="24"/>
    </row>
    <row r="82" spans="1:15" s="7" customFormat="1" ht="12.75" hidden="1">
      <c r="A82" s="43"/>
      <c r="B82" s="35"/>
      <c r="C82" s="10"/>
      <c r="D82" s="40"/>
      <c r="E82" s="52"/>
      <c r="F82" s="10"/>
      <c r="G82" s="19"/>
      <c r="H82" s="35"/>
      <c r="I82" s="10"/>
      <c r="J82" s="40"/>
      <c r="K82" s="35"/>
      <c r="L82" s="10"/>
      <c r="M82" s="40"/>
      <c r="N82" s="52"/>
      <c r="O82" s="24"/>
    </row>
    <row r="83" spans="1:15" s="7" customFormat="1" ht="12.75" hidden="1">
      <c r="A83" s="43"/>
      <c r="B83" s="35"/>
      <c r="C83" s="10"/>
      <c r="D83" s="40"/>
      <c r="E83" s="52"/>
      <c r="F83" s="10"/>
      <c r="G83" s="19"/>
      <c r="H83" s="35"/>
      <c r="I83" s="10"/>
      <c r="J83" s="40"/>
      <c r="K83" s="35"/>
      <c r="L83" s="10"/>
      <c r="M83" s="40"/>
      <c r="N83" s="52"/>
      <c r="O83" s="24"/>
    </row>
    <row r="84" spans="1:15" s="7" customFormat="1" ht="12.75" hidden="1">
      <c r="A84" s="43"/>
      <c r="B84" s="35"/>
      <c r="C84" s="10"/>
      <c r="D84" s="40"/>
      <c r="E84" s="52"/>
      <c r="F84" s="10"/>
      <c r="G84" s="19"/>
      <c r="H84" s="35"/>
      <c r="I84" s="10"/>
      <c r="J84" s="40"/>
      <c r="K84" s="35"/>
      <c r="L84" s="10"/>
      <c r="M84" s="40"/>
      <c r="N84" s="52"/>
      <c r="O84" s="24"/>
    </row>
    <row r="85" spans="1:15" s="7" customFormat="1" ht="13.5" hidden="1" thickBot="1">
      <c r="A85" s="43"/>
      <c r="B85" s="35"/>
      <c r="C85" s="10"/>
      <c r="D85" s="40"/>
      <c r="E85" s="52"/>
      <c r="F85" s="10"/>
      <c r="G85" s="19"/>
      <c r="H85" s="35"/>
      <c r="I85" s="10"/>
      <c r="J85" s="40"/>
      <c r="K85" s="35"/>
      <c r="L85" s="10"/>
      <c r="M85" s="40"/>
      <c r="N85" s="52"/>
      <c r="O85" s="24"/>
    </row>
    <row r="86" spans="1:15" s="85" customFormat="1" ht="20.25" hidden="1" thickBot="1">
      <c r="A86" s="80" t="s">
        <v>4</v>
      </c>
      <c r="B86" s="88"/>
      <c r="C86" s="90"/>
      <c r="D86" s="92">
        <f>SUM(D81:D85)</f>
        <v>0</v>
      </c>
      <c r="E86" s="93"/>
      <c r="F86" s="92"/>
      <c r="G86" s="92">
        <f>SUM(G81:G85)</f>
        <v>0</v>
      </c>
      <c r="H86" s="92"/>
      <c r="I86" s="92"/>
      <c r="J86" s="92">
        <f>SUM(J81:J85)</f>
        <v>0</v>
      </c>
      <c r="K86" s="92"/>
      <c r="L86" s="92"/>
      <c r="M86" s="92">
        <f>SUM(M81:M85)</f>
        <v>0</v>
      </c>
      <c r="N86" s="83"/>
      <c r="O86" s="91"/>
    </row>
    <row r="87" spans="1:15" s="7" customFormat="1" ht="20.25" thickBot="1">
      <c r="A87" s="70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67"/>
    </row>
    <row r="88" spans="1:15" s="2" customFormat="1" ht="20.25" thickBot="1">
      <c r="A88" s="47" t="s">
        <v>6</v>
      </c>
      <c r="B88" s="71"/>
      <c r="C88" s="68"/>
      <c r="D88" s="72">
        <f>D86+D79+D57+D52</f>
        <v>164194.27</v>
      </c>
      <c r="E88" s="69"/>
      <c r="F88" s="68"/>
      <c r="G88" s="72">
        <f>G86+G79+G57+G52</f>
        <v>100421.77</v>
      </c>
      <c r="H88" s="69"/>
      <c r="I88" s="68"/>
      <c r="J88" s="72">
        <f>J86+J79+J57+J52</f>
        <v>98155.12</v>
      </c>
      <c r="K88" s="69"/>
      <c r="L88" s="68"/>
      <c r="M88" s="72">
        <f>M86+M79+M57+M52</f>
        <v>90312.18</v>
      </c>
      <c r="N88" s="54">
        <f>M88+J88+G88+D88</f>
        <v>453083.34</v>
      </c>
      <c r="O88" s="28">
        <f>M88+J88+G88+D88</f>
        <v>453083.34</v>
      </c>
    </row>
    <row r="89" spans="1:13" s="2" customFormat="1" ht="13.5" thickBot="1">
      <c r="A89" s="58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</row>
    <row r="90" spans="1:14" s="2" customFormat="1" ht="13.5" thickBot="1">
      <c r="A90" s="56"/>
      <c r="B90" s="59" t="s">
        <v>18</v>
      </c>
      <c r="C90" s="59" t="s">
        <v>19</v>
      </c>
      <c r="D90" s="59" t="s">
        <v>20</v>
      </c>
      <c r="E90" s="59" t="s">
        <v>21</v>
      </c>
      <c r="F90" s="59" t="s">
        <v>22</v>
      </c>
      <c r="G90" s="59" t="s">
        <v>23</v>
      </c>
      <c r="H90" s="59" t="s">
        <v>24</v>
      </c>
      <c r="I90" s="59" t="s">
        <v>25</v>
      </c>
      <c r="J90" s="59" t="s">
        <v>14</v>
      </c>
      <c r="K90" s="59" t="s">
        <v>15</v>
      </c>
      <c r="L90" s="59" t="s">
        <v>16</v>
      </c>
      <c r="M90" s="59" t="s">
        <v>17</v>
      </c>
      <c r="N90" s="59" t="s">
        <v>27</v>
      </c>
    </row>
    <row r="91" spans="1:14" s="2" customFormat="1" ht="13.5" thickBot="1">
      <c r="A91" s="58" t="s">
        <v>13</v>
      </c>
      <c r="B91" s="213">
        <v>8404.88</v>
      </c>
      <c r="C91" s="56">
        <f>B95</f>
        <v>38992.01</v>
      </c>
      <c r="D91" s="56">
        <f aca="true" t="shared" si="6" ref="D91:M91">C95</f>
        <v>76371.68</v>
      </c>
      <c r="E91" s="57">
        <f>D95</f>
        <v>-51174.34</v>
      </c>
      <c r="F91" s="56">
        <f t="shared" si="6"/>
        <v>-7169.02</v>
      </c>
      <c r="G91" s="56">
        <f t="shared" si="6"/>
        <v>30223.28</v>
      </c>
      <c r="H91" s="57">
        <f t="shared" si="6"/>
        <v>-32558.26</v>
      </c>
      <c r="I91" s="56">
        <f t="shared" si="6"/>
        <v>1722.96</v>
      </c>
      <c r="J91" s="56">
        <f t="shared" si="6"/>
        <v>40730.69</v>
      </c>
      <c r="K91" s="57">
        <f t="shared" si="6"/>
        <v>-20556.21</v>
      </c>
      <c r="L91" s="56">
        <f t="shared" si="6"/>
        <v>18318.96</v>
      </c>
      <c r="M91" s="56">
        <f t="shared" si="6"/>
        <v>56764.56</v>
      </c>
      <c r="N91" s="56"/>
    </row>
    <row r="92" spans="1:14" s="212" customFormat="1" ht="13.5" thickBot="1">
      <c r="A92" s="210" t="s">
        <v>11</v>
      </c>
      <c r="B92" s="211">
        <v>38299.56</v>
      </c>
      <c r="C92" s="211">
        <v>38299.56</v>
      </c>
      <c r="D92" s="211">
        <v>38299.56</v>
      </c>
      <c r="E92" s="211">
        <v>38299.56</v>
      </c>
      <c r="F92" s="211">
        <v>38299.56</v>
      </c>
      <c r="G92" s="211">
        <v>38299.56</v>
      </c>
      <c r="H92" s="211">
        <v>38299.56</v>
      </c>
      <c r="I92" s="211">
        <v>38299.56</v>
      </c>
      <c r="J92" s="211">
        <v>38299.56</v>
      </c>
      <c r="K92" s="211">
        <v>38299.56</v>
      </c>
      <c r="L92" s="211">
        <v>38299.56</v>
      </c>
      <c r="M92" s="211">
        <v>38299.56</v>
      </c>
      <c r="N92" s="211">
        <f>SUM(B92:M92)</f>
        <v>459594.72</v>
      </c>
    </row>
    <row r="93" spans="1:14" s="212" customFormat="1" ht="13.5" thickBot="1">
      <c r="A93" s="210" t="s">
        <v>12</v>
      </c>
      <c r="B93" s="211">
        <v>30587.13</v>
      </c>
      <c r="C93" s="211">
        <v>37379.67</v>
      </c>
      <c r="D93" s="211">
        <v>36648.25</v>
      </c>
      <c r="E93" s="211">
        <v>44005.32</v>
      </c>
      <c r="F93" s="211">
        <v>37392.3</v>
      </c>
      <c r="G93" s="211">
        <v>37640.23</v>
      </c>
      <c r="H93" s="211">
        <v>34281.22</v>
      </c>
      <c r="I93" s="211">
        <v>39007.73</v>
      </c>
      <c r="J93" s="211">
        <v>36868.22</v>
      </c>
      <c r="K93" s="211">
        <v>38875.17</v>
      </c>
      <c r="L93" s="211">
        <v>38445.6</v>
      </c>
      <c r="M93" s="211">
        <v>37979.76</v>
      </c>
      <c r="N93" s="211">
        <f>SUM(B93:M93)</f>
        <v>449110.6</v>
      </c>
    </row>
    <row r="94" spans="1:14" s="2" customFormat="1" ht="13.5" thickBot="1">
      <c r="A94" s="58" t="s">
        <v>124</v>
      </c>
      <c r="B94" s="56">
        <f aca="true" t="shared" si="7" ref="B94:M94">B93-B92</f>
        <v>-7712.43</v>
      </c>
      <c r="C94" s="56">
        <f t="shared" si="7"/>
        <v>-919.889999999999</v>
      </c>
      <c r="D94" s="56">
        <f t="shared" si="7"/>
        <v>-1651.31</v>
      </c>
      <c r="E94" s="56">
        <f t="shared" si="7"/>
        <v>5705.76</v>
      </c>
      <c r="F94" s="56">
        <f t="shared" si="7"/>
        <v>-907.259999999995</v>
      </c>
      <c r="G94" s="56">
        <f t="shared" si="7"/>
        <v>-659.329999999994</v>
      </c>
      <c r="H94" s="56">
        <f t="shared" si="7"/>
        <v>-4018.34</v>
      </c>
      <c r="I94" s="56">
        <f t="shared" si="7"/>
        <v>708.170000000006</v>
      </c>
      <c r="J94" s="56">
        <f t="shared" si="7"/>
        <v>-1431.34</v>
      </c>
      <c r="K94" s="56">
        <f t="shared" si="7"/>
        <v>575.610000000001</v>
      </c>
      <c r="L94" s="56">
        <f t="shared" si="7"/>
        <v>146.040000000001</v>
      </c>
      <c r="M94" s="56">
        <f t="shared" si="7"/>
        <v>-319.799999999996</v>
      </c>
      <c r="N94" s="56">
        <f>M94+L94+K94+J94+I94+H94+G94+F94+E94+D94+C94+B94</f>
        <v>-10484.12</v>
      </c>
    </row>
    <row r="95" spans="1:14" s="2" customFormat="1" ht="13.5" thickBot="1">
      <c r="A95" s="58" t="s">
        <v>26</v>
      </c>
      <c r="B95" s="56">
        <f>B91+B93</f>
        <v>38992.01</v>
      </c>
      <c r="C95" s="56">
        <f>C91+C93</f>
        <v>76371.68</v>
      </c>
      <c r="D95" s="214">
        <f>D91+D93-D88</f>
        <v>-51174.34</v>
      </c>
      <c r="E95" s="56">
        <f>E91+E93</f>
        <v>-7169.02</v>
      </c>
      <c r="F95" s="56">
        <f>F91+F93</f>
        <v>30223.28</v>
      </c>
      <c r="G95" s="214">
        <f>G91+G93-G88</f>
        <v>-32558.26</v>
      </c>
      <c r="H95" s="56">
        <f>H91+H93</f>
        <v>1722.96</v>
      </c>
      <c r="I95" s="56">
        <f>I91+I93</f>
        <v>40730.69</v>
      </c>
      <c r="J95" s="214">
        <f>J91+J93-J88</f>
        <v>-20556.21</v>
      </c>
      <c r="K95" s="56">
        <f>K91+K93</f>
        <v>18318.96</v>
      </c>
      <c r="L95" s="56">
        <f>L91+L93</f>
        <v>56764.56</v>
      </c>
      <c r="M95" s="214">
        <f>M91+M93-M88</f>
        <v>4432.14</v>
      </c>
      <c r="N95" s="56"/>
    </row>
    <row r="96" spans="7:14" s="2" customFormat="1" ht="57" customHeight="1">
      <c r="G96" s="37"/>
      <c r="H96" s="277" t="s">
        <v>242</v>
      </c>
      <c r="I96" s="277"/>
      <c r="J96" s="277"/>
      <c r="K96" s="277"/>
      <c r="L96" s="278" t="s">
        <v>243</v>
      </c>
      <c r="M96" s="278"/>
      <c r="N96" s="278"/>
    </row>
    <row r="97" spans="8:14" s="2" customFormat="1" ht="72" customHeight="1">
      <c r="H97" s="273" t="s">
        <v>244</v>
      </c>
      <c r="I97" s="273"/>
      <c r="J97" s="273"/>
      <c r="K97" s="273"/>
      <c r="L97" s="274" t="s">
        <v>256</v>
      </c>
      <c r="M97" s="274"/>
      <c r="N97" s="274"/>
    </row>
    <row r="98" s="2" customFormat="1" ht="12.75"/>
    <row r="99" spans="8:13" s="2" customFormat="1" ht="15">
      <c r="H99" s="276" t="s">
        <v>208</v>
      </c>
      <c r="I99" s="276"/>
      <c r="J99" s="276"/>
      <c r="K99" s="215">
        <f>O88</f>
        <v>453083.34</v>
      </c>
      <c r="L99" s="216"/>
      <c r="M99" s="216"/>
    </row>
    <row r="100" spans="8:13" s="2" customFormat="1" ht="15">
      <c r="H100" s="276" t="s">
        <v>209</v>
      </c>
      <c r="I100" s="276"/>
      <c r="J100" s="276"/>
      <c r="K100" s="215">
        <f>N92</f>
        <v>459594.72</v>
      </c>
      <c r="L100" s="216"/>
      <c r="M100" s="216"/>
    </row>
    <row r="101" spans="8:13" s="2" customFormat="1" ht="15">
      <c r="H101" s="276" t="s">
        <v>210</v>
      </c>
      <c r="I101" s="276"/>
      <c r="J101" s="276"/>
      <c r="K101" s="215">
        <f>N93</f>
        <v>449110.6</v>
      </c>
      <c r="L101" s="216"/>
      <c r="M101" s="216"/>
    </row>
    <row r="102" spans="8:13" s="2" customFormat="1" ht="15">
      <c r="H102" s="276" t="s">
        <v>211</v>
      </c>
      <c r="I102" s="276"/>
      <c r="J102" s="276"/>
      <c r="K102" s="215">
        <f>K101-K100</f>
        <v>-10484.12</v>
      </c>
      <c r="L102" s="216"/>
      <c r="M102" s="216"/>
    </row>
    <row r="103" spans="8:13" s="2" customFormat="1" ht="15">
      <c r="H103" s="290" t="s">
        <v>212</v>
      </c>
      <c r="I103" s="290"/>
      <c r="J103" s="290"/>
      <c r="K103" s="215">
        <f>K100-K99</f>
        <v>6511.38</v>
      </c>
      <c r="L103" s="217"/>
      <c r="M103" s="216"/>
    </row>
    <row r="104" spans="8:13" s="2" customFormat="1" ht="15">
      <c r="H104" s="291" t="s">
        <v>213</v>
      </c>
      <c r="I104" s="292"/>
      <c r="J104" s="293"/>
      <c r="K104" s="215">
        <f>B91</f>
        <v>8404.88</v>
      </c>
      <c r="L104" s="216"/>
      <c r="M104" s="216"/>
    </row>
    <row r="105" spans="8:13" s="2" customFormat="1" ht="15.75">
      <c r="H105" s="294" t="s">
        <v>214</v>
      </c>
      <c r="I105" s="294"/>
      <c r="J105" s="294"/>
      <c r="K105" s="218">
        <f>K104+K103+K102+K106</f>
        <v>4432.14</v>
      </c>
      <c r="L105" s="216"/>
      <c r="M105" s="216"/>
    </row>
    <row r="106" spans="8:13" s="2" customFormat="1" ht="15">
      <c r="H106" s="272"/>
      <c r="I106" s="272"/>
      <c r="J106" s="272"/>
      <c r="K106" s="219"/>
      <c r="L106" s="216"/>
      <c r="M106" s="216"/>
    </row>
    <row r="107" spans="8:13" s="2" customFormat="1" ht="15">
      <c r="H107" s="290" t="s">
        <v>215</v>
      </c>
      <c r="I107" s="290"/>
      <c r="J107" s="290"/>
      <c r="K107" s="219">
        <f>D79+G79+J79+M79</f>
        <v>27091.73</v>
      </c>
      <c r="L107" s="275" t="s">
        <v>221</v>
      </c>
      <c r="M107" s="275"/>
    </row>
    <row r="108" spans="8:13" s="2" customFormat="1" ht="15">
      <c r="H108" s="272" t="s">
        <v>216</v>
      </c>
      <c r="I108" s="272"/>
      <c r="J108" s="272"/>
      <c r="K108" s="219">
        <v>31906.17</v>
      </c>
      <c r="L108" s="216"/>
      <c r="M108" s="216"/>
    </row>
    <row r="109" spans="8:13" s="2" customFormat="1" ht="15">
      <c r="H109" s="272" t="s">
        <v>217</v>
      </c>
      <c r="I109" s="272"/>
      <c r="J109" s="272"/>
      <c r="K109" s="219">
        <v>1799.22</v>
      </c>
      <c r="L109" s="216"/>
      <c r="M109" s="216"/>
    </row>
    <row r="110" spans="8:13" ht="15">
      <c r="H110" s="272" t="s">
        <v>218</v>
      </c>
      <c r="I110" s="272"/>
      <c r="J110" s="272"/>
      <c r="K110" s="219">
        <f>K108+K109</f>
        <v>33705.39</v>
      </c>
      <c r="L110" s="216"/>
      <c r="M110" s="216"/>
    </row>
    <row r="111" spans="8:13" ht="15">
      <c r="H111" s="272" t="s">
        <v>219</v>
      </c>
      <c r="I111" s="272"/>
      <c r="J111" s="272"/>
      <c r="K111" s="219">
        <f>K110-K107</f>
        <v>6613.66</v>
      </c>
      <c r="L111" s="217"/>
      <c r="M111" s="216"/>
    </row>
    <row r="112" spans="8:13" ht="15.75">
      <c r="H112" s="272" t="s">
        <v>220</v>
      </c>
      <c r="I112" s="272"/>
      <c r="J112" s="272"/>
      <c r="K112" s="220">
        <f>K103-K111</f>
        <v>-102.28</v>
      </c>
      <c r="L112" s="216"/>
      <c r="M112" s="216"/>
    </row>
  </sheetData>
  <sheetProtection/>
  <mergeCells count="32">
    <mergeCell ref="H111:J111"/>
    <mergeCell ref="H112:J112"/>
    <mergeCell ref="H102:J102"/>
    <mergeCell ref="H103:J103"/>
    <mergeCell ref="H104:J104"/>
    <mergeCell ref="H105:J105"/>
    <mergeCell ref="H106:J106"/>
    <mergeCell ref="H107:J107"/>
    <mergeCell ref="H2:J2"/>
    <mergeCell ref="K2:M2"/>
    <mergeCell ref="A4:O4"/>
    <mergeCell ref="A54:N54"/>
    <mergeCell ref="B55:B56"/>
    <mergeCell ref="A25:A26"/>
    <mergeCell ref="C55:C56"/>
    <mergeCell ref="D55:D56"/>
    <mergeCell ref="H96:K96"/>
    <mergeCell ref="L96:N96"/>
    <mergeCell ref="H108:J108"/>
    <mergeCell ref="H109:J109"/>
    <mergeCell ref="H100:J100"/>
    <mergeCell ref="H101:J101"/>
    <mergeCell ref="A1:N1"/>
    <mergeCell ref="A80:N80"/>
    <mergeCell ref="A58:N58"/>
    <mergeCell ref="B2:D2"/>
    <mergeCell ref="E2:G2"/>
    <mergeCell ref="H110:J110"/>
    <mergeCell ref="H97:K97"/>
    <mergeCell ref="L97:N97"/>
    <mergeCell ref="L107:M107"/>
    <mergeCell ref="H99:J99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41.625" style="0" customWidth="1"/>
    <col min="2" max="2" width="20.25390625" style="0" customWidth="1"/>
    <col min="3" max="3" width="13.625" style="0" customWidth="1"/>
    <col min="4" max="4" width="15.75390625" style="0" customWidth="1"/>
    <col min="5" max="5" width="30.00390625" style="0" customWidth="1"/>
  </cols>
  <sheetData>
    <row r="1" spans="1:5" ht="32.25" customHeight="1">
      <c r="A1" s="295" t="s">
        <v>177</v>
      </c>
      <c r="B1" s="295"/>
      <c r="C1" s="295"/>
      <c r="E1" s="227" t="s">
        <v>238</v>
      </c>
    </row>
    <row r="2" spans="1:4" ht="15" thickBot="1">
      <c r="A2" s="296" t="s">
        <v>239</v>
      </c>
      <c r="B2" s="296"/>
      <c r="C2" s="296"/>
      <c r="D2">
        <v>66573.64</v>
      </c>
    </row>
    <row r="3" ht="20.25" customHeight="1" thickBot="1">
      <c r="D3" s="229">
        <f>D2+D29-C12</f>
        <v>140608.79</v>
      </c>
    </row>
    <row r="4" spans="1:3" ht="24" customHeight="1">
      <c r="A4" s="199" t="s">
        <v>178</v>
      </c>
      <c r="B4" s="199" t="s">
        <v>179</v>
      </c>
      <c r="C4" s="199" t="s">
        <v>180</v>
      </c>
    </row>
    <row r="5" spans="1:3" ht="12.75">
      <c r="A5" s="200" t="s">
        <v>181</v>
      </c>
      <c r="B5" s="201" t="s">
        <v>182</v>
      </c>
      <c r="C5" s="202">
        <v>10959.15</v>
      </c>
    </row>
    <row r="6" spans="1:3" ht="12.75">
      <c r="A6" s="200" t="s">
        <v>183</v>
      </c>
      <c r="B6" s="201" t="s">
        <v>184</v>
      </c>
      <c r="C6" s="202">
        <v>465.7</v>
      </c>
    </row>
    <row r="7" spans="1:3" ht="12.75">
      <c r="A7" s="200" t="s">
        <v>236</v>
      </c>
      <c r="B7" s="201" t="s">
        <v>235</v>
      </c>
      <c r="C7" s="202">
        <v>9940</v>
      </c>
    </row>
    <row r="8" spans="1:3" ht="12.75">
      <c r="A8" s="200"/>
      <c r="B8" s="201"/>
      <c r="C8" s="202"/>
    </row>
    <row r="9" spans="1:3" ht="12.75">
      <c r="A9" s="200"/>
      <c r="B9" s="201"/>
      <c r="C9" s="202"/>
    </row>
    <row r="10" spans="1:3" ht="12.75">
      <c r="A10" s="200"/>
      <c r="B10" s="201"/>
      <c r="C10" s="202"/>
    </row>
    <row r="11" spans="1:3" ht="12.75">
      <c r="A11" s="200"/>
      <c r="B11" s="200"/>
      <c r="C11" s="203"/>
    </row>
    <row r="12" spans="1:3" ht="15">
      <c r="A12" s="200"/>
      <c r="B12" s="200"/>
      <c r="C12" s="204">
        <f>SUM(C5:C11)</f>
        <v>21364.85</v>
      </c>
    </row>
    <row r="16" spans="1:4" ht="42.75">
      <c r="A16" s="206" t="s">
        <v>186</v>
      </c>
      <c r="B16" s="206" t="s">
        <v>187</v>
      </c>
      <c r="C16" s="206" t="s">
        <v>188</v>
      </c>
      <c r="D16" s="206" t="s">
        <v>189</v>
      </c>
    </row>
    <row r="17" spans="1:4" ht="14.25">
      <c r="A17" s="228">
        <v>41395</v>
      </c>
      <c r="B17" s="207">
        <v>7200</v>
      </c>
      <c r="C17" s="230">
        <v>1</v>
      </c>
      <c r="D17" s="207">
        <f>B17*C17</f>
        <v>7200</v>
      </c>
    </row>
    <row r="18" spans="1:4" ht="14.25">
      <c r="A18" s="228">
        <v>41426</v>
      </c>
      <c r="B18" s="207">
        <v>7200</v>
      </c>
      <c r="C18" s="230">
        <v>1</v>
      </c>
      <c r="D18" s="207">
        <f>B18*C18</f>
        <v>7200</v>
      </c>
    </row>
    <row r="19" spans="1:4" ht="14.25">
      <c r="A19" s="228">
        <v>41456</v>
      </c>
      <c r="B19" s="207">
        <v>8100</v>
      </c>
      <c r="C19" s="230">
        <v>1</v>
      </c>
      <c r="D19" s="207">
        <f>B19*C19</f>
        <v>8100</v>
      </c>
    </row>
    <row r="20" spans="1:4" ht="14.25">
      <c r="A20" s="228">
        <v>41487</v>
      </c>
      <c r="B20" s="207">
        <v>8100</v>
      </c>
      <c r="C20" s="230">
        <v>1</v>
      </c>
      <c r="D20" s="207">
        <f>B20*C20</f>
        <v>8100</v>
      </c>
    </row>
    <row r="21" spans="1:4" ht="14.25">
      <c r="A21" s="228">
        <v>41518</v>
      </c>
      <c r="B21" s="207">
        <v>8100</v>
      </c>
      <c r="C21" s="230">
        <v>1</v>
      </c>
      <c r="D21" s="207">
        <f>B21*C21</f>
        <v>8100</v>
      </c>
    </row>
    <row r="22" spans="1:4" ht="14.25">
      <c r="A22" s="228">
        <v>41548</v>
      </c>
      <c r="B22" s="207">
        <v>8100</v>
      </c>
      <c r="C22" s="230">
        <v>1</v>
      </c>
      <c r="D22" s="207">
        <f aca="true" t="shared" si="0" ref="D22:D28">B22*C22</f>
        <v>8100</v>
      </c>
    </row>
    <row r="23" spans="1:4" ht="14.25">
      <c r="A23" s="228">
        <v>41579</v>
      </c>
      <c r="B23" s="207">
        <v>8100</v>
      </c>
      <c r="C23" s="230">
        <v>1</v>
      </c>
      <c r="D23" s="207">
        <f t="shared" si="0"/>
        <v>8100</v>
      </c>
    </row>
    <row r="24" spans="1:4" ht="14.25">
      <c r="A24" s="228">
        <v>41609</v>
      </c>
      <c r="B24" s="207">
        <v>8100</v>
      </c>
      <c r="C24" s="230">
        <v>1</v>
      </c>
      <c r="D24" s="207">
        <f t="shared" si="0"/>
        <v>8100</v>
      </c>
    </row>
    <row r="25" spans="1:4" ht="14.25">
      <c r="A25" s="228">
        <v>41640</v>
      </c>
      <c r="B25" s="207">
        <v>8100</v>
      </c>
      <c r="C25" s="230">
        <v>1</v>
      </c>
      <c r="D25" s="207">
        <f t="shared" si="0"/>
        <v>8100</v>
      </c>
    </row>
    <row r="26" spans="1:4" ht="14.25">
      <c r="A26" s="228">
        <v>41671</v>
      </c>
      <c r="B26" s="207">
        <v>8100</v>
      </c>
      <c r="C26" s="230">
        <v>1</v>
      </c>
      <c r="D26" s="207">
        <f t="shared" si="0"/>
        <v>8100</v>
      </c>
    </row>
    <row r="27" spans="1:4" ht="14.25">
      <c r="A27" s="228">
        <v>41699</v>
      </c>
      <c r="B27" s="207">
        <v>8100</v>
      </c>
      <c r="C27" s="230">
        <v>1</v>
      </c>
      <c r="D27" s="207">
        <f t="shared" si="0"/>
        <v>8100</v>
      </c>
    </row>
    <row r="28" spans="1:4" ht="14.25">
      <c r="A28" s="228">
        <v>41730</v>
      </c>
      <c r="B28" s="207">
        <v>8100</v>
      </c>
      <c r="C28" s="205">
        <v>1</v>
      </c>
      <c r="D28" s="207">
        <f t="shared" si="0"/>
        <v>8100</v>
      </c>
    </row>
    <row r="29" spans="1:4" ht="15.75">
      <c r="A29" s="297" t="s">
        <v>4</v>
      </c>
      <c r="B29" s="297"/>
      <c r="C29" s="297"/>
      <c r="D29" s="208">
        <f>SUM(D17:D28)</f>
        <v>95400</v>
      </c>
    </row>
  </sheetData>
  <sheetProtection/>
  <mergeCells count="3">
    <mergeCell ref="A1:C1"/>
    <mergeCell ref="A2:C2"/>
    <mergeCell ref="A29:C29"/>
  </mergeCells>
  <printOptions/>
  <pageMargins left="0.75" right="0.75" top="1" bottom="1" header="0.5" footer="0.5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41.625" style="0" customWidth="1"/>
    <col min="2" max="2" width="20.25390625" style="0" customWidth="1"/>
    <col min="3" max="3" width="13.625" style="0" customWidth="1"/>
    <col min="4" max="4" width="15.75390625" style="0" customWidth="1"/>
    <col min="5" max="5" width="30.00390625" style="0" customWidth="1"/>
  </cols>
  <sheetData>
    <row r="1" spans="1:5" ht="32.25" customHeight="1">
      <c r="A1" s="295" t="s">
        <v>177</v>
      </c>
      <c r="B1" s="295"/>
      <c r="C1" s="295"/>
      <c r="E1" s="227" t="s">
        <v>257</v>
      </c>
    </row>
    <row r="2" spans="1:4" ht="15" thickBot="1">
      <c r="A2" s="296" t="s">
        <v>239</v>
      </c>
      <c r="B2" s="296"/>
      <c r="C2" s="296"/>
      <c r="D2">
        <v>66573.64</v>
      </c>
    </row>
    <row r="3" ht="20.25" customHeight="1" thickBot="1">
      <c r="D3" s="229">
        <f>D2+D30-C12</f>
        <v>148708.79</v>
      </c>
    </row>
    <row r="4" spans="1:3" ht="24" customHeight="1">
      <c r="A4" s="199" t="s">
        <v>178</v>
      </c>
      <c r="B4" s="199" t="s">
        <v>179</v>
      </c>
      <c r="C4" s="199" t="s">
        <v>180</v>
      </c>
    </row>
    <row r="5" spans="1:3" ht="12.75">
      <c r="A5" s="200" t="s">
        <v>181</v>
      </c>
      <c r="B5" s="201" t="s">
        <v>182</v>
      </c>
      <c r="C5" s="202">
        <v>10959.15</v>
      </c>
    </row>
    <row r="6" spans="1:3" ht="12.75">
      <c r="A6" s="200" t="s">
        <v>183</v>
      </c>
      <c r="B6" s="201" t="s">
        <v>184</v>
      </c>
      <c r="C6" s="202">
        <v>465.7</v>
      </c>
    </row>
    <row r="7" spans="1:3" ht="12.75">
      <c r="A7" s="200" t="s">
        <v>236</v>
      </c>
      <c r="B7" s="201" t="s">
        <v>235</v>
      </c>
      <c r="C7" s="202">
        <v>9940</v>
      </c>
    </row>
    <row r="8" spans="1:3" ht="12.75">
      <c r="A8" s="200"/>
      <c r="B8" s="201"/>
      <c r="C8" s="202"/>
    </row>
    <row r="9" spans="1:3" ht="12.75">
      <c r="A9" s="200"/>
      <c r="B9" s="201"/>
      <c r="C9" s="202"/>
    </row>
    <row r="10" spans="1:3" ht="12.75">
      <c r="A10" s="200"/>
      <c r="B10" s="201"/>
      <c r="C10" s="202"/>
    </row>
    <row r="11" spans="1:3" ht="12.75">
      <c r="A11" s="200"/>
      <c r="B11" s="200"/>
      <c r="C11" s="203"/>
    </row>
    <row r="12" spans="1:3" ht="15">
      <c r="A12" s="200"/>
      <c r="B12" s="200"/>
      <c r="C12" s="204">
        <f>SUM(C5:C11)</f>
        <v>21364.85</v>
      </c>
    </row>
    <row r="16" spans="1:4" ht="42.75">
      <c r="A16" s="206" t="s">
        <v>186</v>
      </c>
      <c r="B16" s="206" t="s">
        <v>258</v>
      </c>
      <c r="C16" s="206" t="s">
        <v>188</v>
      </c>
      <c r="D16" s="206" t="s">
        <v>259</v>
      </c>
    </row>
    <row r="17" spans="1:4" ht="14.25">
      <c r="A17" s="228">
        <v>41395</v>
      </c>
      <c r="B17" s="207">
        <v>7200</v>
      </c>
      <c r="C17" s="230">
        <v>1</v>
      </c>
      <c r="D17" s="207"/>
    </row>
    <row r="18" spans="1:4" ht="14.25">
      <c r="A18" s="228">
        <v>41426</v>
      </c>
      <c r="B18" s="207">
        <v>8100</v>
      </c>
      <c r="C18" s="230">
        <v>1</v>
      </c>
      <c r="D18" s="207">
        <v>7200</v>
      </c>
    </row>
    <row r="19" spans="1:4" ht="14.25">
      <c r="A19" s="228">
        <v>41456</v>
      </c>
      <c r="B19" s="207">
        <v>8100</v>
      </c>
      <c r="C19" s="230">
        <v>1</v>
      </c>
      <c r="D19" s="207">
        <v>7200</v>
      </c>
    </row>
    <row r="20" spans="1:4" ht="14.25">
      <c r="A20" s="228">
        <v>41487</v>
      </c>
      <c r="B20" s="207">
        <v>8100</v>
      </c>
      <c r="C20" s="230">
        <v>1</v>
      </c>
      <c r="D20" s="207">
        <v>16200</v>
      </c>
    </row>
    <row r="21" spans="1:4" ht="14.25">
      <c r="A21" s="228">
        <v>41518</v>
      </c>
      <c r="B21" s="207">
        <v>8100</v>
      </c>
      <c r="C21" s="230">
        <v>1</v>
      </c>
      <c r="D21" s="207"/>
    </row>
    <row r="22" spans="1:4" ht="14.25">
      <c r="A22" s="228">
        <v>41548</v>
      </c>
      <c r="B22" s="207">
        <v>8100</v>
      </c>
      <c r="C22" s="230">
        <v>1</v>
      </c>
      <c r="D22" s="207">
        <v>16200</v>
      </c>
    </row>
    <row r="23" spans="1:4" ht="14.25">
      <c r="A23" s="228">
        <v>41579</v>
      </c>
      <c r="B23" s="207">
        <v>8100</v>
      </c>
      <c r="C23" s="230">
        <v>1</v>
      </c>
      <c r="D23" s="207"/>
    </row>
    <row r="24" spans="1:4" ht="14.25">
      <c r="A24" s="228">
        <v>41609</v>
      </c>
      <c r="B24" s="207">
        <v>8100</v>
      </c>
      <c r="C24" s="230">
        <v>1</v>
      </c>
      <c r="D24" s="207">
        <v>16200</v>
      </c>
    </row>
    <row r="25" spans="1:4" ht="14.25">
      <c r="A25" s="228">
        <v>41640</v>
      </c>
      <c r="B25" s="207">
        <v>8100</v>
      </c>
      <c r="C25" s="230">
        <v>1</v>
      </c>
      <c r="D25" s="207">
        <f>B25*C25</f>
        <v>8100</v>
      </c>
    </row>
    <row r="26" spans="1:4" ht="14.25">
      <c r="A26" s="228">
        <v>41671</v>
      </c>
      <c r="B26" s="207">
        <v>8100</v>
      </c>
      <c r="C26" s="230">
        <v>1</v>
      </c>
      <c r="D26" s="207"/>
    </row>
    <row r="27" spans="1:4" ht="14.25">
      <c r="A27" s="228">
        <v>41699</v>
      </c>
      <c r="B27" s="207">
        <v>8100</v>
      </c>
      <c r="C27" s="230">
        <v>1</v>
      </c>
      <c r="D27" s="207">
        <v>16200</v>
      </c>
    </row>
    <row r="28" spans="1:4" ht="14.25">
      <c r="A28" s="228">
        <v>41730</v>
      </c>
      <c r="B28" s="207">
        <v>8100</v>
      </c>
      <c r="C28" s="205">
        <v>1</v>
      </c>
      <c r="D28" s="207">
        <f>B28*C28</f>
        <v>8100</v>
      </c>
    </row>
    <row r="29" spans="1:4" ht="14.25">
      <c r="A29" s="228" t="s">
        <v>261</v>
      </c>
      <c r="B29" s="207"/>
      <c r="C29" s="205"/>
      <c r="D29" s="207">
        <v>8100</v>
      </c>
    </row>
    <row r="30" spans="1:4" ht="15.75">
      <c r="A30" s="297" t="s">
        <v>260</v>
      </c>
      <c r="B30" s="297"/>
      <c r="C30" s="297"/>
      <c r="D30" s="208">
        <f>SUM(D17:D29)</f>
        <v>103500</v>
      </c>
    </row>
  </sheetData>
  <sheetProtection/>
  <mergeCells count="3">
    <mergeCell ref="A1:C1"/>
    <mergeCell ref="A2:C2"/>
    <mergeCell ref="A30:C30"/>
  </mergeCells>
  <printOptions/>
  <pageMargins left="0.75" right="0.75" top="1" bottom="1" header="0.5" footer="0.5"/>
  <pageSetup fitToHeight="0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33.75390625" style="0" customWidth="1"/>
    <col min="2" max="2" width="25.75390625" style="0" customWidth="1"/>
    <col min="3" max="3" width="16.75390625" style="0" customWidth="1"/>
    <col min="4" max="4" width="15.75390625" style="0" customWidth="1"/>
  </cols>
  <sheetData>
    <row r="1" spans="1:4" ht="32.25" customHeight="1">
      <c r="A1" s="298" t="s">
        <v>185</v>
      </c>
      <c r="B1" s="298"/>
      <c r="C1" s="298"/>
      <c r="D1" s="298"/>
    </row>
    <row r="2" spans="1:4" ht="14.25">
      <c r="A2" s="296" t="s">
        <v>190</v>
      </c>
      <c r="B2" s="296"/>
      <c r="C2" s="296"/>
      <c r="D2">
        <v>9348</v>
      </c>
    </row>
    <row r="4" spans="1:3" ht="24" customHeight="1">
      <c r="A4" s="199" t="s">
        <v>178</v>
      </c>
      <c r="B4" s="199" t="s">
        <v>179</v>
      </c>
      <c r="C4" s="199" t="s">
        <v>180</v>
      </c>
    </row>
    <row r="5" spans="1:3" ht="12.75">
      <c r="A5" s="200" t="s">
        <v>250</v>
      </c>
      <c r="B5" s="201" t="s">
        <v>251</v>
      </c>
      <c r="C5" s="202">
        <v>3947.71</v>
      </c>
    </row>
    <row r="6" spans="1:3" ht="12.75">
      <c r="A6" s="200"/>
      <c r="B6" s="201"/>
      <c r="C6" s="202"/>
    </row>
    <row r="7" spans="1:3" ht="12.75">
      <c r="A7" s="200"/>
      <c r="B7" s="201"/>
      <c r="C7" s="202"/>
    </row>
    <row r="8" spans="1:3" ht="12.75">
      <c r="A8" s="200"/>
      <c r="B8" s="201"/>
      <c r="C8" s="202"/>
    </row>
    <row r="9" spans="1:3" ht="12.75">
      <c r="A9" s="200"/>
      <c r="B9" s="201"/>
      <c r="C9" s="202"/>
    </row>
    <row r="10" spans="1:3" ht="12.75">
      <c r="A10" s="200"/>
      <c r="B10" s="201"/>
      <c r="C10" s="202"/>
    </row>
    <row r="11" spans="1:3" ht="12.75">
      <c r="A11" s="200"/>
      <c r="B11" s="200"/>
      <c r="C11" s="203"/>
    </row>
    <row r="12" spans="1:3" ht="15">
      <c r="A12" s="200"/>
      <c r="B12" s="200"/>
      <c r="C12" s="204">
        <f>D2-C5-C6</f>
        <v>5400.29</v>
      </c>
    </row>
    <row r="14" spans="1:4" ht="47.25" customHeight="1">
      <c r="A14" s="206" t="s">
        <v>186</v>
      </c>
      <c r="B14" s="206" t="s">
        <v>187</v>
      </c>
      <c r="C14" s="206" t="s">
        <v>188</v>
      </c>
      <c r="D14" s="206" t="s">
        <v>189</v>
      </c>
    </row>
    <row r="15" spans="1:4" ht="14.25">
      <c r="A15" s="205">
        <v>2010</v>
      </c>
      <c r="B15" s="207">
        <v>246</v>
      </c>
      <c r="C15" s="205">
        <v>7</v>
      </c>
      <c r="D15" s="207">
        <f>B15*C15</f>
        <v>1722</v>
      </c>
    </row>
    <row r="16" spans="1:4" ht="14.25">
      <c r="A16" s="205">
        <v>2011</v>
      </c>
      <c r="B16" s="207">
        <v>246</v>
      </c>
      <c r="C16" s="205">
        <v>12</v>
      </c>
      <c r="D16" s="207">
        <f>B16*C16</f>
        <v>2952</v>
      </c>
    </row>
    <row r="17" spans="1:4" ht="14.25">
      <c r="A17" s="205">
        <v>2012</v>
      </c>
      <c r="B17" s="207">
        <v>246</v>
      </c>
      <c r="C17" s="205">
        <v>12</v>
      </c>
      <c r="D17" s="207">
        <f>B17*C17</f>
        <v>2952</v>
      </c>
    </row>
    <row r="18" spans="1:4" ht="14.25">
      <c r="A18" s="205">
        <v>2013</v>
      </c>
      <c r="B18" s="207">
        <v>246</v>
      </c>
      <c r="C18" s="205">
        <v>12</v>
      </c>
      <c r="D18" s="207">
        <f>B18*C18</f>
        <v>2952</v>
      </c>
    </row>
    <row r="19" spans="1:4" ht="14.25">
      <c r="A19" s="205">
        <v>2014</v>
      </c>
      <c r="B19" s="207">
        <v>246</v>
      </c>
      <c r="C19" s="205">
        <v>4</v>
      </c>
      <c r="D19" s="207">
        <f>B19*C19</f>
        <v>984</v>
      </c>
    </row>
    <row r="20" spans="1:4" ht="14.25">
      <c r="A20" s="205">
        <v>2015</v>
      </c>
      <c r="B20" s="207"/>
      <c r="C20" s="205"/>
      <c r="D20" s="207"/>
    </row>
    <row r="21" spans="1:4" ht="15.75">
      <c r="A21" s="297" t="s">
        <v>4</v>
      </c>
      <c r="B21" s="297"/>
      <c r="C21" s="297"/>
      <c r="D21" s="208">
        <f>D15+D16+D17+D18+D19</f>
        <v>11562</v>
      </c>
    </row>
    <row r="28" ht="12.75">
      <c r="D28" s="226"/>
    </row>
  </sheetData>
  <sheetProtection/>
  <mergeCells count="3">
    <mergeCell ref="A2:C2"/>
    <mergeCell ref="A1:D1"/>
    <mergeCell ref="A21:C21"/>
  </mergeCells>
  <printOptions/>
  <pageMargins left="0.75" right="0.75" top="1" bottom="1" header="0.5" footer="0.5"/>
  <pageSetup fitToHeight="0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zoomScalePageLayoutView="0" workbookViewId="0" topLeftCell="A1">
      <selection activeCell="A2" sqref="A2:C2"/>
    </sheetView>
  </sheetViews>
  <sheetFormatPr defaultColWidth="9.00390625" defaultRowHeight="12.75"/>
  <cols>
    <col min="1" max="1" width="33.75390625" style="0" customWidth="1"/>
    <col min="2" max="2" width="25.75390625" style="0" customWidth="1"/>
    <col min="3" max="3" width="16.75390625" style="0" customWidth="1"/>
    <col min="4" max="4" width="15.75390625" style="0" customWidth="1"/>
  </cols>
  <sheetData>
    <row r="1" spans="1:4" ht="32.25" customHeight="1">
      <c r="A1" s="298" t="s">
        <v>185</v>
      </c>
      <c r="B1" s="298"/>
      <c r="C1" s="298"/>
      <c r="D1" s="298"/>
    </row>
    <row r="2" spans="1:4" ht="14.25">
      <c r="A2" s="296" t="s">
        <v>266</v>
      </c>
      <c r="B2" s="296"/>
      <c r="C2" s="296"/>
      <c r="D2">
        <v>7752</v>
      </c>
    </row>
    <row r="3" ht="12.75">
      <c r="D3" s="226">
        <f>D2+D18-C12</f>
        <v>6756.29</v>
      </c>
    </row>
    <row r="4" spans="1:3" ht="24" customHeight="1">
      <c r="A4" s="199" t="s">
        <v>178</v>
      </c>
      <c r="B4" s="199" t="s">
        <v>179</v>
      </c>
      <c r="C4" s="199" t="s">
        <v>180</v>
      </c>
    </row>
    <row r="5" spans="1:3" ht="12.75">
      <c r="A5" s="200" t="s">
        <v>250</v>
      </c>
      <c r="B5" s="201" t="s">
        <v>251</v>
      </c>
      <c r="C5" s="202">
        <v>3947.71</v>
      </c>
    </row>
    <row r="6" spans="1:3" ht="12.75">
      <c r="A6" s="200"/>
      <c r="B6" s="201"/>
      <c r="C6" s="202"/>
    </row>
    <row r="7" spans="1:3" ht="12.75">
      <c r="A7" s="200"/>
      <c r="B7" s="201"/>
      <c r="C7" s="202"/>
    </row>
    <row r="8" spans="1:3" ht="12.75">
      <c r="A8" s="200"/>
      <c r="B8" s="201"/>
      <c r="C8" s="202"/>
    </row>
    <row r="9" spans="1:3" ht="12.75">
      <c r="A9" s="200"/>
      <c r="B9" s="201"/>
      <c r="C9" s="202"/>
    </row>
    <row r="10" spans="1:3" ht="12.75">
      <c r="A10" s="200"/>
      <c r="B10" s="201"/>
      <c r="C10" s="202"/>
    </row>
    <row r="11" spans="1:3" ht="12.75">
      <c r="A11" s="200"/>
      <c r="B11" s="200"/>
      <c r="C11" s="203"/>
    </row>
    <row r="12" spans="1:3" ht="15">
      <c r="A12" s="200"/>
      <c r="B12" s="200"/>
      <c r="C12" s="204">
        <f>C5+C6+C7+C8+C9+C10+C11</f>
        <v>3947.71</v>
      </c>
    </row>
    <row r="14" spans="1:4" ht="47.25" customHeight="1">
      <c r="A14" s="206" t="s">
        <v>186</v>
      </c>
      <c r="B14" s="206" t="s">
        <v>187</v>
      </c>
      <c r="C14" s="206" t="s">
        <v>188</v>
      </c>
      <c r="D14" s="206" t="s">
        <v>189</v>
      </c>
    </row>
    <row r="15" spans="1:4" ht="14.25">
      <c r="A15" s="205" t="s">
        <v>262</v>
      </c>
      <c r="B15" s="207">
        <v>200</v>
      </c>
      <c r="C15" s="205">
        <v>11</v>
      </c>
      <c r="D15" s="207">
        <v>2200</v>
      </c>
    </row>
    <row r="16" spans="1:4" ht="14.25">
      <c r="A16" s="205" t="s">
        <v>263</v>
      </c>
      <c r="B16" s="207">
        <v>200</v>
      </c>
      <c r="C16" s="205">
        <v>12</v>
      </c>
      <c r="D16" s="207">
        <f>B16*C16</f>
        <v>2400</v>
      </c>
    </row>
    <row r="17" spans="1:4" ht="14.25">
      <c r="A17" s="205" t="s">
        <v>264</v>
      </c>
      <c r="B17" s="207">
        <v>246</v>
      </c>
      <c r="C17" s="205">
        <v>12</v>
      </c>
      <c r="D17" s="207">
        <f>B17*C17</f>
        <v>2952</v>
      </c>
    </row>
    <row r="18" spans="1:4" ht="14.25">
      <c r="A18" s="205" t="s">
        <v>265</v>
      </c>
      <c r="B18" s="207">
        <v>246</v>
      </c>
      <c r="C18" s="205">
        <v>12</v>
      </c>
      <c r="D18" s="207">
        <f>B18*C18</f>
        <v>2952</v>
      </c>
    </row>
    <row r="19" spans="1:4" ht="14.25">
      <c r="A19" s="205"/>
      <c r="B19" s="207"/>
      <c r="C19" s="205"/>
      <c r="D19" s="207"/>
    </row>
    <row r="20" spans="1:4" ht="14.25">
      <c r="A20" s="205">
        <v>2015</v>
      </c>
      <c r="B20" s="207"/>
      <c r="C20" s="205"/>
      <c r="D20" s="207"/>
    </row>
    <row r="21" spans="1:4" ht="15.75">
      <c r="A21" s="297" t="s">
        <v>4</v>
      </c>
      <c r="B21" s="297"/>
      <c r="C21" s="297"/>
      <c r="D21" s="208">
        <f>D15+D16+D17+D18+D19</f>
        <v>10504</v>
      </c>
    </row>
    <row r="28" ht="12.75">
      <c r="D28" s="226"/>
    </row>
  </sheetData>
  <sheetProtection/>
  <mergeCells count="3">
    <mergeCell ref="A1:D1"/>
    <mergeCell ref="A2:C2"/>
    <mergeCell ref="A21:C21"/>
  </mergeCells>
  <printOptions/>
  <pageMargins left="0.75" right="0.75" top="1" bottom="1" header="0.5" footer="0.5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2014-07-10T10:52:01Z</cp:lastPrinted>
  <dcterms:created xsi:type="dcterms:W3CDTF">2010-04-02T14:46:04Z</dcterms:created>
  <dcterms:modified xsi:type="dcterms:W3CDTF">2014-07-10T10:56:16Z</dcterms:modified>
  <cp:category/>
  <cp:version/>
  <cp:contentType/>
  <cp:contentStatus/>
</cp:coreProperties>
</file>