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роект" sheetId="1" r:id="rId1"/>
    <sheet name="по заявлению" sheetId="2" r:id="rId2"/>
    <sheet name="по голосованию" sheetId="3" r:id="rId3"/>
    <sheet name="для всстроенных" sheetId="4" r:id="rId4"/>
  </sheets>
  <definedNames>
    <definedName name="_xlnm.Print_Area" localSheetId="3">'для всстроенных'!$A$1:$H$138</definedName>
    <definedName name="_xlnm.Print_Area" localSheetId="2">'по голосованию'!$A$1:$H$139</definedName>
    <definedName name="_xlnm.Print_Area" localSheetId="1">'по заявлению'!$A$1:$H$141</definedName>
    <definedName name="_xlnm.Print_Area" localSheetId="0">'проект'!$A$1:$H$163</definedName>
  </definedNames>
  <calcPr fullCalcOnLoad="1" fullPrecision="0"/>
</workbook>
</file>

<file path=xl/sharedStrings.xml><?xml version="1.0" encoding="utf-8"?>
<sst xmlns="http://schemas.openxmlformats.org/spreadsheetml/2006/main" count="796" uniqueCount="164">
  <si>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</si>
  <si>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</si>
  <si>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</si>
  <si>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</si>
  <si>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</si>
  <si>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</si>
  <si>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</si>
  <si>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</si>
  <si>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</si>
  <si>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</si>
  <si>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</si>
  <si>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</si>
  <si>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</si>
  <si>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</si>
  <si>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</si>
  <si>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</si>
  <si>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</si>
  <si>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</si>
  <si>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</si>
  <si>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</si>
  <si>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</si>
  <si>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</si>
  <si>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</si>
  <si>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</si>
  <si>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</si>
  <si>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</si>
  <si>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</si>
  <si>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</si>
  <si>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</si>
  <si>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</si>
  <si>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</si>
  <si>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</si>
  <si>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</si>
  <si>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</si>
  <si>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</si>
  <si>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</si>
  <si>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</si>
  <si>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</si>
  <si>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</si>
  <si>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</si>
  <si>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</si>
  <si>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</si>
  <si>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</si>
  <si>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</si>
  <si>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</si>
  <si>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</si>
  <si>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</si>
  <si>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</si>
  <si>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</si>
  <si>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</si>
  <si>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</si>
  <si>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</si>
  <si>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</si>
  <si>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</si>
  <si>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</si>
  <si>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</si>
  <si>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</si>
  <si>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</si>
  <si>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</si>
  <si>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</si>
  <si>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</si>
  <si>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</si>
  <si>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</si>
  <si>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</si>
  <si>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</si>
  <si>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</si>
  <si>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</si>
  <si>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</si>
  <si>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</si>
  <si>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</si>
  <si>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</si>
  <si>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</si>
  <si>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</si>
  <si>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</si>
  <si>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</si>
  <si>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</si>
  <si>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ВСЕГО 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</si>
  <si>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</si>
  <si>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</si>
  <si>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</si>
  <si>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</si>
  <si>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</si>
  <si>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</si>
  <si>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</si>
  <si>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</si>
  <si>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</si>
  <si>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</si>
  <si>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</si>
  <si>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</si>
  <si>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</si>
  <si>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</si>
  <si>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</si>
  <si>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отмусора</t>
  </si>
  <si>
    <t>Дополнительные работы по текущему ремонту, в т.ч.:</t>
  </si>
  <si>
    <t>ВСЕГО:</t>
  </si>
  <si>
    <t>1 раз в 4 месяца</t>
  </si>
  <si>
    <t>Ремонт мягкой кровли пристройки</t>
  </si>
  <si>
    <t>Ремонт ливневой канализации (установка колпаков)</t>
  </si>
  <si>
    <t>Ремонт отмостки</t>
  </si>
  <si>
    <t>Ремонт мягкой кровли козырьков подъездов</t>
  </si>
  <si>
    <t>Смена запорной арматуры (отопление)</t>
  </si>
  <si>
    <t>Смена задвижек чугунных на стальные (на вводе ХВС  на ВВП)</t>
  </si>
  <si>
    <t>Смена задвижек чугунных на стальные (отопление в т.узле)</t>
  </si>
  <si>
    <t>Установка задвижки на ХВС (модуля)</t>
  </si>
  <si>
    <t>Окраска тепловых узлов (труб диам.57мм, задвижек) жидким керамическим составом "Корунд"</t>
  </si>
  <si>
    <t>Монтаж установки "Термит"</t>
  </si>
  <si>
    <t>Смена металлических решеток на подвальных продухах</t>
  </si>
  <si>
    <t xml:space="preserve">Освещение подвала </t>
  </si>
  <si>
    <t>Освещение чердака</t>
  </si>
  <si>
    <t>Замена светильников уличного освещения</t>
  </si>
  <si>
    <t>Замена светильников уличного освещения на светодиодные светильники</t>
  </si>
  <si>
    <t>по адресу: ул. Набережная, д.60 (S общ.=4081,9 м2, S зем.уч.=3120,17 м2)</t>
  </si>
  <si>
    <t>окос травы</t>
  </si>
  <si>
    <t>2-3 раза</t>
  </si>
  <si>
    <t>Санобработка мусорокамер (согласно СанПиН 2.1.2.2645-10 утвержденного Постановлением Главного госуд.сан.врача от 10.06.2010 г. № 64)</t>
  </si>
  <si>
    <t>замена  насоса ГВС /резерв/</t>
  </si>
  <si>
    <t>по мере  необходимости</t>
  </si>
  <si>
    <t>замена  КИП 8 манометров , 8 термометров</t>
  </si>
  <si>
    <t>замена  насоса ХВС /резерв/</t>
  </si>
  <si>
    <t>смена КИП манометр 1 шт.</t>
  </si>
  <si>
    <t>Сбор, вывоз и утилизация ТБО*, руб/м2</t>
  </si>
  <si>
    <t>1 раз в 3 года</t>
  </si>
  <si>
    <t xml:space="preserve">1раз в год </t>
  </si>
  <si>
    <t>гидравлическое испытание эл.узлов и входной запорной арматуры</t>
  </si>
  <si>
    <t>пылеудаление и дезинфекция вент.каналов без пробивки</t>
  </si>
  <si>
    <t>Погашение задолженности прошлых периодов</t>
  </si>
  <si>
    <t>заполнение электронных паспортов</t>
  </si>
  <si>
    <t>учет работ по кап.ремонту</t>
  </si>
  <si>
    <t>Управление многоквартирным домом всего, в т.ч.:</t>
  </si>
  <si>
    <t>ИТОГО:</t>
  </si>
  <si>
    <t>проверка вентиляционных каналов и канализационных вытяжек</t>
  </si>
  <si>
    <t>очистка  водоприемных воронок</t>
  </si>
  <si>
    <t>ремонт мягкой кровли в один слой - 50 м2</t>
  </si>
  <si>
    <t>ремонт отмостки 50 м2</t>
  </si>
  <si>
    <t>ремонт кровли на пристройке - 43,3 м2</t>
  </si>
  <si>
    <t>ремонт корызырьков над входом в подъезд - 2 шт.</t>
  </si>
  <si>
    <t>ремонт межпанельных швов 150 м.п.</t>
  </si>
  <si>
    <t>замена оконных блоков в подъездах на пластиковые - 32 шт.</t>
  </si>
  <si>
    <t>установка поручней на ограждения лестничных маршей 85 м</t>
  </si>
  <si>
    <t>косметический ремонт подъезда №2</t>
  </si>
  <si>
    <t>замена почтовых ящиков - 36 шт.</t>
  </si>
  <si>
    <t>смена задвижек на СТС ( элеваторы) диам.80 мм - 1 шт.</t>
  </si>
  <si>
    <t>установка спускников на чердаке д.15мм-6 шт.</t>
  </si>
  <si>
    <t>закрепить трубопроводы СТС ( в конце подвала 1,2 подъездов)</t>
  </si>
  <si>
    <t>окраска трубопроводов, задвижек  "Корундом"</t>
  </si>
  <si>
    <t>установка шарового крана на ГВС диам.15 мм - 1 шт.</t>
  </si>
  <si>
    <t>ремонт освещения подходов к машинному отделению лифта</t>
  </si>
  <si>
    <t>ремонт освещения чердака</t>
  </si>
  <si>
    <t>2015 - 2014 г.</t>
  </si>
  <si>
    <t>(стоимость услуг  увеличена на 10,5 % в соответствии с уровнем инфляции 2014 г.)</t>
  </si>
  <si>
    <t>выполнение работ экологом</t>
  </si>
  <si>
    <t>Поверка общедомовыз приборов учета теплоэнергии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</si>
  <si>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</si>
  <si>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</si>
  <si>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ревизия задвижек отопления (диам.80мм-8 шт.)</t>
  </si>
  <si>
    <t>ревизия задвижек ГВС (диам.50мм-1 шт, диам.100 мм - 2 шт.)</t>
  </si>
  <si>
    <t>ревизия задвижек на ХВС (диам. 50 мм- 3 шт., диам.80 мм - 1 шт.)</t>
  </si>
  <si>
    <t>состояние на 01.05.2015 года</t>
  </si>
  <si>
    <t>установка регуляторов температуры ГВС</t>
  </si>
  <si>
    <t>Установка аварийного освещения кабины лифта ( предписание Ростехнадзора по Костромской области № 9.2-0232 пл - П/0051-2014 от 18.07.2014 года)</t>
  </si>
  <si>
    <t>Проект 1 (с учетом поверки общедомового прибора учета теплоэнергии)</t>
  </si>
  <si>
    <t>Работы заявочного характера, в т.ч работы по предписанию надзорных органов</t>
  </si>
  <si>
    <t>ремонт межпанельных швов 50 м.п.</t>
  </si>
  <si>
    <t>по адресу: ул. Набережная, д.60 (S жилые + нежилые = 4084,5 м2, S зем.уч.=3120,17 м2)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</si>
</sst>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8"/>
      <name val="Verdana"/>
      <family val="2"/>
    </font>
    <font>
      <b/>
      <sz val="14"/>
      <name val="Arial Cyr"/>
      <family val="0"/>
    </font>
    <font>
      <sz val="10"/>
      <color indexed="56"/>
      <name val="Arial Cyr"/>
      <family val="2"/>
    </font>
    <font>
      <sz val="10"/>
      <color rgb="FF00206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2" fontId="26" fillId="24" borderId="12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27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2" fontId="26" fillId="24" borderId="28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 horizontal="center" vertical="center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0" fillId="26" borderId="31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31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26" borderId="29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left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left" vertical="center" wrapText="1"/>
    </xf>
    <xf numFmtId="0" fontId="18" fillId="26" borderId="12" xfId="0" applyFont="1" applyFill="1" applyBorder="1" applyAlignment="1">
      <alignment horizontal="center" vertical="center" wrapText="1"/>
    </xf>
    <xf numFmtId="2" fontId="18" fillId="26" borderId="32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2" fontId="26" fillId="26" borderId="29" xfId="0" applyNumberFormat="1" applyFont="1" applyFill="1" applyBorder="1" applyAlignment="1">
      <alignment horizontal="center" vertical="center" wrapText="1"/>
    </xf>
    <xf numFmtId="2" fontId="26" fillId="26" borderId="15" xfId="0" applyNumberFormat="1" applyFont="1" applyFill="1" applyBorder="1" applyAlignment="1">
      <alignment horizontal="center" vertical="center" wrapText="1"/>
    </xf>
    <xf numFmtId="2" fontId="26" fillId="26" borderId="32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 vertical="center" wrapText="1"/>
    </xf>
    <xf numFmtId="2" fontId="26" fillId="26" borderId="0" xfId="0" applyNumberFormat="1" applyFont="1" applyFill="1" applyAlignment="1">
      <alignment horizontal="center" vertical="center" wrapText="1"/>
    </xf>
    <xf numFmtId="0" fontId="27" fillId="26" borderId="22" xfId="0" applyFont="1" applyFill="1" applyBorder="1" applyAlignment="1">
      <alignment horizontal="left" vertical="center" wrapText="1"/>
    </xf>
    <xf numFmtId="0" fontId="0" fillId="26" borderId="14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left" vertical="center" wrapText="1"/>
    </xf>
    <xf numFmtId="0" fontId="0" fillId="26" borderId="12" xfId="0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left" vertical="center" wrapText="1"/>
    </xf>
    <xf numFmtId="2" fontId="26" fillId="26" borderId="12" xfId="0" applyNumberFormat="1" applyFont="1" applyFill="1" applyBorder="1" applyAlignment="1">
      <alignment horizontal="center" vertical="center" wrapText="1"/>
    </xf>
    <xf numFmtId="2" fontId="26" fillId="26" borderId="30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27" fillId="26" borderId="15" xfId="0" applyNumberFormat="1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23" fillId="26" borderId="16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2" xfId="0" applyFill="1" applyBorder="1" applyAlignment="1">
      <alignment horizontal="left" vertical="center"/>
    </xf>
    <xf numFmtId="4" fontId="26" fillId="26" borderId="0" xfId="0" applyNumberFormat="1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0" fillId="26" borderId="35" xfId="0" applyFont="1" applyFill="1" applyBorder="1" applyAlignment="1">
      <alignment horizontal="left" vertical="center" wrapText="1"/>
    </xf>
    <xf numFmtId="0" fontId="26" fillId="26" borderId="12" xfId="0" applyFont="1" applyFill="1" applyBorder="1" applyAlignment="1">
      <alignment horizontal="left" vertical="center"/>
    </xf>
    <xf numFmtId="0" fontId="26" fillId="26" borderId="12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0" xfId="0" applyNumberFormat="1" applyFill="1" applyAlignment="1">
      <alignment horizontal="center" vertical="center"/>
    </xf>
    <xf numFmtId="2" fontId="0" fillId="26" borderId="12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 horizontal="left" vertical="center"/>
    </xf>
    <xf numFmtId="0" fontId="0" fillId="26" borderId="0" xfId="0" applyFill="1" applyBorder="1" applyAlignment="1">
      <alignment horizontal="center" vertical="center"/>
    </xf>
    <xf numFmtId="2" fontId="0" fillId="26" borderId="0" xfId="0" applyNumberFormat="1" applyFill="1" applyBorder="1" applyAlignment="1">
      <alignment horizontal="center" vertical="center"/>
    </xf>
    <xf numFmtId="2" fontId="0" fillId="26" borderId="0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zoomScale="75" zoomScaleNormal="75" zoomScalePageLayoutView="0" workbookViewId="0" topLeftCell="A81">
      <selection activeCell="A27" sqref="A27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8.375" style="8" customWidth="1"/>
    <col min="5" max="5" width="13.875" style="8" hidden="1" customWidth="1"/>
    <col min="6" max="6" width="20.875" style="8" hidden="1" customWidth="1"/>
    <col min="7" max="7" width="15.7539062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7" hidden="1" customWidth="1"/>
    <col min="12" max="14" width="15.375" style="8" customWidth="1"/>
    <col min="15" max="16384" width="9.125" style="8" customWidth="1"/>
  </cols>
  <sheetData>
    <row r="1" spans="1:8" ht="16.5" customHeight="1">
      <c r="A1" s="152" t="s">
        <v>0</v>
      </c>
      <c r="B1" s="153"/>
      <c r="C1" s="153"/>
      <c r="D1" s="153"/>
      <c r="E1" s="153"/>
      <c r="F1" s="153"/>
      <c r="G1" s="153"/>
      <c r="H1" s="153"/>
    </row>
    <row r="2" spans="2:8" ht="12.75" customHeight="1">
      <c r="B2" s="154" t="s">
        <v>1</v>
      </c>
      <c r="C2" s="154"/>
      <c r="D2" s="154"/>
      <c r="E2" s="154"/>
      <c r="F2" s="154"/>
      <c r="G2" s="153"/>
      <c r="H2" s="153"/>
    </row>
    <row r="3" spans="1:8" ht="21" customHeight="1">
      <c r="A3" s="83" t="s">
        <v>148</v>
      </c>
      <c r="B3" s="154" t="s">
        <v>2</v>
      </c>
      <c r="C3" s="154"/>
      <c r="D3" s="154"/>
      <c r="E3" s="154"/>
      <c r="F3" s="154"/>
      <c r="G3" s="153"/>
      <c r="H3" s="153"/>
    </row>
    <row r="4" spans="2:8" ht="14.25" customHeight="1">
      <c r="B4" s="154" t="s">
        <v>39</v>
      </c>
      <c r="C4" s="154"/>
      <c r="D4" s="154"/>
      <c r="E4" s="154"/>
      <c r="F4" s="154"/>
      <c r="G4" s="153"/>
      <c r="H4" s="153"/>
    </row>
    <row r="5" spans="2:8" ht="14.25" customHeight="1">
      <c r="B5" s="75"/>
      <c r="C5" s="75"/>
      <c r="D5" s="75"/>
      <c r="E5" s="75"/>
      <c r="F5" s="75"/>
      <c r="G5" s="74"/>
      <c r="H5" s="74"/>
    </row>
    <row r="6" spans="1:8" ht="14.25" customHeight="1">
      <c r="A6" s="158" t="s">
        <v>160</v>
      </c>
      <c r="B6" s="158"/>
      <c r="C6" s="158"/>
      <c r="D6" s="158"/>
      <c r="E6" s="158"/>
      <c r="F6" s="158"/>
      <c r="G6" s="158"/>
      <c r="H6" s="158"/>
    </row>
    <row r="7" spans="1:9" ht="20.25" customHeight="1">
      <c r="A7" s="157" t="s">
        <v>149</v>
      </c>
      <c r="B7" s="157"/>
      <c r="C7" s="157"/>
      <c r="D7" s="157"/>
      <c r="E7" s="157"/>
      <c r="F7" s="157"/>
      <c r="G7" s="157"/>
      <c r="H7" s="157"/>
      <c r="I7" s="1"/>
    </row>
    <row r="8" spans="1:11" s="13" customFormat="1" ht="22.5" customHeight="1">
      <c r="A8" s="155" t="s">
        <v>3</v>
      </c>
      <c r="B8" s="155"/>
      <c r="C8" s="155"/>
      <c r="D8" s="155"/>
      <c r="E8" s="156"/>
      <c r="F8" s="156"/>
      <c r="G8" s="156"/>
      <c r="H8" s="156"/>
      <c r="K8" s="68"/>
    </row>
    <row r="9" spans="1:8" s="14" customFormat="1" ht="18.75" customHeight="1">
      <c r="A9" s="155" t="s">
        <v>111</v>
      </c>
      <c r="B9" s="155"/>
      <c r="C9" s="155"/>
      <c r="D9" s="155"/>
      <c r="E9" s="156"/>
      <c r="F9" s="156"/>
      <c r="G9" s="156"/>
      <c r="H9" s="156"/>
    </row>
    <row r="10" spans="1:8" s="15" customFormat="1" ht="17.25" customHeight="1">
      <c r="A10" s="143" t="s">
        <v>33</v>
      </c>
      <c r="B10" s="143"/>
      <c r="C10" s="143"/>
      <c r="D10" s="143"/>
      <c r="E10" s="144"/>
      <c r="F10" s="144"/>
      <c r="G10" s="144"/>
      <c r="H10" s="144"/>
    </row>
    <row r="11" spans="1:8" s="14" customFormat="1" ht="30" customHeight="1" thickBot="1">
      <c r="A11" s="145" t="s">
        <v>85</v>
      </c>
      <c r="B11" s="145"/>
      <c r="C11" s="145"/>
      <c r="D11" s="145"/>
      <c r="E11" s="146"/>
      <c r="F11" s="146"/>
      <c r="G11" s="146"/>
      <c r="H11" s="146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40</v>
      </c>
      <c r="E12" s="18" t="s">
        <v>6</v>
      </c>
      <c r="F12" s="2" t="s">
        <v>7</v>
      </c>
      <c r="G12" s="18" t="s">
        <v>6</v>
      </c>
      <c r="H12" s="2" t="s">
        <v>7</v>
      </c>
      <c r="K12" s="69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70"/>
    </row>
    <row r="14" spans="1:11" s="25" customFormat="1" ht="49.5" customHeight="1">
      <c r="A14" s="147" t="s">
        <v>8</v>
      </c>
      <c r="B14" s="148"/>
      <c r="C14" s="148"/>
      <c r="D14" s="148"/>
      <c r="E14" s="148"/>
      <c r="F14" s="148"/>
      <c r="G14" s="149"/>
      <c r="H14" s="150"/>
      <c r="K14" s="70"/>
    </row>
    <row r="15" spans="1:11" s="102" customFormat="1" ht="15">
      <c r="A15" s="99" t="s">
        <v>128</v>
      </c>
      <c r="B15" s="100"/>
      <c r="C15" s="85">
        <f>F15*12</f>
        <v>0</v>
      </c>
      <c r="D15" s="84">
        <f>G15*I15</f>
        <v>155765.3</v>
      </c>
      <c r="E15" s="85">
        <f>H15*12</f>
        <v>38.16</v>
      </c>
      <c r="F15" s="101"/>
      <c r="G15" s="85">
        <f>H15*12</f>
        <v>38.16</v>
      </c>
      <c r="H15" s="85">
        <f>H20+H24</f>
        <v>3.18</v>
      </c>
      <c r="I15" s="102">
        <v>4081.9</v>
      </c>
      <c r="J15" s="102">
        <v>1.07</v>
      </c>
      <c r="K15" s="103">
        <v>2.24</v>
      </c>
    </row>
    <row r="16" spans="1:11" s="107" customFormat="1" ht="27" customHeight="1">
      <c r="A16" s="55" t="s">
        <v>86</v>
      </c>
      <c r="B16" s="56" t="s">
        <v>87</v>
      </c>
      <c r="C16" s="57"/>
      <c r="D16" s="104"/>
      <c r="E16" s="105"/>
      <c r="F16" s="106"/>
      <c r="G16" s="105"/>
      <c r="H16" s="105"/>
      <c r="K16" s="108"/>
    </row>
    <row r="17" spans="1:11" s="107" customFormat="1" ht="12.75">
      <c r="A17" s="55" t="s">
        <v>88</v>
      </c>
      <c r="B17" s="56" t="s">
        <v>87</v>
      </c>
      <c r="C17" s="57"/>
      <c r="D17" s="104"/>
      <c r="E17" s="105"/>
      <c r="F17" s="106"/>
      <c r="G17" s="105"/>
      <c r="H17" s="105"/>
      <c r="K17" s="108"/>
    </row>
    <row r="18" spans="1:11" s="107" customFormat="1" ht="12.75">
      <c r="A18" s="55" t="s">
        <v>89</v>
      </c>
      <c r="B18" s="56" t="s">
        <v>90</v>
      </c>
      <c r="C18" s="57"/>
      <c r="D18" s="104"/>
      <c r="E18" s="105"/>
      <c r="F18" s="106"/>
      <c r="G18" s="105"/>
      <c r="H18" s="105"/>
      <c r="K18" s="108"/>
    </row>
    <row r="19" spans="1:11" s="107" customFormat="1" ht="12.75">
      <c r="A19" s="55" t="s">
        <v>91</v>
      </c>
      <c r="B19" s="56" t="s">
        <v>87</v>
      </c>
      <c r="C19" s="57"/>
      <c r="D19" s="104"/>
      <c r="E19" s="105"/>
      <c r="F19" s="106"/>
      <c r="G19" s="105"/>
      <c r="H19" s="105"/>
      <c r="K19" s="108"/>
    </row>
    <row r="20" spans="1:11" s="107" customFormat="1" ht="15">
      <c r="A20" s="109" t="s">
        <v>129</v>
      </c>
      <c r="B20" s="98"/>
      <c r="C20" s="105"/>
      <c r="D20" s="104"/>
      <c r="E20" s="105"/>
      <c r="F20" s="106"/>
      <c r="G20" s="105"/>
      <c r="H20" s="85">
        <v>2.83</v>
      </c>
      <c r="K20" s="108"/>
    </row>
    <row r="21" spans="1:11" s="107" customFormat="1" ht="12.75">
      <c r="A21" s="97" t="s">
        <v>126</v>
      </c>
      <c r="B21" s="98" t="s">
        <v>87</v>
      </c>
      <c r="C21" s="105"/>
      <c r="D21" s="104"/>
      <c r="E21" s="105"/>
      <c r="F21" s="106"/>
      <c r="G21" s="105"/>
      <c r="H21" s="105">
        <v>0.12</v>
      </c>
      <c r="K21" s="108"/>
    </row>
    <row r="22" spans="1:11" s="107" customFormat="1" ht="12.75">
      <c r="A22" s="97" t="s">
        <v>127</v>
      </c>
      <c r="B22" s="98" t="s">
        <v>87</v>
      </c>
      <c r="C22" s="105"/>
      <c r="D22" s="104"/>
      <c r="E22" s="105"/>
      <c r="F22" s="106"/>
      <c r="G22" s="105"/>
      <c r="H22" s="105">
        <v>0.11</v>
      </c>
      <c r="K22" s="108"/>
    </row>
    <row r="23" spans="1:11" s="107" customFormat="1" ht="12.75">
      <c r="A23" s="97" t="s">
        <v>150</v>
      </c>
      <c r="B23" s="98" t="s">
        <v>87</v>
      </c>
      <c r="C23" s="105"/>
      <c r="D23" s="104"/>
      <c r="E23" s="105"/>
      <c r="F23" s="106"/>
      <c r="G23" s="105"/>
      <c r="H23" s="105">
        <v>0.12</v>
      </c>
      <c r="K23" s="108"/>
    </row>
    <row r="24" spans="1:11" s="107" customFormat="1" ht="15">
      <c r="A24" s="109" t="s">
        <v>129</v>
      </c>
      <c r="B24" s="98"/>
      <c r="C24" s="105"/>
      <c r="D24" s="104"/>
      <c r="E24" s="105"/>
      <c r="F24" s="106"/>
      <c r="G24" s="105"/>
      <c r="H24" s="85">
        <f>H21+H22+H23</f>
        <v>0.35</v>
      </c>
      <c r="K24" s="108"/>
    </row>
    <row r="25" spans="1:11" s="19" customFormat="1" ht="30">
      <c r="A25" s="26" t="s">
        <v>10</v>
      </c>
      <c r="B25" s="29"/>
      <c r="C25" s="28">
        <f>F25*12</f>
        <v>0</v>
      </c>
      <c r="D25" s="84">
        <f>G25*I25</f>
        <v>136662.01</v>
      </c>
      <c r="E25" s="85">
        <f>H25*12</f>
        <v>33.48</v>
      </c>
      <c r="F25" s="101"/>
      <c r="G25" s="85">
        <f>H25*12</f>
        <v>33.48</v>
      </c>
      <c r="H25" s="85">
        <v>2.79</v>
      </c>
      <c r="I25" s="19">
        <v>4081.9</v>
      </c>
      <c r="J25" s="19">
        <v>1.07</v>
      </c>
      <c r="K25" s="69">
        <v>2.2</v>
      </c>
    </row>
    <row r="26" spans="1:11" s="51" customFormat="1" ht="15">
      <c r="A26" s="49" t="s">
        <v>77</v>
      </c>
      <c r="B26" s="36" t="s">
        <v>11</v>
      </c>
      <c r="C26" s="50"/>
      <c r="D26" s="84"/>
      <c r="E26" s="85"/>
      <c r="F26" s="101"/>
      <c r="G26" s="85"/>
      <c r="H26" s="85"/>
      <c r="I26" s="19">
        <v>4081.9</v>
      </c>
      <c r="K26" s="71"/>
    </row>
    <row r="27" spans="1:11" s="51" customFormat="1" ht="15">
      <c r="A27" s="49" t="s">
        <v>78</v>
      </c>
      <c r="B27" s="36" t="s">
        <v>11</v>
      </c>
      <c r="C27" s="50"/>
      <c r="D27" s="84"/>
      <c r="E27" s="85"/>
      <c r="F27" s="101"/>
      <c r="G27" s="85"/>
      <c r="H27" s="85"/>
      <c r="I27" s="19">
        <v>4081.9</v>
      </c>
      <c r="K27" s="71"/>
    </row>
    <row r="28" spans="1:11" s="51" customFormat="1" ht="15">
      <c r="A28" s="82" t="s">
        <v>112</v>
      </c>
      <c r="B28" s="78" t="s">
        <v>113</v>
      </c>
      <c r="C28" s="50"/>
      <c r="D28" s="84"/>
      <c r="E28" s="85"/>
      <c r="F28" s="101"/>
      <c r="G28" s="85"/>
      <c r="H28" s="85"/>
      <c r="I28" s="19"/>
      <c r="K28" s="71"/>
    </row>
    <row r="29" spans="1:11" s="51" customFormat="1" ht="15">
      <c r="A29" s="49" t="s">
        <v>79</v>
      </c>
      <c r="B29" s="36" t="s">
        <v>11</v>
      </c>
      <c r="C29" s="50"/>
      <c r="D29" s="84"/>
      <c r="E29" s="85"/>
      <c r="F29" s="101"/>
      <c r="G29" s="85"/>
      <c r="H29" s="85"/>
      <c r="I29" s="19">
        <v>4081.9</v>
      </c>
      <c r="K29" s="71"/>
    </row>
    <row r="30" spans="1:11" s="51" customFormat="1" ht="25.5">
      <c r="A30" s="49" t="s">
        <v>80</v>
      </c>
      <c r="B30" s="36" t="s">
        <v>12</v>
      </c>
      <c r="C30" s="50"/>
      <c r="D30" s="84"/>
      <c r="E30" s="85"/>
      <c r="F30" s="101"/>
      <c r="G30" s="85"/>
      <c r="H30" s="85"/>
      <c r="I30" s="19">
        <v>4081.9</v>
      </c>
      <c r="K30" s="71"/>
    </row>
    <row r="31" spans="1:11" s="51" customFormat="1" ht="15">
      <c r="A31" s="49" t="s">
        <v>81</v>
      </c>
      <c r="B31" s="36" t="s">
        <v>11</v>
      </c>
      <c r="C31" s="50"/>
      <c r="D31" s="84"/>
      <c r="E31" s="85"/>
      <c r="F31" s="101"/>
      <c r="G31" s="85"/>
      <c r="H31" s="85"/>
      <c r="I31" s="19">
        <v>4081.9</v>
      </c>
      <c r="K31" s="71"/>
    </row>
    <row r="32" spans="1:11" s="51" customFormat="1" ht="15">
      <c r="A32" s="58" t="s">
        <v>92</v>
      </c>
      <c r="B32" s="59" t="s">
        <v>11</v>
      </c>
      <c r="C32" s="50"/>
      <c r="D32" s="84"/>
      <c r="E32" s="85"/>
      <c r="F32" s="101"/>
      <c r="G32" s="85"/>
      <c r="H32" s="85"/>
      <c r="I32" s="19">
        <v>4081.9</v>
      </c>
      <c r="K32" s="71"/>
    </row>
    <row r="33" spans="1:11" s="51" customFormat="1" ht="26.25" thickBot="1">
      <c r="A33" s="52" t="s">
        <v>82</v>
      </c>
      <c r="B33" s="53" t="s">
        <v>83</v>
      </c>
      <c r="C33" s="50"/>
      <c r="D33" s="84"/>
      <c r="E33" s="85"/>
      <c r="F33" s="101"/>
      <c r="G33" s="85"/>
      <c r="H33" s="85"/>
      <c r="I33" s="19">
        <v>4081.9</v>
      </c>
      <c r="K33" s="71"/>
    </row>
    <row r="34" spans="1:11" s="31" customFormat="1" ht="15">
      <c r="A34" s="30" t="s">
        <v>13</v>
      </c>
      <c r="B34" s="27" t="s">
        <v>14</v>
      </c>
      <c r="C34" s="28">
        <f>F34*12</f>
        <v>0</v>
      </c>
      <c r="D34" s="84">
        <f>G34*I34</f>
        <v>36737.1</v>
      </c>
      <c r="E34" s="85">
        <f aca="true" t="shared" si="0" ref="E34:E42">H34*12</f>
        <v>9</v>
      </c>
      <c r="F34" s="86"/>
      <c r="G34" s="85">
        <f>H34*12</f>
        <v>9</v>
      </c>
      <c r="H34" s="85">
        <v>0.75</v>
      </c>
      <c r="I34" s="19">
        <v>4081.9</v>
      </c>
      <c r="J34" s="19">
        <v>1.07</v>
      </c>
      <c r="K34" s="69">
        <v>0.6</v>
      </c>
    </row>
    <row r="35" spans="1:11" s="19" customFormat="1" ht="15">
      <c r="A35" s="30" t="s">
        <v>15</v>
      </c>
      <c r="B35" s="27" t="s">
        <v>16</v>
      </c>
      <c r="C35" s="28">
        <f>F35*12</f>
        <v>0</v>
      </c>
      <c r="D35" s="84">
        <f>G35*I35</f>
        <v>120007.86</v>
      </c>
      <c r="E35" s="85">
        <f t="shared" si="0"/>
        <v>29.4</v>
      </c>
      <c r="F35" s="86"/>
      <c r="G35" s="85">
        <f>H35*12</f>
        <v>29.4</v>
      </c>
      <c r="H35" s="85">
        <v>2.45</v>
      </c>
      <c r="I35" s="19">
        <v>4081.9</v>
      </c>
      <c r="J35" s="19">
        <v>1.07</v>
      </c>
      <c r="K35" s="69">
        <v>1.94</v>
      </c>
    </row>
    <row r="36" spans="1:11" s="19" customFormat="1" ht="20.25" customHeight="1">
      <c r="A36" s="30" t="s">
        <v>34</v>
      </c>
      <c r="B36" s="27" t="s">
        <v>11</v>
      </c>
      <c r="C36" s="28">
        <f>F36*12</f>
        <v>0</v>
      </c>
      <c r="D36" s="84">
        <f>G36*I36</f>
        <v>80821.62</v>
      </c>
      <c r="E36" s="85">
        <f t="shared" si="0"/>
        <v>19.8</v>
      </c>
      <c r="F36" s="86"/>
      <c r="G36" s="85">
        <f>H36*12</f>
        <v>19.8</v>
      </c>
      <c r="H36" s="85">
        <v>1.65</v>
      </c>
      <c r="I36" s="19">
        <v>4081.9</v>
      </c>
      <c r="J36" s="19">
        <v>1.07</v>
      </c>
      <c r="K36" s="69">
        <v>1.31</v>
      </c>
    </row>
    <row r="37" spans="1:11" s="19" customFormat="1" ht="45">
      <c r="A37" s="30" t="s">
        <v>114</v>
      </c>
      <c r="B37" s="27" t="s">
        <v>122</v>
      </c>
      <c r="C37" s="28"/>
      <c r="D37" s="84">
        <f>3407.5*2*1.105</f>
        <v>7530.58</v>
      </c>
      <c r="E37" s="85"/>
      <c r="F37" s="86"/>
      <c r="G37" s="85">
        <f>D37/I37</f>
        <v>1.84</v>
      </c>
      <c r="H37" s="85">
        <f>G37/12</f>
        <v>0.15</v>
      </c>
      <c r="I37" s="19">
        <v>4081.9</v>
      </c>
      <c r="K37" s="69"/>
    </row>
    <row r="38" spans="1:11" s="19" customFormat="1" ht="15">
      <c r="A38" s="30" t="s">
        <v>35</v>
      </c>
      <c r="B38" s="27" t="s">
        <v>11</v>
      </c>
      <c r="C38" s="28">
        <f>F38*12</f>
        <v>0</v>
      </c>
      <c r="D38" s="84">
        <f>G38*I38</f>
        <v>94046.98</v>
      </c>
      <c r="E38" s="85">
        <f t="shared" si="0"/>
        <v>23.04</v>
      </c>
      <c r="F38" s="86"/>
      <c r="G38" s="85">
        <f>H38*12</f>
        <v>23.04</v>
      </c>
      <c r="H38" s="85">
        <v>1.92</v>
      </c>
      <c r="I38" s="19">
        <v>4081.9</v>
      </c>
      <c r="J38" s="19">
        <v>1.07</v>
      </c>
      <c r="K38" s="69">
        <v>1.52</v>
      </c>
    </row>
    <row r="39" spans="1:11" s="19" customFormat="1" ht="28.5">
      <c r="A39" s="30" t="s">
        <v>36</v>
      </c>
      <c r="B39" s="32" t="s">
        <v>37</v>
      </c>
      <c r="C39" s="28">
        <f>F39*12</f>
        <v>0</v>
      </c>
      <c r="D39" s="84">
        <f>G39*I39</f>
        <v>200339.65</v>
      </c>
      <c r="E39" s="85">
        <f t="shared" si="0"/>
        <v>49.08</v>
      </c>
      <c r="F39" s="86"/>
      <c r="G39" s="85">
        <f>H39*12</f>
        <v>49.08</v>
      </c>
      <c r="H39" s="85">
        <v>4.09</v>
      </c>
      <c r="I39" s="19">
        <v>4081.9</v>
      </c>
      <c r="J39" s="19">
        <v>1.07</v>
      </c>
      <c r="K39" s="69">
        <v>3.24</v>
      </c>
    </row>
    <row r="40" spans="1:11" s="19" customFormat="1" ht="45">
      <c r="A40" s="30" t="s">
        <v>159</v>
      </c>
      <c r="B40" s="32" t="s">
        <v>12</v>
      </c>
      <c r="C40" s="28"/>
      <c r="D40" s="84">
        <f>7400*2</f>
        <v>14800</v>
      </c>
      <c r="E40" s="85"/>
      <c r="F40" s="86"/>
      <c r="G40" s="85">
        <f>D40/I40</f>
        <v>3.63</v>
      </c>
      <c r="H40" s="85">
        <f>G40/12</f>
        <v>0.3</v>
      </c>
      <c r="I40" s="19">
        <v>4081.9</v>
      </c>
      <c r="K40" s="69"/>
    </row>
    <row r="41" spans="1:11" s="25" customFormat="1" ht="30">
      <c r="A41" s="30" t="s">
        <v>55</v>
      </c>
      <c r="B41" s="27" t="s">
        <v>9</v>
      </c>
      <c r="C41" s="33"/>
      <c r="D41" s="84">
        <v>2042.21</v>
      </c>
      <c r="E41" s="87">
        <f t="shared" si="0"/>
        <v>0.48</v>
      </c>
      <c r="F41" s="86"/>
      <c r="G41" s="85">
        <f aca="true" t="shared" si="1" ref="G41:G47">D41/I41</f>
        <v>0.5</v>
      </c>
      <c r="H41" s="85">
        <f aca="true" t="shared" si="2" ref="H41:H47">G41/12</f>
        <v>0.04</v>
      </c>
      <c r="I41" s="19">
        <v>4081.9</v>
      </c>
      <c r="J41" s="19">
        <v>1.07</v>
      </c>
      <c r="K41" s="69">
        <v>0.03</v>
      </c>
    </row>
    <row r="42" spans="1:11" s="25" customFormat="1" ht="30">
      <c r="A42" s="30" t="s">
        <v>74</v>
      </c>
      <c r="B42" s="27" t="s">
        <v>9</v>
      </c>
      <c r="C42" s="33"/>
      <c r="D42" s="84">
        <v>2042.21</v>
      </c>
      <c r="E42" s="87">
        <f t="shared" si="0"/>
        <v>0.48</v>
      </c>
      <c r="F42" s="86"/>
      <c r="G42" s="85">
        <f t="shared" si="1"/>
        <v>0.5</v>
      </c>
      <c r="H42" s="85">
        <f t="shared" si="2"/>
        <v>0.04</v>
      </c>
      <c r="I42" s="19">
        <v>4081.9</v>
      </c>
      <c r="J42" s="19">
        <v>1.07</v>
      </c>
      <c r="K42" s="69">
        <v>0.03</v>
      </c>
    </row>
    <row r="43" spans="1:11" s="25" customFormat="1" ht="21.75" customHeight="1">
      <c r="A43" s="30" t="s">
        <v>56</v>
      </c>
      <c r="B43" s="27" t="s">
        <v>9</v>
      </c>
      <c r="C43" s="33"/>
      <c r="D43" s="84">
        <v>12896.1</v>
      </c>
      <c r="E43" s="87"/>
      <c r="F43" s="86"/>
      <c r="G43" s="85">
        <f t="shared" si="1"/>
        <v>3.16</v>
      </c>
      <c r="H43" s="85">
        <f t="shared" si="2"/>
        <v>0.26</v>
      </c>
      <c r="I43" s="19">
        <v>4081.9</v>
      </c>
      <c r="J43" s="19">
        <v>1.07</v>
      </c>
      <c r="K43" s="69">
        <v>0.21</v>
      </c>
    </row>
    <row r="44" spans="1:11" s="25" customFormat="1" ht="30" hidden="1">
      <c r="A44" s="30" t="s">
        <v>57</v>
      </c>
      <c r="B44" s="27" t="s">
        <v>12</v>
      </c>
      <c r="C44" s="33"/>
      <c r="D44" s="84">
        <f>G44*I44</f>
        <v>0</v>
      </c>
      <c r="E44" s="87"/>
      <c r="F44" s="86"/>
      <c r="G44" s="85">
        <f t="shared" si="1"/>
        <v>2.68</v>
      </c>
      <c r="H44" s="85">
        <f t="shared" si="2"/>
        <v>0.22</v>
      </c>
      <c r="I44" s="19">
        <v>4081.9</v>
      </c>
      <c r="J44" s="19">
        <v>1.07</v>
      </c>
      <c r="K44" s="69">
        <v>0</v>
      </c>
    </row>
    <row r="45" spans="1:11" s="25" customFormat="1" ht="30" hidden="1">
      <c r="A45" s="30" t="s">
        <v>58</v>
      </c>
      <c r="B45" s="27" t="s">
        <v>12</v>
      </c>
      <c r="C45" s="33"/>
      <c r="D45" s="84">
        <f>G45*I45</f>
        <v>0</v>
      </c>
      <c r="E45" s="87"/>
      <c r="F45" s="86"/>
      <c r="G45" s="85">
        <f t="shared" si="1"/>
        <v>2.68</v>
      </c>
      <c r="H45" s="85">
        <f t="shared" si="2"/>
        <v>0.22</v>
      </c>
      <c r="I45" s="19">
        <v>4081.9</v>
      </c>
      <c r="J45" s="19">
        <v>1.07</v>
      </c>
      <c r="K45" s="69">
        <v>0</v>
      </c>
    </row>
    <row r="46" spans="1:11" s="25" customFormat="1" ht="30" hidden="1">
      <c r="A46" s="30" t="s">
        <v>58</v>
      </c>
      <c r="B46" s="27" t="s">
        <v>12</v>
      </c>
      <c r="C46" s="33"/>
      <c r="D46" s="84">
        <v>0</v>
      </c>
      <c r="E46" s="87"/>
      <c r="F46" s="86"/>
      <c r="G46" s="85">
        <f t="shared" si="1"/>
        <v>0</v>
      </c>
      <c r="H46" s="85">
        <f t="shared" si="2"/>
        <v>0</v>
      </c>
      <c r="I46" s="19">
        <v>4081.9</v>
      </c>
      <c r="J46" s="19">
        <v>1.07</v>
      </c>
      <c r="K46" s="69">
        <v>0</v>
      </c>
    </row>
    <row r="47" spans="1:11" s="25" customFormat="1" ht="30">
      <c r="A47" s="30" t="s">
        <v>151</v>
      </c>
      <c r="B47" s="27" t="s">
        <v>12</v>
      </c>
      <c r="C47" s="33"/>
      <c r="D47" s="84">
        <v>12896.11</v>
      </c>
      <c r="E47" s="87"/>
      <c r="F47" s="86"/>
      <c r="G47" s="85">
        <f t="shared" si="1"/>
        <v>3.16</v>
      </c>
      <c r="H47" s="85">
        <f t="shared" si="2"/>
        <v>0.26</v>
      </c>
      <c r="I47" s="19">
        <v>4081.9</v>
      </c>
      <c r="J47" s="19"/>
      <c r="K47" s="69"/>
    </row>
    <row r="48" spans="1:11" s="25" customFormat="1" ht="30">
      <c r="A48" s="30" t="s">
        <v>23</v>
      </c>
      <c r="B48" s="27"/>
      <c r="C48" s="33">
        <f>F48*12</f>
        <v>0</v>
      </c>
      <c r="D48" s="84">
        <f>G48*I48</f>
        <v>10286.39</v>
      </c>
      <c r="E48" s="87">
        <f>H48*12</f>
        <v>2.52</v>
      </c>
      <c r="F48" s="86"/>
      <c r="G48" s="85">
        <f>H48*12</f>
        <v>2.52</v>
      </c>
      <c r="H48" s="85">
        <v>0.21</v>
      </c>
      <c r="I48" s="19">
        <v>4081.9</v>
      </c>
      <c r="J48" s="19">
        <v>1.07</v>
      </c>
      <c r="K48" s="69">
        <v>0.14</v>
      </c>
    </row>
    <row r="49" spans="1:11" s="19" customFormat="1" ht="15">
      <c r="A49" s="30" t="s">
        <v>25</v>
      </c>
      <c r="B49" s="27" t="s">
        <v>26</v>
      </c>
      <c r="C49" s="33">
        <f>F49*12</f>
        <v>0</v>
      </c>
      <c r="D49" s="84">
        <f>G49*I49</f>
        <v>2938.97</v>
      </c>
      <c r="E49" s="87">
        <f>H49*12</f>
        <v>0.72</v>
      </c>
      <c r="F49" s="86"/>
      <c r="G49" s="85">
        <f>H49*12</f>
        <v>0.72</v>
      </c>
      <c r="H49" s="85">
        <v>0.06</v>
      </c>
      <c r="I49" s="19">
        <v>4081.9</v>
      </c>
      <c r="J49" s="19">
        <v>1.07</v>
      </c>
      <c r="K49" s="69">
        <v>0.03</v>
      </c>
    </row>
    <row r="50" spans="1:11" s="19" customFormat="1" ht="15">
      <c r="A50" s="30" t="s">
        <v>27</v>
      </c>
      <c r="B50" s="34" t="s">
        <v>28</v>
      </c>
      <c r="C50" s="35">
        <f>F50*12</f>
        <v>0</v>
      </c>
      <c r="D50" s="84">
        <f>G50*I50</f>
        <v>1959.31</v>
      </c>
      <c r="E50" s="118">
        <f>H50*12</f>
        <v>0.48</v>
      </c>
      <c r="F50" s="119"/>
      <c r="G50" s="85">
        <f>H50*12</f>
        <v>0.48</v>
      </c>
      <c r="H50" s="85">
        <v>0.04</v>
      </c>
      <c r="I50" s="19">
        <v>4081.9</v>
      </c>
      <c r="J50" s="19">
        <v>1.07</v>
      </c>
      <c r="K50" s="69">
        <v>0.02</v>
      </c>
    </row>
    <row r="51" spans="1:11" s="31" customFormat="1" ht="30">
      <c r="A51" s="30" t="s">
        <v>24</v>
      </c>
      <c r="B51" s="27" t="s">
        <v>95</v>
      </c>
      <c r="C51" s="33">
        <f>F51*12</f>
        <v>0</v>
      </c>
      <c r="D51" s="84">
        <f>G51*I51</f>
        <v>2449.14</v>
      </c>
      <c r="E51" s="87">
        <f>H51*12</f>
        <v>0.6</v>
      </c>
      <c r="F51" s="86"/>
      <c r="G51" s="85">
        <f>H51*12</f>
        <v>0.6</v>
      </c>
      <c r="H51" s="85">
        <v>0.05</v>
      </c>
      <c r="I51" s="19">
        <v>4081.9</v>
      </c>
      <c r="J51" s="19">
        <v>1.07</v>
      </c>
      <c r="K51" s="69">
        <v>0.03</v>
      </c>
    </row>
    <row r="52" spans="1:12" s="31" customFormat="1" ht="15">
      <c r="A52" s="30" t="s">
        <v>41</v>
      </c>
      <c r="B52" s="27"/>
      <c r="C52" s="28"/>
      <c r="D52" s="85">
        <f>D54+D55+D56+D57+D58+D59+D60+D61+D62+D63+D64+D65</f>
        <v>40087.25</v>
      </c>
      <c r="E52" s="85"/>
      <c r="F52" s="86"/>
      <c r="G52" s="85">
        <f>D52/I52</f>
        <v>9.82</v>
      </c>
      <c r="H52" s="85">
        <f>G52/12</f>
        <v>0.82</v>
      </c>
      <c r="I52" s="19">
        <v>4081.9</v>
      </c>
      <c r="J52" s="19">
        <v>1.07</v>
      </c>
      <c r="K52" s="69">
        <v>0.73</v>
      </c>
      <c r="L52" s="31">
        <f>G52/12</f>
        <v>0.818333333333333</v>
      </c>
    </row>
    <row r="53" spans="1:12" s="25" customFormat="1" ht="15" hidden="1">
      <c r="A53" s="11"/>
      <c r="B53" s="36"/>
      <c r="C53" s="4"/>
      <c r="D53" s="88"/>
      <c r="E53" s="89"/>
      <c r="F53" s="90"/>
      <c r="G53" s="89"/>
      <c r="H53" s="89">
        <v>0</v>
      </c>
      <c r="I53" s="19">
        <v>4081.9</v>
      </c>
      <c r="J53" s="19">
        <v>1.07</v>
      </c>
      <c r="K53" s="69">
        <v>0</v>
      </c>
      <c r="L53" s="31">
        <f aca="true" t="shared" si="3" ref="L53:L96">G53/12</f>
        <v>0</v>
      </c>
    </row>
    <row r="54" spans="1:12" s="25" customFormat="1" ht="30" customHeight="1">
      <c r="A54" s="110" t="s">
        <v>152</v>
      </c>
      <c r="B54" s="111" t="s">
        <v>17</v>
      </c>
      <c r="C54" s="96"/>
      <c r="D54" s="88">
        <v>731.44</v>
      </c>
      <c r="E54" s="89"/>
      <c r="F54" s="90"/>
      <c r="G54" s="89"/>
      <c r="H54" s="89"/>
      <c r="I54" s="19">
        <v>4081.9</v>
      </c>
      <c r="J54" s="19">
        <v>1.07</v>
      </c>
      <c r="K54" s="69">
        <v>0.01</v>
      </c>
      <c r="L54" s="31">
        <f t="shared" si="3"/>
        <v>0</v>
      </c>
    </row>
    <row r="55" spans="1:12" s="25" customFormat="1" ht="15">
      <c r="A55" s="110" t="s">
        <v>18</v>
      </c>
      <c r="B55" s="111" t="s">
        <v>22</v>
      </c>
      <c r="C55" s="96">
        <f>F55*12</f>
        <v>0</v>
      </c>
      <c r="D55" s="88">
        <v>918.96</v>
      </c>
      <c r="E55" s="89">
        <f>H55*12</f>
        <v>0</v>
      </c>
      <c r="F55" s="90"/>
      <c r="G55" s="89"/>
      <c r="H55" s="89"/>
      <c r="I55" s="19">
        <v>4081.9</v>
      </c>
      <c r="J55" s="19">
        <v>1.07</v>
      </c>
      <c r="K55" s="69">
        <v>0.01</v>
      </c>
      <c r="L55" s="31">
        <f t="shared" si="3"/>
        <v>0</v>
      </c>
    </row>
    <row r="56" spans="1:12" s="25" customFormat="1" ht="15">
      <c r="A56" s="110" t="s">
        <v>123</v>
      </c>
      <c r="B56" s="112" t="s">
        <v>17</v>
      </c>
      <c r="C56" s="96"/>
      <c r="D56" s="88">
        <v>1637.48</v>
      </c>
      <c r="E56" s="89"/>
      <c r="F56" s="90"/>
      <c r="G56" s="89"/>
      <c r="H56" s="89"/>
      <c r="I56" s="19">
        <v>4081.9</v>
      </c>
      <c r="J56" s="19"/>
      <c r="K56" s="69"/>
      <c r="L56" s="31">
        <f t="shared" si="3"/>
        <v>0</v>
      </c>
    </row>
    <row r="57" spans="1:12" s="25" customFormat="1" ht="15">
      <c r="A57" s="113" t="s">
        <v>154</v>
      </c>
      <c r="B57" s="111" t="s">
        <v>17</v>
      </c>
      <c r="C57" s="96">
        <f>F57*12</f>
        <v>0</v>
      </c>
      <c r="D57" s="88">
        <v>5890.71</v>
      </c>
      <c r="E57" s="89">
        <f>H57*12</f>
        <v>0</v>
      </c>
      <c r="F57" s="90"/>
      <c r="G57" s="89"/>
      <c r="H57" s="89"/>
      <c r="I57" s="19">
        <v>4081.9</v>
      </c>
      <c r="J57" s="19">
        <v>1.07</v>
      </c>
      <c r="K57" s="69">
        <v>0.27</v>
      </c>
      <c r="L57" s="31">
        <f t="shared" si="3"/>
        <v>0</v>
      </c>
    </row>
    <row r="58" spans="1:12" s="25" customFormat="1" ht="25.5">
      <c r="A58" s="125" t="s">
        <v>141</v>
      </c>
      <c r="B58" s="112" t="s">
        <v>12</v>
      </c>
      <c r="C58" s="96"/>
      <c r="D58" s="89">
        <v>7474.76</v>
      </c>
      <c r="E58" s="89"/>
      <c r="F58" s="90"/>
      <c r="G58" s="89"/>
      <c r="H58" s="89"/>
      <c r="I58" s="19">
        <v>4081.9</v>
      </c>
      <c r="J58" s="19"/>
      <c r="K58" s="69"/>
      <c r="L58" s="31">
        <f t="shared" si="3"/>
        <v>0</v>
      </c>
    </row>
    <row r="59" spans="1:12" s="25" customFormat="1" ht="15">
      <c r="A59" s="110" t="s">
        <v>64</v>
      </c>
      <c r="B59" s="111" t="s">
        <v>17</v>
      </c>
      <c r="C59" s="96">
        <f>F59*12</f>
        <v>0</v>
      </c>
      <c r="D59" s="88">
        <v>1751.22</v>
      </c>
      <c r="E59" s="89">
        <f>H59*12</f>
        <v>0</v>
      </c>
      <c r="F59" s="90"/>
      <c r="G59" s="89"/>
      <c r="H59" s="89"/>
      <c r="I59" s="19">
        <v>4081.9</v>
      </c>
      <c r="J59" s="19">
        <v>1.07</v>
      </c>
      <c r="K59" s="69">
        <v>0.03</v>
      </c>
      <c r="L59" s="31">
        <f t="shared" si="3"/>
        <v>0</v>
      </c>
    </row>
    <row r="60" spans="1:12" s="25" customFormat="1" ht="15">
      <c r="A60" s="110" t="s">
        <v>19</v>
      </c>
      <c r="B60" s="111" t="s">
        <v>17</v>
      </c>
      <c r="C60" s="96">
        <f>F60*12</f>
        <v>0</v>
      </c>
      <c r="D60" s="88">
        <v>5855.59</v>
      </c>
      <c r="E60" s="89">
        <f>H60*12</f>
        <v>0</v>
      </c>
      <c r="F60" s="90"/>
      <c r="G60" s="89"/>
      <c r="H60" s="89"/>
      <c r="I60" s="19">
        <v>4081.9</v>
      </c>
      <c r="J60" s="19">
        <v>1.07</v>
      </c>
      <c r="K60" s="69">
        <v>0.1</v>
      </c>
      <c r="L60" s="31">
        <f t="shared" si="3"/>
        <v>0</v>
      </c>
    </row>
    <row r="61" spans="1:12" s="25" customFormat="1" ht="15">
      <c r="A61" s="110" t="s">
        <v>20</v>
      </c>
      <c r="B61" s="111" t="s">
        <v>17</v>
      </c>
      <c r="C61" s="96">
        <f>F61*12</f>
        <v>0</v>
      </c>
      <c r="D61" s="88">
        <v>918.95</v>
      </c>
      <c r="E61" s="89">
        <f>H61*12</f>
        <v>0</v>
      </c>
      <c r="F61" s="90"/>
      <c r="G61" s="89"/>
      <c r="H61" s="89"/>
      <c r="I61" s="19">
        <v>4081.9</v>
      </c>
      <c r="J61" s="19">
        <v>1.07</v>
      </c>
      <c r="K61" s="69">
        <v>0.01</v>
      </c>
      <c r="L61" s="31">
        <f t="shared" si="3"/>
        <v>0</v>
      </c>
    </row>
    <row r="62" spans="1:12" s="25" customFormat="1" ht="15">
      <c r="A62" s="110" t="s">
        <v>61</v>
      </c>
      <c r="B62" s="111" t="s">
        <v>17</v>
      </c>
      <c r="C62" s="96"/>
      <c r="D62" s="88">
        <v>875.58</v>
      </c>
      <c r="E62" s="89"/>
      <c r="F62" s="90"/>
      <c r="G62" s="89"/>
      <c r="H62" s="89"/>
      <c r="I62" s="19">
        <v>4081.9</v>
      </c>
      <c r="J62" s="19">
        <v>1.07</v>
      </c>
      <c r="K62" s="69">
        <v>0.01</v>
      </c>
      <c r="L62" s="31">
        <f t="shared" si="3"/>
        <v>0</v>
      </c>
    </row>
    <row r="63" spans="1:12" s="25" customFormat="1" ht="15">
      <c r="A63" s="110" t="s">
        <v>62</v>
      </c>
      <c r="B63" s="111" t="s">
        <v>22</v>
      </c>
      <c r="C63" s="96"/>
      <c r="D63" s="88">
        <v>3502.46</v>
      </c>
      <c r="E63" s="89"/>
      <c r="F63" s="90"/>
      <c r="G63" s="89"/>
      <c r="H63" s="89"/>
      <c r="I63" s="19">
        <v>4081.9</v>
      </c>
      <c r="J63" s="19">
        <v>1.07</v>
      </c>
      <c r="K63" s="69">
        <v>0.05</v>
      </c>
      <c r="L63" s="31">
        <f t="shared" si="3"/>
        <v>0</v>
      </c>
    </row>
    <row r="64" spans="1:12" s="25" customFormat="1" ht="25.5">
      <c r="A64" s="110" t="s">
        <v>21</v>
      </c>
      <c r="B64" s="111" t="s">
        <v>17</v>
      </c>
      <c r="C64" s="96">
        <f>F64*12</f>
        <v>0</v>
      </c>
      <c r="D64" s="88">
        <v>4066.92</v>
      </c>
      <c r="E64" s="89">
        <f>H64*12</f>
        <v>0</v>
      </c>
      <c r="F64" s="90"/>
      <c r="G64" s="89"/>
      <c r="H64" s="89"/>
      <c r="I64" s="19">
        <v>4081.9</v>
      </c>
      <c r="J64" s="19">
        <v>1.07</v>
      </c>
      <c r="K64" s="69">
        <v>0.06</v>
      </c>
      <c r="L64" s="31">
        <f t="shared" si="3"/>
        <v>0</v>
      </c>
    </row>
    <row r="65" spans="1:12" s="25" customFormat="1" ht="27" customHeight="1">
      <c r="A65" s="110" t="s">
        <v>153</v>
      </c>
      <c r="B65" s="111" t="s">
        <v>17</v>
      </c>
      <c r="C65" s="96"/>
      <c r="D65" s="88">
        <v>6463.18</v>
      </c>
      <c r="E65" s="89"/>
      <c r="F65" s="90"/>
      <c r="G65" s="89"/>
      <c r="H65" s="89"/>
      <c r="I65" s="19">
        <v>4081.9</v>
      </c>
      <c r="J65" s="19">
        <v>1.07</v>
      </c>
      <c r="K65" s="69">
        <v>0.01</v>
      </c>
      <c r="L65" s="31">
        <f t="shared" si="3"/>
        <v>0</v>
      </c>
    </row>
    <row r="66" spans="1:12" s="25" customFormat="1" ht="15" hidden="1">
      <c r="A66" s="11"/>
      <c r="B66" s="111"/>
      <c r="C66" s="12"/>
      <c r="D66" s="88"/>
      <c r="E66" s="91"/>
      <c r="F66" s="90"/>
      <c r="G66" s="89"/>
      <c r="H66" s="89"/>
      <c r="I66" s="19">
        <v>4081.9</v>
      </c>
      <c r="J66" s="19">
        <v>1.07</v>
      </c>
      <c r="K66" s="69">
        <v>0</v>
      </c>
      <c r="L66" s="31">
        <f t="shared" si="3"/>
        <v>0</v>
      </c>
    </row>
    <row r="67" spans="1:12" s="25" customFormat="1" ht="15" hidden="1">
      <c r="A67" s="11" t="s">
        <v>42</v>
      </c>
      <c r="B67" s="111" t="s">
        <v>17</v>
      </c>
      <c r="C67" s="4"/>
      <c r="D67" s="88">
        <f>G67*I67</f>
        <v>0</v>
      </c>
      <c r="E67" s="89"/>
      <c r="F67" s="90"/>
      <c r="G67" s="89"/>
      <c r="H67" s="89"/>
      <c r="I67" s="19">
        <v>4081.9</v>
      </c>
      <c r="J67" s="19">
        <v>1.07</v>
      </c>
      <c r="K67" s="69">
        <v>0.01</v>
      </c>
      <c r="L67" s="31">
        <f t="shared" si="3"/>
        <v>0</v>
      </c>
    </row>
    <row r="68" spans="1:12" s="80" customFormat="1" ht="25.5" hidden="1">
      <c r="A68" s="11" t="s">
        <v>117</v>
      </c>
      <c r="B68" s="112" t="s">
        <v>116</v>
      </c>
      <c r="C68" s="79"/>
      <c r="D68" s="92">
        <v>0</v>
      </c>
      <c r="E68" s="93"/>
      <c r="F68" s="94"/>
      <c r="G68" s="93"/>
      <c r="H68" s="93"/>
      <c r="I68" s="19">
        <v>4081.9</v>
      </c>
      <c r="J68" s="19">
        <v>1.07</v>
      </c>
      <c r="K68" s="69">
        <v>0.05</v>
      </c>
      <c r="L68" s="31">
        <f t="shared" si="3"/>
        <v>0</v>
      </c>
    </row>
    <row r="69" spans="1:12" s="31" customFormat="1" ht="30">
      <c r="A69" s="30" t="s">
        <v>49</v>
      </c>
      <c r="B69" s="100"/>
      <c r="C69" s="28"/>
      <c r="D69" s="85">
        <f>D70+D71+D72+D73+D74+D75+D76</f>
        <v>28705.4</v>
      </c>
      <c r="E69" s="85"/>
      <c r="F69" s="86"/>
      <c r="G69" s="85">
        <f>D69/I69</f>
        <v>7.03</v>
      </c>
      <c r="H69" s="85">
        <f>G69/12</f>
        <v>0.59</v>
      </c>
      <c r="I69" s="19">
        <v>4081.9</v>
      </c>
      <c r="J69" s="19">
        <v>1.07</v>
      </c>
      <c r="K69" s="69">
        <v>0.75</v>
      </c>
      <c r="L69" s="31">
        <f t="shared" si="3"/>
        <v>0.585833333333333</v>
      </c>
    </row>
    <row r="70" spans="1:12" s="25" customFormat="1" ht="15">
      <c r="A70" s="11" t="s">
        <v>43</v>
      </c>
      <c r="B70" s="111" t="s">
        <v>65</v>
      </c>
      <c r="C70" s="4"/>
      <c r="D70" s="88">
        <v>2626.83</v>
      </c>
      <c r="E70" s="89"/>
      <c r="F70" s="90"/>
      <c r="G70" s="89"/>
      <c r="H70" s="89"/>
      <c r="I70" s="19">
        <v>4081.9</v>
      </c>
      <c r="J70" s="19">
        <v>1.07</v>
      </c>
      <c r="K70" s="69">
        <v>0.04</v>
      </c>
      <c r="L70" s="31">
        <f t="shared" si="3"/>
        <v>0</v>
      </c>
    </row>
    <row r="71" spans="1:12" s="25" customFormat="1" ht="25.5">
      <c r="A71" s="11" t="s">
        <v>44</v>
      </c>
      <c r="B71" s="111" t="s">
        <v>53</v>
      </c>
      <c r="C71" s="4"/>
      <c r="D71" s="88">
        <v>1751.23</v>
      </c>
      <c r="E71" s="89"/>
      <c r="F71" s="90"/>
      <c r="G71" s="89"/>
      <c r="H71" s="89"/>
      <c r="I71" s="19">
        <v>4081.9</v>
      </c>
      <c r="J71" s="19">
        <v>1.07</v>
      </c>
      <c r="K71" s="69">
        <v>0.03</v>
      </c>
      <c r="L71" s="31">
        <f t="shared" si="3"/>
        <v>0</v>
      </c>
    </row>
    <row r="72" spans="1:12" s="25" customFormat="1" ht="15">
      <c r="A72" s="11" t="s">
        <v>69</v>
      </c>
      <c r="B72" s="111" t="s">
        <v>68</v>
      </c>
      <c r="C72" s="4"/>
      <c r="D72" s="88">
        <v>1837.85</v>
      </c>
      <c r="E72" s="89"/>
      <c r="F72" s="90"/>
      <c r="G72" s="89"/>
      <c r="H72" s="89"/>
      <c r="I72" s="19">
        <v>4081.9</v>
      </c>
      <c r="J72" s="19">
        <v>1.07</v>
      </c>
      <c r="K72" s="69">
        <v>0.03</v>
      </c>
      <c r="L72" s="31">
        <f t="shared" si="3"/>
        <v>0</v>
      </c>
    </row>
    <row r="73" spans="1:12" s="25" customFormat="1" ht="25.5">
      <c r="A73" s="11" t="s">
        <v>66</v>
      </c>
      <c r="B73" s="111" t="s">
        <v>67</v>
      </c>
      <c r="C73" s="4"/>
      <c r="D73" s="88">
        <v>1751.2</v>
      </c>
      <c r="E73" s="89"/>
      <c r="F73" s="90"/>
      <c r="G73" s="89"/>
      <c r="H73" s="89"/>
      <c r="I73" s="19">
        <v>4081.9</v>
      </c>
      <c r="J73" s="19">
        <v>1.07</v>
      </c>
      <c r="K73" s="69">
        <v>0.03</v>
      </c>
      <c r="L73" s="31">
        <f t="shared" si="3"/>
        <v>0</v>
      </c>
    </row>
    <row r="74" spans="1:12" s="25" customFormat="1" ht="15">
      <c r="A74" s="113" t="s">
        <v>155</v>
      </c>
      <c r="B74" s="112" t="s">
        <v>17</v>
      </c>
      <c r="C74" s="4"/>
      <c r="D74" s="88">
        <v>2305.89</v>
      </c>
      <c r="E74" s="89"/>
      <c r="F74" s="90"/>
      <c r="G74" s="89"/>
      <c r="H74" s="89"/>
      <c r="I74" s="19">
        <v>4081.9</v>
      </c>
      <c r="J74" s="19"/>
      <c r="K74" s="69"/>
      <c r="L74" s="31">
        <f t="shared" si="3"/>
        <v>0</v>
      </c>
    </row>
    <row r="75" spans="1:12" s="25" customFormat="1" ht="25.5">
      <c r="A75" s="11" t="s">
        <v>115</v>
      </c>
      <c r="B75" s="78" t="s">
        <v>12</v>
      </c>
      <c r="C75" s="4"/>
      <c r="D75" s="88">
        <v>12204</v>
      </c>
      <c r="E75" s="89"/>
      <c r="F75" s="90"/>
      <c r="G75" s="89"/>
      <c r="H75" s="89"/>
      <c r="I75" s="19">
        <v>4081.9</v>
      </c>
      <c r="J75" s="19">
        <v>1.07</v>
      </c>
      <c r="K75" s="69">
        <v>0.19</v>
      </c>
      <c r="L75" s="31">
        <f t="shared" si="3"/>
        <v>0</v>
      </c>
    </row>
    <row r="76" spans="1:12" s="25" customFormat="1" ht="15">
      <c r="A76" s="11" t="s">
        <v>63</v>
      </c>
      <c r="B76" s="36" t="s">
        <v>9</v>
      </c>
      <c r="C76" s="12"/>
      <c r="D76" s="88">
        <v>6228.4</v>
      </c>
      <c r="E76" s="91"/>
      <c r="F76" s="90"/>
      <c r="G76" s="89"/>
      <c r="H76" s="89"/>
      <c r="I76" s="19">
        <v>4081.9</v>
      </c>
      <c r="J76" s="19">
        <v>1.07</v>
      </c>
      <c r="K76" s="69">
        <v>0.1</v>
      </c>
      <c r="L76" s="31">
        <f t="shared" si="3"/>
        <v>0</v>
      </c>
    </row>
    <row r="77" spans="1:12" s="25" customFormat="1" ht="15" hidden="1">
      <c r="A77" s="11" t="s">
        <v>72</v>
      </c>
      <c r="B77" s="36" t="s">
        <v>17</v>
      </c>
      <c r="C77" s="4"/>
      <c r="D77" s="88">
        <v>30388.32</v>
      </c>
      <c r="E77" s="89"/>
      <c r="F77" s="90"/>
      <c r="G77" s="89">
        <f>H77*12</f>
        <v>0</v>
      </c>
      <c r="H77" s="89">
        <v>0</v>
      </c>
      <c r="I77" s="19">
        <v>4081.9</v>
      </c>
      <c r="J77" s="19">
        <v>1.07</v>
      </c>
      <c r="K77" s="69">
        <v>0</v>
      </c>
      <c r="L77" s="31">
        <f t="shared" si="3"/>
        <v>0</v>
      </c>
    </row>
    <row r="78" spans="1:12" s="25" customFormat="1" ht="30">
      <c r="A78" s="30" t="s">
        <v>50</v>
      </c>
      <c r="B78" s="111"/>
      <c r="C78" s="4"/>
      <c r="D78" s="85">
        <f>D79+D80</f>
        <v>14914.02</v>
      </c>
      <c r="E78" s="89"/>
      <c r="F78" s="90"/>
      <c r="G78" s="85">
        <f>D78/I78</f>
        <v>3.65</v>
      </c>
      <c r="H78" s="85">
        <f>G78/12+0.01</f>
        <v>0.31</v>
      </c>
      <c r="I78" s="19">
        <v>4081.9</v>
      </c>
      <c r="J78" s="19">
        <v>1.07</v>
      </c>
      <c r="K78" s="69">
        <v>0.32</v>
      </c>
      <c r="L78" s="31">
        <f t="shared" si="3"/>
        <v>0.304166666666667</v>
      </c>
    </row>
    <row r="79" spans="1:12" s="25" customFormat="1" ht="15">
      <c r="A79" s="115" t="s">
        <v>156</v>
      </c>
      <c r="B79" s="124" t="s">
        <v>17</v>
      </c>
      <c r="C79" s="48"/>
      <c r="D79" s="104">
        <v>2710.02</v>
      </c>
      <c r="E79" s="116"/>
      <c r="F79" s="117"/>
      <c r="G79" s="105"/>
      <c r="H79" s="105"/>
      <c r="I79" s="19">
        <v>4081.9</v>
      </c>
      <c r="J79" s="19"/>
      <c r="K79" s="69"/>
      <c r="L79" s="31">
        <f t="shared" si="3"/>
        <v>0</v>
      </c>
    </row>
    <row r="80" spans="1:12" s="25" customFormat="1" ht="25.5">
      <c r="A80" s="11" t="s">
        <v>118</v>
      </c>
      <c r="B80" s="78" t="s">
        <v>12</v>
      </c>
      <c r="C80" s="4"/>
      <c r="D80" s="88">
        <v>12204</v>
      </c>
      <c r="E80" s="89"/>
      <c r="F80" s="90"/>
      <c r="G80" s="89"/>
      <c r="H80" s="89"/>
      <c r="I80" s="19">
        <v>4081.9</v>
      </c>
      <c r="J80" s="19">
        <v>1.07</v>
      </c>
      <c r="K80" s="69">
        <v>0.19</v>
      </c>
      <c r="L80" s="31">
        <f t="shared" si="3"/>
        <v>0</v>
      </c>
    </row>
    <row r="81" spans="1:12" s="25" customFormat="1" ht="0.75" customHeight="1">
      <c r="A81" s="11" t="s">
        <v>119</v>
      </c>
      <c r="B81" s="78" t="s">
        <v>12</v>
      </c>
      <c r="C81" s="4"/>
      <c r="D81" s="95"/>
      <c r="E81" s="89"/>
      <c r="F81" s="90"/>
      <c r="G81" s="91"/>
      <c r="H81" s="91"/>
      <c r="I81" s="19"/>
      <c r="J81" s="19"/>
      <c r="K81" s="69"/>
      <c r="L81" s="31">
        <f t="shared" si="3"/>
        <v>0</v>
      </c>
    </row>
    <row r="82" spans="1:12" s="25" customFormat="1" ht="15">
      <c r="A82" s="30" t="s">
        <v>51</v>
      </c>
      <c r="B82" s="36"/>
      <c r="C82" s="4"/>
      <c r="D82" s="85">
        <f>SUM(D83:D89)</f>
        <v>15376.74</v>
      </c>
      <c r="E82" s="89"/>
      <c r="F82" s="90"/>
      <c r="G82" s="85">
        <f>D82/I82</f>
        <v>3.77</v>
      </c>
      <c r="H82" s="85">
        <f>G82/12+0.01</f>
        <v>0.32</v>
      </c>
      <c r="I82" s="19">
        <v>4081.9</v>
      </c>
      <c r="J82" s="19">
        <v>1.07</v>
      </c>
      <c r="K82" s="69">
        <v>0.25</v>
      </c>
      <c r="L82" s="31">
        <f t="shared" si="3"/>
        <v>0.314166666666667</v>
      </c>
    </row>
    <row r="83" spans="1:12" s="25" customFormat="1" ht="15">
      <c r="A83" s="11" t="s">
        <v>45</v>
      </c>
      <c r="B83" s="36" t="s">
        <v>9</v>
      </c>
      <c r="C83" s="4"/>
      <c r="D83" s="88">
        <v>1220.4</v>
      </c>
      <c r="E83" s="89"/>
      <c r="F83" s="90"/>
      <c r="G83" s="89"/>
      <c r="H83" s="89"/>
      <c r="I83" s="19">
        <v>4081.9</v>
      </c>
      <c r="J83" s="19">
        <v>1.07</v>
      </c>
      <c r="K83" s="69">
        <v>0.02</v>
      </c>
      <c r="L83" s="31">
        <f t="shared" si="3"/>
        <v>0</v>
      </c>
    </row>
    <row r="84" spans="1:12" s="25" customFormat="1" ht="15">
      <c r="A84" s="11" t="s">
        <v>75</v>
      </c>
      <c r="B84" s="36" t="s">
        <v>17</v>
      </c>
      <c r="C84" s="4"/>
      <c r="D84" s="88">
        <v>10169.56</v>
      </c>
      <c r="E84" s="89"/>
      <c r="F84" s="90"/>
      <c r="G84" s="89"/>
      <c r="H84" s="89"/>
      <c r="I84" s="19">
        <v>4081.9</v>
      </c>
      <c r="J84" s="19">
        <v>1.07</v>
      </c>
      <c r="K84" s="69">
        <v>0.16</v>
      </c>
      <c r="L84" s="31">
        <f t="shared" si="3"/>
        <v>0</v>
      </c>
    </row>
    <row r="85" spans="1:12" s="25" customFormat="1" ht="15">
      <c r="A85" s="11" t="s">
        <v>46</v>
      </c>
      <c r="B85" s="36" t="s">
        <v>17</v>
      </c>
      <c r="C85" s="4"/>
      <c r="D85" s="88">
        <v>915.28</v>
      </c>
      <c r="E85" s="89"/>
      <c r="F85" s="90"/>
      <c r="G85" s="89"/>
      <c r="H85" s="89"/>
      <c r="I85" s="19">
        <v>4081.9</v>
      </c>
      <c r="J85" s="19">
        <v>1.07</v>
      </c>
      <c r="K85" s="69">
        <v>0.01</v>
      </c>
      <c r="L85" s="31">
        <f t="shared" si="3"/>
        <v>0</v>
      </c>
    </row>
    <row r="86" spans="1:12" s="25" customFormat="1" ht="27.75" customHeight="1" hidden="1">
      <c r="A86" s="11" t="s">
        <v>54</v>
      </c>
      <c r="B86" s="36" t="s">
        <v>12</v>
      </c>
      <c r="C86" s="4"/>
      <c r="D86" s="88">
        <f>G86*I86</f>
        <v>0</v>
      </c>
      <c r="E86" s="89"/>
      <c r="F86" s="90"/>
      <c r="G86" s="89"/>
      <c r="H86" s="89"/>
      <c r="I86" s="19">
        <v>4081.9</v>
      </c>
      <c r="J86" s="19">
        <v>1.07</v>
      </c>
      <c r="K86" s="69">
        <v>0</v>
      </c>
      <c r="L86" s="31">
        <f t="shared" si="3"/>
        <v>0</v>
      </c>
    </row>
    <row r="87" spans="1:12" s="25" customFormat="1" ht="25.5" hidden="1">
      <c r="A87" s="11" t="s">
        <v>70</v>
      </c>
      <c r="B87" s="36" t="s">
        <v>12</v>
      </c>
      <c r="C87" s="4"/>
      <c r="D87" s="88">
        <f>G87*I87</f>
        <v>0</v>
      </c>
      <c r="E87" s="89"/>
      <c r="F87" s="90"/>
      <c r="G87" s="89"/>
      <c r="H87" s="89"/>
      <c r="I87" s="19">
        <v>4081.9</v>
      </c>
      <c r="J87" s="19">
        <v>1.07</v>
      </c>
      <c r="K87" s="69">
        <v>0</v>
      </c>
      <c r="L87" s="31">
        <f t="shared" si="3"/>
        <v>0</v>
      </c>
    </row>
    <row r="88" spans="1:12" s="25" customFormat="1" ht="25.5" hidden="1">
      <c r="A88" s="11" t="s">
        <v>73</v>
      </c>
      <c r="B88" s="36" t="s">
        <v>12</v>
      </c>
      <c r="C88" s="4"/>
      <c r="D88" s="88">
        <f>G88*I88</f>
        <v>0</v>
      </c>
      <c r="E88" s="89"/>
      <c r="F88" s="90"/>
      <c r="G88" s="89"/>
      <c r="H88" s="89"/>
      <c r="I88" s="19">
        <v>4081.9</v>
      </c>
      <c r="J88" s="19">
        <v>1.07</v>
      </c>
      <c r="K88" s="69">
        <v>0</v>
      </c>
      <c r="L88" s="31">
        <f t="shared" si="3"/>
        <v>0</v>
      </c>
    </row>
    <row r="89" spans="1:12" s="25" customFormat="1" ht="25.5">
      <c r="A89" s="11" t="s">
        <v>71</v>
      </c>
      <c r="B89" s="36" t="s">
        <v>12</v>
      </c>
      <c r="C89" s="4"/>
      <c r="D89" s="88">
        <v>3071.5</v>
      </c>
      <c r="E89" s="89"/>
      <c r="F89" s="90"/>
      <c r="G89" s="89"/>
      <c r="H89" s="89"/>
      <c r="I89" s="19">
        <v>4081.9</v>
      </c>
      <c r="J89" s="19">
        <v>1.07</v>
      </c>
      <c r="K89" s="69">
        <v>0.05</v>
      </c>
      <c r="L89" s="31">
        <f t="shared" si="3"/>
        <v>0</v>
      </c>
    </row>
    <row r="90" spans="1:12" s="25" customFormat="1" ht="15">
      <c r="A90" s="30" t="s">
        <v>52</v>
      </c>
      <c r="B90" s="36"/>
      <c r="C90" s="4"/>
      <c r="D90" s="85">
        <f>D91</f>
        <v>1098.16</v>
      </c>
      <c r="E90" s="89"/>
      <c r="F90" s="90"/>
      <c r="G90" s="85">
        <f>D90/I90</f>
        <v>0.27</v>
      </c>
      <c r="H90" s="85">
        <f>G90/12</f>
        <v>0.02</v>
      </c>
      <c r="I90" s="19">
        <v>4081.9</v>
      </c>
      <c r="J90" s="19">
        <v>1.07</v>
      </c>
      <c r="K90" s="69">
        <v>0.03</v>
      </c>
      <c r="L90" s="31">
        <f t="shared" si="3"/>
        <v>0.0225</v>
      </c>
    </row>
    <row r="91" spans="1:12" s="25" customFormat="1" ht="15">
      <c r="A91" s="11" t="s">
        <v>47</v>
      </c>
      <c r="B91" s="36" t="s">
        <v>17</v>
      </c>
      <c r="C91" s="4"/>
      <c r="D91" s="88">
        <v>1098.16</v>
      </c>
      <c r="E91" s="89"/>
      <c r="F91" s="90"/>
      <c r="G91" s="89"/>
      <c r="H91" s="89"/>
      <c r="I91" s="19">
        <v>4081.9</v>
      </c>
      <c r="J91" s="19">
        <v>1.07</v>
      </c>
      <c r="K91" s="69">
        <v>0.02</v>
      </c>
      <c r="L91" s="31">
        <f t="shared" si="3"/>
        <v>0</v>
      </c>
    </row>
    <row r="92" spans="1:12" s="25" customFormat="1" ht="15" hidden="1">
      <c r="A92" s="11" t="s">
        <v>48</v>
      </c>
      <c r="B92" s="36" t="s">
        <v>17</v>
      </c>
      <c r="C92" s="4"/>
      <c r="D92" s="88"/>
      <c r="E92" s="89"/>
      <c r="F92" s="90"/>
      <c r="G92" s="89"/>
      <c r="H92" s="89"/>
      <c r="I92" s="19">
        <v>4081.9</v>
      </c>
      <c r="J92" s="19">
        <v>1.07</v>
      </c>
      <c r="K92" s="69">
        <v>0</v>
      </c>
      <c r="L92" s="31">
        <f t="shared" si="3"/>
        <v>0</v>
      </c>
    </row>
    <row r="93" spans="1:12" s="19" customFormat="1" ht="15">
      <c r="A93" s="30" t="s">
        <v>60</v>
      </c>
      <c r="B93" s="27"/>
      <c r="C93" s="28"/>
      <c r="D93" s="85">
        <f>D94+D95</f>
        <v>28417.84</v>
      </c>
      <c r="E93" s="85"/>
      <c r="F93" s="86"/>
      <c r="G93" s="85">
        <f>D93/I93</f>
        <v>6.96</v>
      </c>
      <c r="H93" s="85">
        <f>G93/12</f>
        <v>0.58</v>
      </c>
      <c r="I93" s="19">
        <v>4081.9</v>
      </c>
      <c r="J93" s="19">
        <v>1.07</v>
      </c>
      <c r="K93" s="69">
        <v>0.02</v>
      </c>
      <c r="L93" s="31">
        <f t="shared" si="3"/>
        <v>0.58</v>
      </c>
    </row>
    <row r="94" spans="1:12" s="25" customFormat="1" ht="15">
      <c r="A94" s="110" t="s">
        <v>130</v>
      </c>
      <c r="B94" s="78" t="s">
        <v>22</v>
      </c>
      <c r="C94" s="4"/>
      <c r="D94" s="88">
        <v>16307.04</v>
      </c>
      <c r="E94" s="89"/>
      <c r="F94" s="90"/>
      <c r="G94" s="89"/>
      <c r="H94" s="89"/>
      <c r="I94" s="19">
        <v>4081.9</v>
      </c>
      <c r="J94" s="19">
        <v>1.07</v>
      </c>
      <c r="K94" s="69">
        <v>0.02</v>
      </c>
      <c r="L94" s="31">
        <f t="shared" si="3"/>
        <v>0</v>
      </c>
    </row>
    <row r="95" spans="1:12" s="25" customFormat="1" ht="15">
      <c r="A95" s="11" t="s">
        <v>124</v>
      </c>
      <c r="B95" s="78" t="s">
        <v>121</v>
      </c>
      <c r="C95" s="12"/>
      <c r="D95" s="95">
        <v>12110.8</v>
      </c>
      <c r="E95" s="91"/>
      <c r="F95" s="90"/>
      <c r="G95" s="91"/>
      <c r="H95" s="91"/>
      <c r="I95" s="19">
        <v>4081.9</v>
      </c>
      <c r="J95" s="19"/>
      <c r="K95" s="69"/>
      <c r="L95" s="31">
        <f t="shared" si="3"/>
        <v>0</v>
      </c>
    </row>
    <row r="96" spans="1:12" s="19" customFormat="1" ht="15">
      <c r="A96" s="30" t="s">
        <v>59</v>
      </c>
      <c r="B96" s="27"/>
      <c r="C96" s="28"/>
      <c r="D96" s="120">
        <f>D97+D98</f>
        <v>6040.86</v>
      </c>
      <c r="E96" s="85"/>
      <c r="F96" s="86"/>
      <c r="G96" s="85">
        <f>D96/I96</f>
        <v>1.48</v>
      </c>
      <c r="H96" s="85">
        <f>G96/12+0.01</f>
        <v>0.13</v>
      </c>
      <c r="I96" s="19">
        <v>4081.9</v>
      </c>
      <c r="J96" s="19">
        <v>1.07</v>
      </c>
      <c r="K96" s="69">
        <v>0.04</v>
      </c>
      <c r="L96" s="31">
        <f t="shared" si="3"/>
        <v>0.123333333333333</v>
      </c>
    </row>
    <row r="97" spans="1:11" s="25" customFormat="1" ht="15">
      <c r="A97" s="11" t="s">
        <v>131</v>
      </c>
      <c r="B97" s="36" t="s">
        <v>65</v>
      </c>
      <c r="C97" s="4"/>
      <c r="D97" s="88">
        <v>2440.68</v>
      </c>
      <c r="E97" s="89"/>
      <c r="F97" s="90"/>
      <c r="G97" s="89"/>
      <c r="H97" s="89"/>
      <c r="I97" s="19">
        <v>4081.9</v>
      </c>
      <c r="J97" s="19">
        <v>1.07</v>
      </c>
      <c r="K97" s="69">
        <v>0.04</v>
      </c>
    </row>
    <row r="98" spans="1:11" s="25" customFormat="1" ht="15">
      <c r="A98" s="11" t="s">
        <v>84</v>
      </c>
      <c r="B98" s="36" t="s">
        <v>65</v>
      </c>
      <c r="C98" s="4"/>
      <c r="D98" s="88">
        <v>3600.18</v>
      </c>
      <c r="E98" s="89"/>
      <c r="F98" s="90"/>
      <c r="G98" s="89"/>
      <c r="H98" s="89"/>
      <c r="I98" s="19">
        <v>4081.9</v>
      </c>
      <c r="J98" s="19">
        <v>1.07</v>
      </c>
      <c r="K98" s="69">
        <v>0</v>
      </c>
    </row>
    <row r="99" spans="1:13" s="19" customFormat="1" ht="37.5">
      <c r="A99" s="37" t="s">
        <v>161</v>
      </c>
      <c r="B99" s="27" t="s">
        <v>12</v>
      </c>
      <c r="C99" s="33">
        <f>F99*12</f>
        <v>0</v>
      </c>
      <c r="D99" s="87">
        <f>G99*I99</f>
        <v>18613.46</v>
      </c>
      <c r="E99" s="87">
        <f>H99*12</f>
        <v>4.56</v>
      </c>
      <c r="F99" s="87"/>
      <c r="G99" s="87">
        <f>H99*12</f>
        <v>4.56</v>
      </c>
      <c r="H99" s="87">
        <v>0.38</v>
      </c>
      <c r="I99" s="19">
        <v>4081.9</v>
      </c>
      <c r="J99" s="19">
        <v>1.07</v>
      </c>
      <c r="K99" s="69">
        <v>0.3</v>
      </c>
      <c r="M99" s="69"/>
    </row>
    <row r="100" spans="1:11" s="19" customFormat="1" ht="18.75" hidden="1">
      <c r="A100" s="37" t="s">
        <v>38</v>
      </c>
      <c r="B100" s="27"/>
      <c r="C100" s="33">
        <f>F100*12</f>
        <v>0</v>
      </c>
      <c r="D100" s="87">
        <f aca="true" t="shared" si="4" ref="D100:D108">G100*I100</f>
        <v>65636.95</v>
      </c>
      <c r="E100" s="87">
        <f aca="true" t="shared" si="5" ref="E100:E108">H100*12</f>
        <v>16.08</v>
      </c>
      <c r="F100" s="87"/>
      <c r="G100" s="87">
        <f aca="true" t="shared" si="6" ref="G100:G109">H100*12</f>
        <v>16.08</v>
      </c>
      <c r="H100" s="87">
        <v>1.34</v>
      </c>
      <c r="I100" s="19">
        <v>4081.9</v>
      </c>
      <c r="J100" s="19">
        <v>1.07</v>
      </c>
      <c r="K100" s="69"/>
    </row>
    <row r="101" spans="1:11" s="19" customFormat="1" ht="15" hidden="1">
      <c r="A101" s="54"/>
      <c r="B101" s="47"/>
      <c r="C101" s="48"/>
      <c r="D101" s="87">
        <f t="shared" si="4"/>
        <v>114619.75</v>
      </c>
      <c r="E101" s="87">
        <f t="shared" si="5"/>
        <v>28.08</v>
      </c>
      <c r="F101" s="87"/>
      <c r="G101" s="87">
        <f t="shared" si="6"/>
        <v>28.08</v>
      </c>
      <c r="H101" s="87">
        <v>2.34</v>
      </c>
      <c r="I101" s="19">
        <v>4081.9</v>
      </c>
      <c r="J101" s="19">
        <v>1.07</v>
      </c>
      <c r="K101" s="69"/>
    </row>
    <row r="102" spans="1:11" s="19" customFormat="1" ht="15" hidden="1">
      <c r="A102" s="54"/>
      <c r="B102" s="47"/>
      <c r="C102" s="48"/>
      <c r="D102" s="87">
        <f t="shared" si="4"/>
        <v>163602.55</v>
      </c>
      <c r="E102" s="87">
        <f t="shared" si="5"/>
        <v>40.08</v>
      </c>
      <c r="F102" s="87"/>
      <c r="G102" s="87">
        <f t="shared" si="6"/>
        <v>40.08</v>
      </c>
      <c r="H102" s="87">
        <v>3.34</v>
      </c>
      <c r="I102" s="19">
        <v>4081.9</v>
      </c>
      <c r="J102" s="19">
        <v>1.07</v>
      </c>
      <c r="K102" s="69"/>
    </row>
    <row r="103" spans="1:11" s="19" customFormat="1" ht="15" hidden="1">
      <c r="A103" s="54"/>
      <c r="B103" s="47"/>
      <c r="C103" s="48"/>
      <c r="D103" s="87">
        <f t="shared" si="4"/>
        <v>212585.35</v>
      </c>
      <c r="E103" s="87">
        <f t="shared" si="5"/>
        <v>52.08</v>
      </c>
      <c r="F103" s="87"/>
      <c r="G103" s="87">
        <f t="shared" si="6"/>
        <v>52.08</v>
      </c>
      <c r="H103" s="87">
        <v>4.34</v>
      </c>
      <c r="I103" s="19">
        <v>4081.9</v>
      </c>
      <c r="J103" s="19">
        <v>1.07</v>
      </c>
      <c r="K103" s="69"/>
    </row>
    <row r="104" spans="1:11" s="19" customFormat="1" ht="15" hidden="1">
      <c r="A104" s="54"/>
      <c r="B104" s="47"/>
      <c r="C104" s="48"/>
      <c r="D104" s="87">
        <f t="shared" si="4"/>
        <v>261568.15</v>
      </c>
      <c r="E104" s="87">
        <f t="shared" si="5"/>
        <v>64.08</v>
      </c>
      <c r="F104" s="87"/>
      <c r="G104" s="87">
        <f t="shared" si="6"/>
        <v>64.08</v>
      </c>
      <c r="H104" s="87">
        <v>5.34</v>
      </c>
      <c r="I104" s="19">
        <v>4081.9</v>
      </c>
      <c r="J104" s="19">
        <v>1.07</v>
      </c>
      <c r="K104" s="69"/>
    </row>
    <row r="105" spans="1:11" s="19" customFormat="1" ht="15" hidden="1">
      <c r="A105" s="54"/>
      <c r="B105" s="47"/>
      <c r="C105" s="48"/>
      <c r="D105" s="87">
        <f t="shared" si="4"/>
        <v>310550.95</v>
      </c>
      <c r="E105" s="87">
        <f t="shared" si="5"/>
        <v>76.08</v>
      </c>
      <c r="F105" s="87"/>
      <c r="G105" s="87">
        <f t="shared" si="6"/>
        <v>76.08</v>
      </c>
      <c r="H105" s="87">
        <v>6.34</v>
      </c>
      <c r="I105" s="19">
        <v>4081.9</v>
      </c>
      <c r="J105" s="19">
        <v>1.07</v>
      </c>
      <c r="K105" s="69"/>
    </row>
    <row r="106" spans="1:11" s="19" customFormat="1" ht="15" hidden="1">
      <c r="A106" s="54"/>
      <c r="B106" s="47"/>
      <c r="C106" s="48"/>
      <c r="D106" s="87">
        <f t="shared" si="4"/>
        <v>359533.75</v>
      </c>
      <c r="E106" s="87">
        <f t="shared" si="5"/>
        <v>88.08</v>
      </c>
      <c r="F106" s="87"/>
      <c r="G106" s="87">
        <f t="shared" si="6"/>
        <v>88.08</v>
      </c>
      <c r="H106" s="87">
        <v>7.34</v>
      </c>
      <c r="I106" s="19">
        <v>4081.9</v>
      </c>
      <c r="J106" s="19">
        <v>1.07</v>
      </c>
      <c r="K106" s="69"/>
    </row>
    <row r="107" spans="1:11" s="19" customFormat="1" ht="17.25" customHeight="1" hidden="1">
      <c r="A107" s="54"/>
      <c r="B107" s="47"/>
      <c r="C107" s="48"/>
      <c r="D107" s="87">
        <f t="shared" si="4"/>
        <v>408516.55</v>
      </c>
      <c r="E107" s="87">
        <f t="shared" si="5"/>
        <v>100.08</v>
      </c>
      <c r="F107" s="87"/>
      <c r="G107" s="87">
        <f t="shared" si="6"/>
        <v>100.08</v>
      </c>
      <c r="H107" s="87">
        <v>8.34</v>
      </c>
      <c r="I107" s="19">
        <v>4081.9</v>
      </c>
      <c r="J107" s="19">
        <v>1.07</v>
      </c>
      <c r="K107" s="69"/>
    </row>
    <row r="108" spans="1:11" s="19" customFormat="1" ht="17.25" customHeight="1" hidden="1">
      <c r="A108" s="54"/>
      <c r="B108" s="47"/>
      <c r="C108" s="48"/>
      <c r="D108" s="87">
        <f t="shared" si="4"/>
        <v>457499.35</v>
      </c>
      <c r="E108" s="87">
        <f t="shared" si="5"/>
        <v>112.08</v>
      </c>
      <c r="F108" s="87"/>
      <c r="G108" s="87">
        <f t="shared" si="6"/>
        <v>112.08</v>
      </c>
      <c r="H108" s="87">
        <v>9.34</v>
      </c>
      <c r="I108" s="19">
        <v>4081.9</v>
      </c>
      <c r="J108" s="19">
        <v>1.07</v>
      </c>
      <c r="K108" s="69"/>
    </row>
    <row r="109" spans="1:11" s="19" customFormat="1" ht="25.5">
      <c r="A109" s="77" t="s">
        <v>125</v>
      </c>
      <c r="B109" s="47" t="s">
        <v>157</v>
      </c>
      <c r="C109" s="76"/>
      <c r="D109" s="87">
        <v>11000</v>
      </c>
      <c r="E109" s="87"/>
      <c r="F109" s="87"/>
      <c r="G109" s="87">
        <f t="shared" si="6"/>
        <v>2.64</v>
      </c>
      <c r="H109" s="87">
        <f>D109/I109/12</f>
        <v>0.22</v>
      </c>
      <c r="I109" s="19">
        <v>4081.9</v>
      </c>
      <c r="K109" s="69"/>
    </row>
    <row r="110" spans="1:11" s="19" customFormat="1" ht="19.5" thickBot="1">
      <c r="A110" s="66" t="s">
        <v>120</v>
      </c>
      <c r="B110" s="81" t="s">
        <v>11</v>
      </c>
      <c r="C110" s="35"/>
      <c r="D110" s="121">
        <f>G110*I110</f>
        <v>78971.04</v>
      </c>
      <c r="E110" s="121">
        <f>H110*12</f>
        <v>20.76</v>
      </c>
      <c r="F110" s="122"/>
      <c r="G110" s="121">
        <f>H110*12</f>
        <v>20.76</v>
      </c>
      <c r="H110" s="122">
        <v>1.73</v>
      </c>
      <c r="I110" s="19">
        <f>4081.9-277.9</f>
        <v>3804</v>
      </c>
      <c r="K110" s="69"/>
    </row>
    <row r="111" spans="1:11" s="19" customFormat="1" ht="20.25" thickBot="1">
      <c r="A111" s="60" t="s">
        <v>76</v>
      </c>
      <c r="B111" s="61"/>
      <c r="C111" s="62"/>
      <c r="D111" s="123">
        <f>D15+D25+D34+D35+D36+D37+D38+D39+D41+D42+D43+D48+D49+D50+D51+D52+D69+D78+D82+D90+D93+D96+D99+D109+D110+D47+D40</f>
        <v>1137446.31</v>
      </c>
      <c r="E111" s="123">
        <f>E15+E25+E34+E35+E36+E37+E38+E39+E41+E42+E43+E48+E49+E50+E51+E52+E69+E78+E82+E90+E93+E96+E99+E109+E110+E47+E40</f>
        <v>232.56</v>
      </c>
      <c r="F111" s="123">
        <f>F15+F25+F34+F35+F36+F37+F38+F39+F41+F42+F43+F48+F49+F50+F51+F52+F69+F78+F82+F90+F93+F96+F99+F109+F110+F47+F40</f>
        <v>0</v>
      </c>
      <c r="G111" s="123">
        <f>G15+G25+G34+G35+G36+G37+G38+G39+G41+G42+G43+G48+G49+G50+G51+G52+G69+G78+G82+G90+G93+G96+G99+G109+G110+G47+G40</f>
        <v>280.01</v>
      </c>
      <c r="H111" s="123">
        <f>H15+H25+H34+H35+H36+H37+H38+H39+H41+H42+H43+H48+H49+H50+H51+H52+H69+H78+H82+H90+H93+H96+H99+H109+H110+H47+H40</f>
        <v>23.34</v>
      </c>
      <c r="I111" s="19">
        <v>4081.9</v>
      </c>
      <c r="K111" s="69"/>
    </row>
    <row r="112" spans="1:11" s="40" customFormat="1" ht="20.25" hidden="1" thickBot="1">
      <c r="A112" s="9" t="s">
        <v>29</v>
      </c>
      <c r="B112" s="38" t="s">
        <v>11</v>
      </c>
      <c r="C112" s="38" t="s">
        <v>30</v>
      </c>
      <c r="D112" s="39"/>
      <c r="E112" s="38" t="s">
        <v>30</v>
      </c>
      <c r="F112" s="10"/>
      <c r="G112" s="38" t="s">
        <v>30</v>
      </c>
      <c r="H112" s="10"/>
      <c r="I112" s="19">
        <v>4081.9</v>
      </c>
      <c r="K112" s="72"/>
    </row>
    <row r="113" spans="1:11" s="5" customFormat="1" ht="15.75" thickBot="1">
      <c r="A113" s="41"/>
      <c r="I113" s="19"/>
      <c r="K113" s="65"/>
    </row>
    <row r="114" spans="1:13" s="5" customFormat="1" ht="28.5" customHeight="1" thickBot="1">
      <c r="A114" s="60" t="s">
        <v>93</v>
      </c>
      <c r="B114" s="61"/>
      <c r="C114" s="62">
        <f>F114*12</f>
        <v>0</v>
      </c>
      <c r="D114" s="62">
        <f>D115+D117+D118+D131+D137+D138+D139+D140+D141+D142+D143+D144+D145+D146+D147+D148</f>
        <v>988832.31</v>
      </c>
      <c r="E114" s="62">
        <f>E115+E117+E118+E131+E137+E138+E139+E140+E141+E142+E143+E144+E145+E146+E147+E148</f>
        <v>0</v>
      </c>
      <c r="F114" s="62">
        <f>F115+F117+F118+F131+F137+F138+F139+F140+F141+F142+F143+F144+F145+F146+F147+F148</f>
        <v>0</v>
      </c>
      <c r="G114" s="62">
        <f>G115+G117+G118+G131+G137+G138+G139+G140+G141+G142+G143+G144+G145+G146+G147+G148</f>
        <v>242.26</v>
      </c>
      <c r="H114" s="62">
        <f>H115+H117+H118+H131+H137+H138+H139+H140+H141+H142+H143+H144+H145+H146+H147+H148</f>
        <v>20.18</v>
      </c>
      <c r="I114" s="19">
        <v>4081.9</v>
      </c>
      <c r="J114" s="65"/>
      <c r="K114" s="65"/>
      <c r="M114" s="5" t="e">
        <f>8.21*12*#REF!</f>
        <v>#REF!</v>
      </c>
    </row>
    <row r="115" spans="1:11" s="129" customFormat="1" ht="15">
      <c r="A115" s="110" t="s">
        <v>135</v>
      </c>
      <c r="B115" s="111"/>
      <c r="C115" s="89"/>
      <c r="D115" s="127">
        <v>14769.77</v>
      </c>
      <c r="E115" s="128"/>
      <c r="F115" s="90"/>
      <c r="G115" s="89">
        <f>D115/I115</f>
        <v>3.62</v>
      </c>
      <c r="H115" s="89">
        <f>G115/12</f>
        <v>0.3</v>
      </c>
      <c r="I115" s="102">
        <v>4081.9</v>
      </c>
      <c r="J115" s="102"/>
      <c r="K115" s="103"/>
    </row>
    <row r="116" spans="1:11" s="129" customFormat="1" ht="15" hidden="1">
      <c r="A116" s="110" t="s">
        <v>96</v>
      </c>
      <c r="B116" s="111"/>
      <c r="C116" s="89"/>
      <c r="D116" s="88"/>
      <c r="E116" s="89"/>
      <c r="F116" s="90"/>
      <c r="G116" s="89">
        <f aca="true" t="shared" si="7" ref="G116:G148">D116/I116</f>
        <v>0</v>
      </c>
      <c r="H116" s="89">
        <f aca="true" t="shared" si="8" ref="H116:H148">G116/12</f>
        <v>0</v>
      </c>
      <c r="I116" s="102">
        <v>4081.9</v>
      </c>
      <c r="J116" s="102"/>
      <c r="K116" s="103"/>
    </row>
    <row r="117" spans="1:11" s="129" customFormat="1" ht="15">
      <c r="A117" s="110" t="s">
        <v>132</v>
      </c>
      <c r="B117" s="111"/>
      <c r="C117" s="89"/>
      <c r="D117" s="88">
        <v>22634.42</v>
      </c>
      <c r="E117" s="89"/>
      <c r="F117" s="90"/>
      <c r="G117" s="89">
        <f t="shared" si="7"/>
        <v>5.55</v>
      </c>
      <c r="H117" s="89">
        <f t="shared" si="8"/>
        <v>0.46</v>
      </c>
      <c r="I117" s="102">
        <v>4081.9</v>
      </c>
      <c r="J117" s="102"/>
      <c r="K117" s="103"/>
    </row>
    <row r="118" spans="1:11" s="129" customFormat="1" ht="15">
      <c r="A118" s="110" t="s">
        <v>136</v>
      </c>
      <c r="B118" s="111"/>
      <c r="C118" s="89"/>
      <c r="D118" s="88">
        <v>101264.52</v>
      </c>
      <c r="E118" s="89"/>
      <c r="F118" s="90"/>
      <c r="G118" s="89">
        <f t="shared" si="7"/>
        <v>24.81</v>
      </c>
      <c r="H118" s="89">
        <f t="shared" si="8"/>
        <v>2.07</v>
      </c>
      <c r="I118" s="102">
        <v>4081.9</v>
      </c>
      <c r="J118" s="102"/>
      <c r="K118" s="103"/>
    </row>
    <row r="119" spans="1:11" s="129" customFormat="1" ht="15" hidden="1">
      <c r="A119" s="110" t="s">
        <v>106</v>
      </c>
      <c r="B119" s="111"/>
      <c r="C119" s="89"/>
      <c r="D119" s="88"/>
      <c r="E119" s="89"/>
      <c r="F119" s="90"/>
      <c r="G119" s="89">
        <f t="shared" si="7"/>
        <v>0</v>
      </c>
      <c r="H119" s="89">
        <f t="shared" si="8"/>
        <v>0</v>
      </c>
      <c r="I119" s="102">
        <v>4081.9</v>
      </c>
      <c r="J119" s="102"/>
      <c r="K119" s="103"/>
    </row>
    <row r="120" spans="1:11" s="129" customFormat="1" ht="15" hidden="1">
      <c r="A120" s="110" t="s">
        <v>97</v>
      </c>
      <c r="B120" s="111"/>
      <c r="C120" s="89"/>
      <c r="D120" s="88"/>
      <c r="E120" s="89"/>
      <c r="F120" s="90"/>
      <c r="G120" s="89">
        <f t="shared" si="7"/>
        <v>0</v>
      </c>
      <c r="H120" s="89">
        <f t="shared" si="8"/>
        <v>0</v>
      </c>
      <c r="I120" s="102">
        <v>4081.9</v>
      </c>
      <c r="J120" s="102"/>
      <c r="K120" s="103"/>
    </row>
    <row r="121" spans="1:11" s="129" customFormat="1" ht="15" hidden="1">
      <c r="A121" s="110" t="s">
        <v>98</v>
      </c>
      <c r="B121" s="111"/>
      <c r="C121" s="89"/>
      <c r="D121" s="88"/>
      <c r="E121" s="89"/>
      <c r="F121" s="90"/>
      <c r="G121" s="89">
        <f t="shared" si="7"/>
        <v>0</v>
      </c>
      <c r="H121" s="89">
        <f t="shared" si="8"/>
        <v>0</v>
      </c>
      <c r="I121" s="102">
        <v>4081.9</v>
      </c>
      <c r="J121" s="102"/>
      <c r="K121" s="103"/>
    </row>
    <row r="122" spans="1:11" s="129" customFormat="1" ht="15" hidden="1">
      <c r="A122" s="110" t="s">
        <v>99</v>
      </c>
      <c r="B122" s="111"/>
      <c r="C122" s="89"/>
      <c r="D122" s="88"/>
      <c r="E122" s="89"/>
      <c r="F122" s="90"/>
      <c r="G122" s="89">
        <f t="shared" si="7"/>
        <v>0</v>
      </c>
      <c r="H122" s="89">
        <f t="shared" si="8"/>
        <v>0</v>
      </c>
      <c r="I122" s="102">
        <v>4081.9</v>
      </c>
      <c r="J122" s="102"/>
      <c r="K122" s="103"/>
    </row>
    <row r="123" spans="1:11" s="129" customFormat="1" ht="15" hidden="1">
      <c r="A123" s="110" t="s">
        <v>100</v>
      </c>
      <c r="B123" s="111"/>
      <c r="C123" s="89"/>
      <c r="D123" s="88"/>
      <c r="E123" s="89"/>
      <c r="F123" s="90"/>
      <c r="G123" s="89">
        <f t="shared" si="7"/>
        <v>0</v>
      </c>
      <c r="H123" s="89">
        <f t="shared" si="8"/>
        <v>0</v>
      </c>
      <c r="I123" s="102">
        <v>4081.9</v>
      </c>
      <c r="J123" s="102"/>
      <c r="K123" s="103"/>
    </row>
    <row r="124" spans="1:11" s="129" customFormat="1" ht="15" hidden="1">
      <c r="A124" s="110"/>
      <c r="B124" s="111"/>
      <c r="C124" s="89"/>
      <c r="D124" s="88"/>
      <c r="E124" s="89"/>
      <c r="F124" s="90"/>
      <c r="G124" s="89">
        <f t="shared" si="7"/>
        <v>0</v>
      </c>
      <c r="H124" s="89">
        <f t="shared" si="8"/>
        <v>0</v>
      </c>
      <c r="I124" s="102">
        <v>4081.9</v>
      </c>
      <c r="J124" s="102"/>
      <c r="K124" s="103"/>
    </row>
    <row r="125" spans="1:11" s="129" customFormat="1" ht="15" hidden="1">
      <c r="A125" s="110" t="s">
        <v>101</v>
      </c>
      <c r="B125" s="111"/>
      <c r="C125" s="89"/>
      <c r="D125" s="88"/>
      <c r="E125" s="89"/>
      <c r="F125" s="90"/>
      <c r="G125" s="89">
        <f t="shared" si="7"/>
        <v>0</v>
      </c>
      <c r="H125" s="89">
        <f t="shared" si="8"/>
        <v>0</v>
      </c>
      <c r="I125" s="102">
        <v>4081.9</v>
      </c>
      <c r="J125" s="102"/>
      <c r="K125" s="103"/>
    </row>
    <row r="126" spans="1:11" s="129" customFormat="1" ht="15" hidden="1">
      <c r="A126" s="110"/>
      <c r="B126" s="111"/>
      <c r="C126" s="89"/>
      <c r="D126" s="88"/>
      <c r="E126" s="89"/>
      <c r="F126" s="90"/>
      <c r="G126" s="89">
        <f t="shared" si="7"/>
        <v>0</v>
      </c>
      <c r="H126" s="89">
        <f t="shared" si="8"/>
        <v>0</v>
      </c>
      <c r="I126" s="102">
        <v>4081.9</v>
      </c>
      <c r="J126" s="102"/>
      <c r="K126" s="103"/>
    </row>
    <row r="127" spans="1:11" s="129" customFormat="1" ht="15" hidden="1">
      <c r="A127" s="110" t="s">
        <v>102</v>
      </c>
      <c r="B127" s="111"/>
      <c r="C127" s="89"/>
      <c r="D127" s="88"/>
      <c r="E127" s="89"/>
      <c r="F127" s="90"/>
      <c r="G127" s="89">
        <f t="shared" si="7"/>
        <v>0</v>
      </c>
      <c r="H127" s="89">
        <f t="shared" si="8"/>
        <v>0</v>
      </c>
      <c r="I127" s="102">
        <v>4081.9</v>
      </c>
      <c r="J127" s="102"/>
      <c r="K127" s="103"/>
    </row>
    <row r="128" spans="1:11" s="129" customFormat="1" ht="15" hidden="1">
      <c r="A128" s="110" t="s">
        <v>103</v>
      </c>
      <c r="B128" s="111"/>
      <c r="C128" s="89"/>
      <c r="D128" s="88"/>
      <c r="E128" s="89"/>
      <c r="F128" s="90"/>
      <c r="G128" s="89">
        <f t="shared" si="7"/>
        <v>0</v>
      </c>
      <c r="H128" s="89">
        <f t="shared" si="8"/>
        <v>0</v>
      </c>
      <c r="I128" s="102">
        <v>4081.9</v>
      </c>
      <c r="J128" s="102"/>
      <c r="K128" s="103"/>
    </row>
    <row r="129" spans="1:11" s="129" customFormat="1" ht="25.5" hidden="1">
      <c r="A129" s="110" t="s">
        <v>104</v>
      </c>
      <c r="B129" s="111"/>
      <c r="C129" s="89"/>
      <c r="D129" s="88"/>
      <c r="E129" s="89"/>
      <c r="F129" s="90"/>
      <c r="G129" s="89">
        <f t="shared" si="7"/>
        <v>0</v>
      </c>
      <c r="H129" s="89">
        <f t="shared" si="8"/>
        <v>0</v>
      </c>
      <c r="I129" s="102">
        <v>4081.9</v>
      </c>
      <c r="J129" s="102"/>
      <c r="K129" s="103"/>
    </row>
    <row r="130" spans="1:11" s="129" customFormat="1" ht="15" hidden="1">
      <c r="A130" s="110" t="s">
        <v>105</v>
      </c>
      <c r="B130" s="111"/>
      <c r="C130" s="89"/>
      <c r="D130" s="88"/>
      <c r="E130" s="89"/>
      <c r="F130" s="90"/>
      <c r="G130" s="89">
        <f t="shared" si="7"/>
        <v>0</v>
      </c>
      <c r="H130" s="89">
        <f t="shared" si="8"/>
        <v>0</v>
      </c>
      <c r="I130" s="102">
        <v>4081.9</v>
      </c>
      <c r="J130" s="102"/>
      <c r="K130" s="103"/>
    </row>
    <row r="131" spans="1:11" s="129" customFormat="1" ht="15">
      <c r="A131" s="110" t="s">
        <v>133</v>
      </c>
      <c r="B131" s="111"/>
      <c r="C131" s="89"/>
      <c r="D131" s="88">
        <v>84455.72</v>
      </c>
      <c r="E131" s="89"/>
      <c r="F131" s="90"/>
      <c r="G131" s="89">
        <f t="shared" si="7"/>
        <v>20.69</v>
      </c>
      <c r="H131" s="89">
        <f t="shared" si="8"/>
        <v>1.72</v>
      </c>
      <c r="I131" s="102">
        <v>4081.9</v>
      </c>
      <c r="J131" s="102"/>
      <c r="K131" s="103"/>
    </row>
    <row r="132" spans="1:11" s="129" customFormat="1" ht="15" hidden="1">
      <c r="A132" s="110" t="s">
        <v>107</v>
      </c>
      <c r="B132" s="111"/>
      <c r="C132" s="89"/>
      <c r="D132" s="88"/>
      <c r="E132" s="89"/>
      <c r="F132" s="90"/>
      <c r="G132" s="89">
        <f t="shared" si="7"/>
        <v>0</v>
      </c>
      <c r="H132" s="89">
        <f t="shared" si="8"/>
        <v>0</v>
      </c>
      <c r="I132" s="102">
        <v>4081.9</v>
      </c>
      <c r="J132" s="102"/>
      <c r="K132" s="103"/>
    </row>
    <row r="133" spans="1:11" s="129" customFormat="1" ht="15" hidden="1">
      <c r="A133" s="110" t="s">
        <v>108</v>
      </c>
      <c r="B133" s="111"/>
      <c r="C133" s="89"/>
      <c r="D133" s="88"/>
      <c r="E133" s="89"/>
      <c r="F133" s="90"/>
      <c r="G133" s="89">
        <f t="shared" si="7"/>
        <v>0</v>
      </c>
      <c r="H133" s="89">
        <f t="shared" si="8"/>
        <v>0</v>
      </c>
      <c r="I133" s="102">
        <v>4081.9</v>
      </c>
      <c r="J133" s="102"/>
      <c r="K133" s="103"/>
    </row>
    <row r="134" spans="1:11" s="129" customFormat="1" ht="15" hidden="1">
      <c r="A134" s="110" t="s">
        <v>110</v>
      </c>
      <c r="B134" s="111"/>
      <c r="C134" s="89"/>
      <c r="D134" s="88"/>
      <c r="E134" s="89"/>
      <c r="F134" s="90"/>
      <c r="G134" s="89">
        <f t="shared" si="7"/>
        <v>0</v>
      </c>
      <c r="H134" s="89">
        <f t="shared" si="8"/>
        <v>0</v>
      </c>
      <c r="I134" s="102">
        <v>4081.9</v>
      </c>
      <c r="J134" s="102"/>
      <c r="K134" s="103"/>
    </row>
    <row r="135" spans="1:11" s="129" customFormat="1" ht="15" hidden="1">
      <c r="A135" s="110"/>
      <c r="B135" s="111"/>
      <c r="C135" s="89"/>
      <c r="D135" s="88"/>
      <c r="E135" s="89"/>
      <c r="F135" s="90"/>
      <c r="G135" s="89">
        <f t="shared" si="7"/>
        <v>0</v>
      </c>
      <c r="H135" s="89">
        <f t="shared" si="8"/>
        <v>0</v>
      </c>
      <c r="I135" s="102">
        <v>4081.9</v>
      </c>
      <c r="J135" s="102"/>
      <c r="K135" s="103"/>
    </row>
    <row r="136" spans="1:11" s="129" customFormat="1" ht="15" hidden="1">
      <c r="A136" s="110" t="s">
        <v>109</v>
      </c>
      <c r="B136" s="111"/>
      <c r="C136" s="89"/>
      <c r="D136" s="88"/>
      <c r="E136" s="89"/>
      <c r="F136" s="90"/>
      <c r="G136" s="89">
        <f t="shared" si="7"/>
        <v>0</v>
      </c>
      <c r="H136" s="89">
        <f t="shared" si="8"/>
        <v>0</v>
      </c>
      <c r="I136" s="102">
        <v>4081.9</v>
      </c>
      <c r="J136" s="102"/>
      <c r="K136" s="103"/>
    </row>
    <row r="137" spans="1:11" s="129" customFormat="1" ht="15">
      <c r="A137" s="130" t="s">
        <v>134</v>
      </c>
      <c r="B137" s="111"/>
      <c r="C137" s="89"/>
      <c r="D137" s="88">
        <v>39276.13</v>
      </c>
      <c r="E137" s="89"/>
      <c r="F137" s="88"/>
      <c r="G137" s="89">
        <f t="shared" si="7"/>
        <v>9.62</v>
      </c>
      <c r="H137" s="89">
        <f t="shared" si="8"/>
        <v>0.8</v>
      </c>
      <c r="I137" s="102">
        <v>4081.9</v>
      </c>
      <c r="J137" s="102"/>
      <c r="K137" s="103"/>
    </row>
    <row r="138" spans="1:11" s="129" customFormat="1" ht="15">
      <c r="A138" s="130" t="s">
        <v>137</v>
      </c>
      <c r="B138" s="111"/>
      <c r="C138" s="89"/>
      <c r="D138" s="88">
        <v>362847.4</v>
      </c>
      <c r="E138" s="89"/>
      <c r="F138" s="88"/>
      <c r="G138" s="89">
        <f t="shared" si="7"/>
        <v>88.89</v>
      </c>
      <c r="H138" s="89">
        <f t="shared" si="8"/>
        <v>7.41</v>
      </c>
      <c r="I138" s="102">
        <v>4081.9</v>
      </c>
      <c r="J138" s="102"/>
      <c r="K138" s="103"/>
    </row>
    <row r="139" spans="1:11" s="129" customFormat="1" ht="15">
      <c r="A139" s="130" t="s">
        <v>138</v>
      </c>
      <c r="B139" s="111"/>
      <c r="C139" s="89"/>
      <c r="D139" s="88">
        <v>24662.85</v>
      </c>
      <c r="E139" s="89"/>
      <c r="F139" s="88"/>
      <c r="G139" s="89">
        <f t="shared" si="7"/>
        <v>6.04</v>
      </c>
      <c r="H139" s="89">
        <f t="shared" si="8"/>
        <v>0.5</v>
      </c>
      <c r="I139" s="102">
        <v>4081.9</v>
      </c>
      <c r="J139" s="102"/>
      <c r="K139" s="103"/>
    </row>
    <row r="140" spans="1:11" s="129" customFormat="1" ht="15">
      <c r="A140" s="130" t="s">
        <v>139</v>
      </c>
      <c r="B140" s="111"/>
      <c r="C140" s="89"/>
      <c r="D140" s="88">
        <v>134792.28</v>
      </c>
      <c r="E140" s="89"/>
      <c r="F140" s="88"/>
      <c r="G140" s="89">
        <f t="shared" si="7"/>
        <v>33.02</v>
      </c>
      <c r="H140" s="89">
        <f t="shared" si="8"/>
        <v>2.75</v>
      </c>
      <c r="I140" s="102">
        <v>4081.9</v>
      </c>
      <c r="J140" s="102"/>
      <c r="K140" s="103"/>
    </row>
    <row r="141" spans="1:11" s="129" customFormat="1" ht="15">
      <c r="A141" s="130" t="s">
        <v>140</v>
      </c>
      <c r="B141" s="111"/>
      <c r="C141" s="89"/>
      <c r="D141" s="88">
        <v>16852.91</v>
      </c>
      <c r="E141" s="89"/>
      <c r="F141" s="88"/>
      <c r="G141" s="89">
        <f t="shared" si="7"/>
        <v>4.13</v>
      </c>
      <c r="H141" s="89">
        <f t="shared" si="8"/>
        <v>0.34</v>
      </c>
      <c r="I141" s="102">
        <v>4081.9</v>
      </c>
      <c r="J141" s="102"/>
      <c r="K141" s="103"/>
    </row>
    <row r="142" spans="1:11" s="133" customFormat="1" ht="15.75" customHeight="1">
      <c r="A142" s="131" t="s">
        <v>143</v>
      </c>
      <c r="B142" s="132"/>
      <c r="C142" s="132"/>
      <c r="D142" s="132">
        <v>3060.11</v>
      </c>
      <c r="E142" s="132"/>
      <c r="F142" s="132"/>
      <c r="G142" s="89">
        <f t="shared" si="7"/>
        <v>0.75</v>
      </c>
      <c r="H142" s="89">
        <f t="shared" si="8"/>
        <v>0.06</v>
      </c>
      <c r="I142" s="102">
        <v>4081.9</v>
      </c>
      <c r="K142" s="134"/>
    </row>
    <row r="143" spans="1:11" s="133" customFormat="1" ht="15.75" customHeight="1">
      <c r="A143" s="126" t="s">
        <v>142</v>
      </c>
      <c r="B143" s="114"/>
      <c r="C143" s="114"/>
      <c r="D143" s="114">
        <v>4276.64</v>
      </c>
      <c r="E143" s="114"/>
      <c r="F143" s="114"/>
      <c r="G143" s="89">
        <f t="shared" si="7"/>
        <v>1.05</v>
      </c>
      <c r="H143" s="89">
        <f t="shared" si="8"/>
        <v>0.09</v>
      </c>
      <c r="I143" s="102">
        <v>4081.9</v>
      </c>
      <c r="K143" s="134"/>
    </row>
    <row r="144" spans="1:11" s="133" customFormat="1" ht="15.75" customHeight="1">
      <c r="A144" s="126" t="s">
        <v>144</v>
      </c>
      <c r="B144" s="114"/>
      <c r="C144" s="114"/>
      <c r="D144" s="114">
        <v>33618.96</v>
      </c>
      <c r="E144" s="114"/>
      <c r="F144" s="114"/>
      <c r="G144" s="89">
        <f t="shared" si="7"/>
        <v>8.24</v>
      </c>
      <c r="H144" s="89">
        <f t="shared" si="8"/>
        <v>0.69</v>
      </c>
      <c r="I144" s="102">
        <v>4081.9</v>
      </c>
      <c r="K144" s="134"/>
    </row>
    <row r="145" spans="1:11" s="133" customFormat="1" ht="15.75" customHeight="1">
      <c r="A145" s="126" t="s">
        <v>145</v>
      </c>
      <c r="B145" s="114"/>
      <c r="C145" s="114"/>
      <c r="D145" s="135">
        <v>722.42</v>
      </c>
      <c r="E145" s="114"/>
      <c r="F145" s="114"/>
      <c r="G145" s="89">
        <f t="shared" si="7"/>
        <v>0.18</v>
      </c>
      <c r="H145" s="89">
        <f t="shared" si="8"/>
        <v>0.02</v>
      </c>
      <c r="I145" s="102">
        <v>4081.9</v>
      </c>
      <c r="K145" s="134"/>
    </row>
    <row r="146" spans="1:11" s="133" customFormat="1" ht="15.75" customHeight="1">
      <c r="A146" s="126" t="s">
        <v>146</v>
      </c>
      <c r="B146" s="114"/>
      <c r="C146" s="114"/>
      <c r="D146" s="135">
        <v>6152.65</v>
      </c>
      <c r="E146" s="114"/>
      <c r="F146" s="114"/>
      <c r="G146" s="89">
        <f t="shared" si="7"/>
        <v>1.51</v>
      </c>
      <c r="H146" s="89">
        <f t="shared" si="8"/>
        <v>0.13</v>
      </c>
      <c r="I146" s="102">
        <v>4081.9</v>
      </c>
      <c r="K146" s="134"/>
    </row>
    <row r="147" spans="1:11" s="133" customFormat="1" ht="15.75" customHeight="1">
      <c r="A147" s="126" t="s">
        <v>147</v>
      </c>
      <c r="B147" s="114"/>
      <c r="C147" s="114"/>
      <c r="D147" s="135">
        <v>28037.53</v>
      </c>
      <c r="E147" s="114"/>
      <c r="F147" s="114"/>
      <c r="G147" s="89">
        <f t="shared" si="7"/>
        <v>6.87</v>
      </c>
      <c r="H147" s="89">
        <f t="shared" si="8"/>
        <v>0.57</v>
      </c>
      <c r="I147" s="102">
        <v>4081.9</v>
      </c>
      <c r="K147" s="134"/>
    </row>
    <row r="148" spans="1:11" s="133" customFormat="1" ht="15.75" customHeight="1">
      <c r="A148" s="126" t="s">
        <v>158</v>
      </c>
      <c r="B148" s="114"/>
      <c r="C148" s="114"/>
      <c r="D148" s="135">
        <v>111408</v>
      </c>
      <c r="E148" s="114"/>
      <c r="F148" s="114"/>
      <c r="G148" s="89">
        <f t="shared" si="7"/>
        <v>27.29</v>
      </c>
      <c r="H148" s="89">
        <f t="shared" si="8"/>
        <v>2.27</v>
      </c>
      <c r="I148" s="102">
        <v>4081.9</v>
      </c>
      <c r="K148" s="134"/>
    </row>
    <row r="149" spans="1:11" s="133" customFormat="1" ht="15.75" customHeight="1">
      <c r="A149" s="136"/>
      <c r="B149" s="137"/>
      <c r="C149" s="137"/>
      <c r="D149" s="138"/>
      <c r="E149" s="137"/>
      <c r="F149" s="137"/>
      <c r="G149" s="139"/>
      <c r="H149" s="139"/>
      <c r="I149" s="102"/>
      <c r="K149" s="134"/>
    </row>
    <row r="150" spans="1:11" s="133" customFormat="1" ht="15.75" customHeight="1">
      <c r="A150" s="136"/>
      <c r="B150" s="137"/>
      <c r="C150" s="137"/>
      <c r="D150" s="138"/>
      <c r="E150" s="137"/>
      <c r="F150" s="137"/>
      <c r="G150" s="139"/>
      <c r="H150" s="139"/>
      <c r="I150" s="102"/>
      <c r="K150" s="134"/>
    </row>
    <row r="151" spans="1:11" s="5" customFormat="1" ht="19.5">
      <c r="A151" s="140" t="s">
        <v>94</v>
      </c>
      <c r="B151" s="141"/>
      <c r="C151" s="141"/>
      <c r="D151" s="142">
        <f>D111+D114</f>
        <v>2126278.62</v>
      </c>
      <c r="E151" s="141"/>
      <c r="F151" s="141"/>
      <c r="G151" s="142">
        <f>G111+G114</f>
        <v>522.27</v>
      </c>
      <c r="H151" s="142">
        <f>H111+H114</f>
        <v>43.52</v>
      </c>
      <c r="K151" s="65"/>
    </row>
    <row r="152" spans="1:11" s="5" customFormat="1" ht="19.5">
      <c r="A152" s="45"/>
      <c r="B152" s="46"/>
      <c r="C152" s="46"/>
      <c r="D152" s="7"/>
      <c r="E152" s="46"/>
      <c r="F152" s="46"/>
      <c r="G152" s="7"/>
      <c r="H152" s="7"/>
      <c r="K152" s="65"/>
    </row>
    <row r="153" spans="1:11" s="5" customFormat="1" ht="19.5">
      <c r="A153" s="45"/>
      <c r="B153" s="46"/>
      <c r="C153" s="46"/>
      <c r="D153" s="7"/>
      <c r="E153" s="46"/>
      <c r="F153" s="46"/>
      <c r="G153" s="7"/>
      <c r="H153" s="7"/>
      <c r="K153" s="65"/>
    </row>
    <row r="154" spans="1:11" s="5" customFormat="1" ht="12.75">
      <c r="A154" s="41"/>
      <c r="K154" s="65"/>
    </row>
    <row r="155" spans="1:11" s="5" customFormat="1" ht="14.25">
      <c r="A155" s="151" t="s">
        <v>31</v>
      </c>
      <c r="B155" s="151"/>
      <c r="C155" s="151"/>
      <c r="D155" s="151"/>
      <c r="E155" s="151"/>
      <c r="F155" s="151"/>
      <c r="K155" s="65"/>
    </row>
    <row r="156" spans="7:11" s="5" customFormat="1" ht="20.25" hidden="1" thickBot="1">
      <c r="G156" s="63" t="s">
        <v>30</v>
      </c>
      <c r="H156" s="64">
        <v>24.94</v>
      </c>
      <c r="K156" s="65"/>
    </row>
    <row r="157" spans="1:11" s="5" customFormat="1" ht="12.75">
      <c r="A157" s="41" t="s">
        <v>32</v>
      </c>
      <c r="K157" s="65"/>
    </row>
    <row r="158" spans="1:11" s="44" customFormat="1" ht="18.75">
      <c r="A158" s="42"/>
      <c r="B158" s="43"/>
      <c r="C158" s="6"/>
      <c r="D158" s="6"/>
      <c r="E158" s="6"/>
      <c r="F158" s="6"/>
      <c r="G158" s="6"/>
      <c r="H158" s="6"/>
      <c r="K158" s="73"/>
    </row>
    <row r="159" spans="1:11" s="40" customFormat="1" ht="19.5">
      <c r="A159" s="45"/>
      <c r="B159" s="46"/>
      <c r="C159" s="7"/>
      <c r="D159" s="7"/>
      <c r="E159" s="7"/>
      <c r="F159" s="7"/>
      <c r="G159" s="7"/>
      <c r="H159" s="7"/>
      <c r="K159" s="72"/>
    </row>
    <row r="160" spans="1:11" s="5" customFormat="1" ht="14.25">
      <c r="A160" s="151"/>
      <c r="B160" s="151"/>
      <c r="C160" s="151"/>
      <c r="D160" s="151"/>
      <c r="E160" s="151"/>
      <c r="F160" s="151"/>
      <c r="K160" s="65"/>
    </row>
    <row r="161" s="5" customFormat="1" ht="12.75">
      <c r="K161" s="65"/>
    </row>
    <row r="162" spans="1:11" s="5" customFormat="1" ht="12.75">
      <c r="A162" s="41"/>
      <c r="K162" s="65"/>
    </row>
    <row r="163" s="5" customFormat="1" ht="12.75">
      <c r="K163" s="65"/>
    </row>
    <row r="164" s="5" customFormat="1" ht="12.75">
      <c r="K164" s="65"/>
    </row>
    <row r="165" s="5" customFormat="1" ht="12.75">
      <c r="K165" s="65"/>
    </row>
    <row r="166" s="5" customFormat="1" ht="12.75">
      <c r="K166" s="65"/>
    </row>
    <row r="167" s="5" customFormat="1" ht="12.75">
      <c r="K167" s="65"/>
    </row>
    <row r="168" s="5" customFormat="1" ht="12.75">
      <c r="K168" s="65"/>
    </row>
    <row r="169" s="5" customFormat="1" ht="12.75">
      <c r="K169" s="65"/>
    </row>
    <row r="170" s="5" customFormat="1" ht="12.75">
      <c r="K170" s="65"/>
    </row>
    <row r="171" s="5" customFormat="1" ht="12.75">
      <c r="K171" s="65"/>
    </row>
    <row r="172" s="5" customFormat="1" ht="12.75">
      <c r="K172" s="65"/>
    </row>
    <row r="173" s="5" customFormat="1" ht="12.75">
      <c r="K173" s="65"/>
    </row>
    <row r="174" s="5" customFormat="1" ht="12.75">
      <c r="K174" s="65"/>
    </row>
    <row r="175" s="5" customFormat="1" ht="12.75">
      <c r="K175" s="65"/>
    </row>
    <row r="176" s="5" customFormat="1" ht="12.75">
      <c r="K176" s="65"/>
    </row>
    <row r="177" s="5" customFormat="1" ht="12.75">
      <c r="K177" s="65"/>
    </row>
    <row r="178" s="5" customFormat="1" ht="12.75">
      <c r="K178" s="65"/>
    </row>
  </sheetData>
  <sheetProtection/>
  <mergeCells count="13">
    <mergeCell ref="A7:H7"/>
    <mergeCell ref="A6:H6"/>
    <mergeCell ref="A155:F155"/>
    <mergeCell ref="A10:H10"/>
    <mergeCell ref="A11:H11"/>
    <mergeCell ref="A14:H14"/>
    <mergeCell ref="A160:F160"/>
    <mergeCell ref="A1:H1"/>
    <mergeCell ref="B2:H2"/>
    <mergeCell ref="B3:H3"/>
    <mergeCell ref="B4:H4"/>
    <mergeCell ref="A8:H8"/>
    <mergeCell ref="A9:H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zoomScale="75" zoomScaleNormal="75" zoomScalePageLayoutView="0" workbookViewId="0" topLeftCell="A75">
      <selection activeCell="D111" sqref="D111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8.375" style="8" customWidth="1"/>
    <col min="5" max="5" width="13.875" style="8" hidden="1" customWidth="1"/>
    <col min="6" max="6" width="20.875" style="8" hidden="1" customWidth="1"/>
    <col min="7" max="7" width="15.7539062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7" hidden="1" customWidth="1"/>
    <col min="12" max="14" width="15.375" style="8" customWidth="1"/>
    <col min="15" max="16384" width="9.125" style="8" customWidth="1"/>
  </cols>
  <sheetData>
    <row r="1" spans="1:8" ht="16.5" customHeight="1">
      <c r="A1" s="152" t="s">
        <v>0</v>
      </c>
      <c r="B1" s="153"/>
      <c r="C1" s="153"/>
      <c r="D1" s="153"/>
      <c r="E1" s="153"/>
      <c r="F1" s="153"/>
      <c r="G1" s="153"/>
      <c r="H1" s="153"/>
    </row>
    <row r="2" spans="2:8" ht="12.75" customHeight="1">
      <c r="B2" s="154" t="s">
        <v>1</v>
      </c>
      <c r="C2" s="154"/>
      <c r="D2" s="154"/>
      <c r="E2" s="154"/>
      <c r="F2" s="154"/>
      <c r="G2" s="153"/>
      <c r="H2" s="153"/>
    </row>
    <row r="3" spans="1:8" ht="21" customHeight="1">
      <c r="A3" s="83" t="s">
        <v>148</v>
      </c>
      <c r="B3" s="154" t="s">
        <v>2</v>
      </c>
      <c r="C3" s="154"/>
      <c r="D3" s="154"/>
      <c r="E3" s="154"/>
      <c r="F3" s="154"/>
      <c r="G3" s="153"/>
      <c r="H3" s="153"/>
    </row>
    <row r="4" spans="2:8" ht="14.25" customHeight="1">
      <c r="B4" s="154" t="s">
        <v>39</v>
      </c>
      <c r="C4" s="154"/>
      <c r="D4" s="154"/>
      <c r="E4" s="154"/>
      <c r="F4" s="154"/>
      <c r="G4" s="153"/>
      <c r="H4" s="153"/>
    </row>
    <row r="5" spans="2:8" ht="14.25" customHeight="1">
      <c r="B5" s="75"/>
      <c r="C5" s="75"/>
      <c r="D5" s="75"/>
      <c r="E5" s="75"/>
      <c r="F5" s="75"/>
      <c r="G5" s="74"/>
      <c r="H5" s="74"/>
    </row>
    <row r="6" spans="1:8" ht="14.25" customHeight="1">
      <c r="A6" s="158"/>
      <c r="B6" s="158"/>
      <c r="C6" s="158"/>
      <c r="D6" s="158"/>
      <c r="E6" s="158"/>
      <c r="F6" s="158"/>
      <c r="G6" s="158"/>
      <c r="H6" s="158"/>
    </row>
    <row r="7" spans="1:9" ht="20.25" customHeight="1">
      <c r="A7" s="157" t="s">
        <v>149</v>
      </c>
      <c r="B7" s="157"/>
      <c r="C7" s="157"/>
      <c r="D7" s="157"/>
      <c r="E7" s="157"/>
      <c r="F7" s="157"/>
      <c r="G7" s="157"/>
      <c r="H7" s="157"/>
      <c r="I7" s="1"/>
    </row>
    <row r="8" spans="1:11" s="13" customFormat="1" ht="22.5" customHeight="1">
      <c r="A8" s="155" t="s">
        <v>3</v>
      </c>
      <c r="B8" s="155"/>
      <c r="C8" s="155"/>
      <c r="D8" s="155"/>
      <c r="E8" s="156"/>
      <c r="F8" s="156"/>
      <c r="G8" s="156"/>
      <c r="H8" s="156"/>
      <c r="K8" s="68"/>
    </row>
    <row r="9" spans="1:8" s="14" customFormat="1" ht="18.75" customHeight="1">
      <c r="A9" s="155" t="s">
        <v>111</v>
      </c>
      <c r="B9" s="155"/>
      <c r="C9" s="155"/>
      <c r="D9" s="155"/>
      <c r="E9" s="156"/>
      <c r="F9" s="156"/>
      <c r="G9" s="156"/>
      <c r="H9" s="156"/>
    </row>
    <row r="10" spans="1:8" s="15" customFormat="1" ht="17.25" customHeight="1">
      <c r="A10" s="143" t="s">
        <v>33</v>
      </c>
      <c r="B10" s="143"/>
      <c r="C10" s="143"/>
      <c r="D10" s="143"/>
      <c r="E10" s="144"/>
      <c r="F10" s="144"/>
      <c r="G10" s="144"/>
      <c r="H10" s="144"/>
    </row>
    <row r="11" spans="1:8" s="14" customFormat="1" ht="30" customHeight="1" thickBot="1">
      <c r="A11" s="145" t="s">
        <v>85</v>
      </c>
      <c r="B11" s="145"/>
      <c r="C11" s="145"/>
      <c r="D11" s="145"/>
      <c r="E11" s="146"/>
      <c r="F11" s="146"/>
      <c r="G11" s="146"/>
      <c r="H11" s="146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40</v>
      </c>
      <c r="E12" s="18" t="s">
        <v>6</v>
      </c>
      <c r="F12" s="2" t="s">
        <v>7</v>
      </c>
      <c r="G12" s="18" t="s">
        <v>6</v>
      </c>
      <c r="H12" s="2" t="s">
        <v>7</v>
      </c>
      <c r="K12" s="69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70"/>
    </row>
    <row r="14" spans="1:11" s="25" customFormat="1" ht="49.5" customHeight="1">
      <c r="A14" s="147" t="s">
        <v>8</v>
      </c>
      <c r="B14" s="148"/>
      <c r="C14" s="148"/>
      <c r="D14" s="148"/>
      <c r="E14" s="148"/>
      <c r="F14" s="148"/>
      <c r="G14" s="149"/>
      <c r="H14" s="150"/>
      <c r="K14" s="70"/>
    </row>
    <row r="15" spans="1:11" s="102" customFormat="1" ht="15">
      <c r="A15" s="99" t="s">
        <v>128</v>
      </c>
      <c r="B15" s="100"/>
      <c r="C15" s="85">
        <f>F15*12</f>
        <v>0</v>
      </c>
      <c r="D15" s="84">
        <f>G15*I15</f>
        <v>155765.3</v>
      </c>
      <c r="E15" s="85">
        <f>H15*12</f>
        <v>38.16</v>
      </c>
      <c r="F15" s="101"/>
      <c r="G15" s="85">
        <f>H15*12</f>
        <v>38.16</v>
      </c>
      <c r="H15" s="85">
        <f>H20+H24</f>
        <v>3.18</v>
      </c>
      <c r="I15" s="102">
        <v>4081.9</v>
      </c>
      <c r="J15" s="102">
        <v>1.07</v>
      </c>
      <c r="K15" s="103">
        <v>2.24</v>
      </c>
    </row>
    <row r="16" spans="1:11" s="107" customFormat="1" ht="27" customHeight="1">
      <c r="A16" s="55" t="s">
        <v>86</v>
      </c>
      <c r="B16" s="56" t="s">
        <v>87</v>
      </c>
      <c r="C16" s="57"/>
      <c r="D16" s="104"/>
      <c r="E16" s="105"/>
      <c r="F16" s="106"/>
      <c r="G16" s="105"/>
      <c r="H16" s="105"/>
      <c r="K16" s="108"/>
    </row>
    <row r="17" spans="1:11" s="107" customFormat="1" ht="12.75">
      <c r="A17" s="55" t="s">
        <v>88</v>
      </c>
      <c r="B17" s="56" t="s">
        <v>87</v>
      </c>
      <c r="C17" s="57"/>
      <c r="D17" s="104"/>
      <c r="E17" s="105"/>
      <c r="F17" s="106"/>
      <c r="G17" s="105"/>
      <c r="H17" s="105"/>
      <c r="K17" s="108"/>
    </row>
    <row r="18" spans="1:11" s="107" customFormat="1" ht="12.75">
      <c r="A18" s="55" t="s">
        <v>89</v>
      </c>
      <c r="B18" s="56" t="s">
        <v>90</v>
      </c>
      <c r="C18" s="57"/>
      <c r="D18" s="104"/>
      <c r="E18" s="105"/>
      <c r="F18" s="106"/>
      <c r="G18" s="105"/>
      <c r="H18" s="105"/>
      <c r="K18" s="108"/>
    </row>
    <row r="19" spans="1:11" s="107" customFormat="1" ht="12.75">
      <c r="A19" s="55" t="s">
        <v>91</v>
      </c>
      <c r="B19" s="56" t="s">
        <v>87</v>
      </c>
      <c r="C19" s="57"/>
      <c r="D19" s="104"/>
      <c r="E19" s="105"/>
      <c r="F19" s="106"/>
      <c r="G19" s="105"/>
      <c r="H19" s="105"/>
      <c r="K19" s="108"/>
    </row>
    <row r="20" spans="1:11" s="107" customFormat="1" ht="15">
      <c r="A20" s="109" t="s">
        <v>129</v>
      </c>
      <c r="B20" s="98"/>
      <c r="C20" s="105"/>
      <c r="D20" s="104"/>
      <c r="E20" s="105"/>
      <c r="F20" s="106"/>
      <c r="G20" s="105"/>
      <c r="H20" s="85">
        <v>2.83</v>
      </c>
      <c r="K20" s="108"/>
    </row>
    <row r="21" spans="1:11" s="107" customFormat="1" ht="12.75">
      <c r="A21" s="97" t="s">
        <v>126</v>
      </c>
      <c r="B21" s="98" t="s">
        <v>87</v>
      </c>
      <c r="C21" s="105"/>
      <c r="D21" s="104"/>
      <c r="E21" s="105"/>
      <c r="F21" s="106"/>
      <c r="G21" s="105"/>
      <c r="H21" s="105">
        <v>0.12</v>
      </c>
      <c r="K21" s="108"/>
    </row>
    <row r="22" spans="1:11" s="107" customFormat="1" ht="12.75">
      <c r="A22" s="97" t="s">
        <v>127</v>
      </c>
      <c r="B22" s="98" t="s">
        <v>87</v>
      </c>
      <c r="C22" s="105"/>
      <c r="D22" s="104"/>
      <c r="E22" s="105"/>
      <c r="F22" s="106"/>
      <c r="G22" s="105"/>
      <c r="H22" s="105">
        <v>0.11</v>
      </c>
      <c r="K22" s="108"/>
    </row>
    <row r="23" spans="1:11" s="107" customFormat="1" ht="12.75">
      <c r="A23" s="97" t="s">
        <v>150</v>
      </c>
      <c r="B23" s="98" t="s">
        <v>87</v>
      </c>
      <c r="C23" s="105"/>
      <c r="D23" s="104"/>
      <c r="E23" s="105"/>
      <c r="F23" s="106"/>
      <c r="G23" s="105"/>
      <c r="H23" s="105">
        <v>0.12</v>
      </c>
      <c r="K23" s="108"/>
    </row>
    <row r="24" spans="1:11" s="107" customFormat="1" ht="15">
      <c r="A24" s="109" t="s">
        <v>129</v>
      </c>
      <c r="B24" s="98"/>
      <c r="C24" s="105"/>
      <c r="D24" s="104"/>
      <c r="E24" s="105"/>
      <c r="F24" s="106"/>
      <c r="G24" s="105"/>
      <c r="H24" s="85">
        <f>H21+H22+H23</f>
        <v>0.35</v>
      </c>
      <c r="K24" s="108"/>
    </row>
    <row r="25" spans="1:11" s="19" customFormat="1" ht="30">
      <c r="A25" s="26" t="s">
        <v>10</v>
      </c>
      <c r="B25" s="29"/>
      <c r="C25" s="28">
        <f>F25*12</f>
        <v>0</v>
      </c>
      <c r="D25" s="84">
        <f>G25*I25</f>
        <v>136662.01</v>
      </c>
      <c r="E25" s="85">
        <f>H25*12</f>
        <v>33.48</v>
      </c>
      <c r="F25" s="101"/>
      <c r="G25" s="85">
        <f>H25*12</f>
        <v>33.48</v>
      </c>
      <c r="H25" s="85">
        <v>2.79</v>
      </c>
      <c r="I25" s="19">
        <v>4081.9</v>
      </c>
      <c r="J25" s="19">
        <v>1.07</v>
      </c>
      <c r="K25" s="69">
        <v>2.2</v>
      </c>
    </row>
    <row r="26" spans="1:11" s="51" customFormat="1" ht="15">
      <c r="A26" s="49" t="s">
        <v>77</v>
      </c>
      <c r="B26" s="36" t="s">
        <v>11</v>
      </c>
      <c r="C26" s="50"/>
      <c r="D26" s="84"/>
      <c r="E26" s="85"/>
      <c r="F26" s="101"/>
      <c r="G26" s="85"/>
      <c r="H26" s="85"/>
      <c r="I26" s="19">
        <v>4081.9</v>
      </c>
      <c r="K26" s="71"/>
    </row>
    <row r="27" spans="1:11" s="51" customFormat="1" ht="15">
      <c r="A27" s="49" t="s">
        <v>78</v>
      </c>
      <c r="B27" s="36" t="s">
        <v>11</v>
      </c>
      <c r="C27" s="50"/>
      <c r="D27" s="84"/>
      <c r="E27" s="85"/>
      <c r="F27" s="101"/>
      <c r="G27" s="85"/>
      <c r="H27" s="85"/>
      <c r="I27" s="19">
        <v>4081.9</v>
      </c>
      <c r="K27" s="71"/>
    </row>
    <row r="28" spans="1:11" s="51" customFormat="1" ht="15">
      <c r="A28" s="82" t="s">
        <v>112</v>
      </c>
      <c r="B28" s="78" t="s">
        <v>113</v>
      </c>
      <c r="C28" s="50"/>
      <c r="D28" s="84"/>
      <c r="E28" s="85"/>
      <c r="F28" s="101"/>
      <c r="G28" s="85"/>
      <c r="H28" s="85"/>
      <c r="I28" s="19"/>
      <c r="K28" s="71"/>
    </row>
    <row r="29" spans="1:11" s="51" customFormat="1" ht="15">
      <c r="A29" s="49" t="s">
        <v>79</v>
      </c>
      <c r="B29" s="36" t="s">
        <v>11</v>
      </c>
      <c r="C29" s="50"/>
      <c r="D29" s="84"/>
      <c r="E29" s="85"/>
      <c r="F29" s="101"/>
      <c r="G29" s="85"/>
      <c r="H29" s="85"/>
      <c r="I29" s="19">
        <v>4081.9</v>
      </c>
      <c r="K29" s="71"/>
    </row>
    <row r="30" spans="1:11" s="51" customFormat="1" ht="25.5">
      <c r="A30" s="49" t="s">
        <v>80</v>
      </c>
      <c r="B30" s="36" t="s">
        <v>12</v>
      </c>
      <c r="C30" s="50"/>
      <c r="D30" s="84"/>
      <c r="E30" s="85"/>
      <c r="F30" s="101"/>
      <c r="G30" s="85"/>
      <c r="H30" s="85"/>
      <c r="I30" s="19">
        <v>4081.9</v>
      </c>
      <c r="K30" s="71"/>
    </row>
    <row r="31" spans="1:11" s="51" customFormat="1" ht="15">
      <c r="A31" s="49" t="s">
        <v>81</v>
      </c>
      <c r="B31" s="36" t="s">
        <v>11</v>
      </c>
      <c r="C31" s="50"/>
      <c r="D31" s="84"/>
      <c r="E31" s="85"/>
      <c r="F31" s="101"/>
      <c r="G31" s="85"/>
      <c r="H31" s="85"/>
      <c r="I31" s="19">
        <v>4081.9</v>
      </c>
      <c r="K31" s="71"/>
    </row>
    <row r="32" spans="1:11" s="51" customFormat="1" ht="15">
      <c r="A32" s="58" t="s">
        <v>92</v>
      </c>
      <c r="B32" s="59" t="s">
        <v>11</v>
      </c>
      <c r="C32" s="50"/>
      <c r="D32" s="84"/>
      <c r="E32" s="85"/>
      <c r="F32" s="101"/>
      <c r="G32" s="85"/>
      <c r="H32" s="85"/>
      <c r="I32" s="19">
        <v>4081.9</v>
      </c>
      <c r="K32" s="71"/>
    </row>
    <row r="33" spans="1:11" s="51" customFormat="1" ht="26.25" thickBot="1">
      <c r="A33" s="52" t="s">
        <v>82</v>
      </c>
      <c r="B33" s="53" t="s">
        <v>83</v>
      </c>
      <c r="C33" s="50"/>
      <c r="D33" s="84"/>
      <c r="E33" s="85"/>
      <c r="F33" s="101"/>
      <c r="G33" s="85"/>
      <c r="H33" s="85"/>
      <c r="I33" s="19">
        <v>4081.9</v>
      </c>
      <c r="K33" s="71"/>
    </row>
    <row r="34" spans="1:11" s="31" customFormat="1" ht="15">
      <c r="A34" s="30" t="s">
        <v>13</v>
      </c>
      <c r="B34" s="27" t="s">
        <v>14</v>
      </c>
      <c r="C34" s="28">
        <f>F34*12</f>
        <v>0</v>
      </c>
      <c r="D34" s="84">
        <f>G34*I34</f>
        <v>36737.1</v>
      </c>
      <c r="E34" s="85">
        <f aca="true" t="shared" si="0" ref="E34:E42">H34*12</f>
        <v>9</v>
      </c>
      <c r="F34" s="86"/>
      <c r="G34" s="85">
        <f>H34*12</f>
        <v>9</v>
      </c>
      <c r="H34" s="85">
        <v>0.75</v>
      </c>
      <c r="I34" s="19">
        <v>4081.9</v>
      </c>
      <c r="J34" s="19">
        <v>1.07</v>
      </c>
      <c r="K34" s="69">
        <v>0.6</v>
      </c>
    </row>
    <row r="35" spans="1:11" s="19" customFormat="1" ht="15">
      <c r="A35" s="30" t="s">
        <v>15</v>
      </c>
      <c r="B35" s="27" t="s">
        <v>16</v>
      </c>
      <c r="C35" s="28">
        <f>F35*12</f>
        <v>0</v>
      </c>
      <c r="D35" s="84">
        <f>G35*I35</f>
        <v>120007.86</v>
      </c>
      <c r="E35" s="85">
        <f t="shared" si="0"/>
        <v>29.4</v>
      </c>
      <c r="F35" s="86"/>
      <c r="G35" s="85">
        <f>H35*12</f>
        <v>29.4</v>
      </c>
      <c r="H35" s="85">
        <v>2.45</v>
      </c>
      <c r="I35" s="19">
        <v>4081.9</v>
      </c>
      <c r="J35" s="19">
        <v>1.07</v>
      </c>
      <c r="K35" s="69">
        <v>1.94</v>
      </c>
    </row>
    <row r="36" spans="1:11" s="19" customFormat="1" ht="20.25" customHeight="1">
      <c r="A36" s="30" t="s">
        <v>34</v>
      </c>
      <c r="B36" s="27" t="s">
        <v>11</v>
      </c>
      <c r="C36" s="28">
        <f>F36*12</f>
        <v>0</v>
      </c>
      <c r="D36" s="84">
        <f>G36*I36</f>
        <v>80821.62</v>
      </c>
      <c r="E36" s="85">
        <f t="shared" si="0"/>
        <v>19.8</v>
      </c>
      <c r="F36" s="86"/>
      <c r="G36" s="85">
        <f>H36*12</f>
        <v>19.8</v>
      </c>
      <c r="H36" s="85">
        <v>1.65</v>
      </c>
      <c r="I36" s="19">
        <v>4081.9</v>
      </c>
      <c r="J36" s="19">
        <v>1.07</v>
      </c>
      <c r="K36" s="69">
        <v>1.31</v>
      </c>
    </row>
    <row r="37" spans="1:11" s="19" customFormat="1" ht="45">
      <c r="A37" s="30" t="s">
        <v>114</v>
      </c>
      <c r="B37" s="27" t="s">
        <v>122</v>
      </c>
      <c r="C37" s="28"/>
      <c r="D37" s="84">
        <f>3407.5*2*1.105</f>
        <v>7530.58</v>
      </c>
      <c r="E37" s="85"/>
      <c r="F37" s="86"/>
      <c r="G37" s="85">
        <f>D37/I37</f>
        <v>1.84</v>
      </c>
      <c r="H37" s="85">
        <f>G37/12</f>
        <v>0.15</v>
      </c>
      <c r="I37" s="19">
        <v>4081.9</v>
      </c>
      <c r="K37" s="69"/>
    </row>
    <row r="38" spans="1:11" s="19" customFormat="1" ht="15">
      <c r="A38" s="30" t="s">
        <v>35</v>
      </c>
      <c r="B38" s="27" t="s">
        <v>11</v>
      </c>
      <c r="C38" s="28">
        <f>F38*12</f>
        <v>0</v>
      </c>
      <c r="D38" s="84">
        <f>G38*I38</f>
        <v>94046.98</v>
      </c>
      <c r="E38" s="85">
        <f t="shared" si="0"/>
        <v>23.04</v>
      </c>
      <c r="F38" s="86"/>
      <c r="G38" s="85">
        <f>H38*12</f>
        <v>23.04</v>
      </c>
      <c r="H38" s="85">
        <v>1.92</v>
      </c>
      <c r="I38" s="19">
        <v>4081.9</v>
      </c>
      <c r="J38" s="19">
        <v>1.07</v>
      </c>
      <c r="K38" s="69">
        <v>1.52</v>
      </c>
    </row>
    <row r="39" spans="1:11" s="19" customFormat="1" ht="28.5">
      <c r="A39" s="30" t="s">
        <v>36</v>
      </c>
      <c r="B39" s="32" t="s">
        <v>37</v>
      </c>
      <c r="C39" s="28">
        <f>F39*12</f>
        <v>0</v>
      </c>
      <c r="D39" s="84">
        <f>G39*I39</f>
        <v>200339.65</v>
      </c>
      <c r="E39" s="85">
        <f t="shared" si="0"/>
        <v>49.08</v>
      </c>
      <c r="F39" s="86"/>
      <c r="G39" s="85">
        <f>H39*12</f>
        <v>49.08</v>
      </c>
      <c r="H39" s="85">
        <v>4.09</v>
      </c>
      <c r="I39" s="19">
        <v>4081.9</v>
      </c>
      <c r="J39" s="19">
        <v>1.07</v>
      </c>
      <c r="K39" s="69">
        <v>3.24</v>
      </c>
    </row>
    <row r="40" spans="1:11" s="19" customFormat="1" ht="45">
      <c r="A40" s="30" t="s">
        <v>159</v>
      </c>
      <c r="B40" s="32" t="s">
        <v>12</v>
      </c>
      <c r="C40" s="28"/>
      <c r="D40" s="84">
        <f>7400*2</f>
        <v>14800</v>
      </c>
      <c r="E40" s="85"/>
      <c r="F40" s="86"/>
      <c r="G40" s="85">
        <f>D40/I40</f>
        <v>3.63</v>
      </c>
      <c r="H40" s="85">
        <f>G40/12</f>
        <v>0.3</v>
      </c>
      <c r="I40" s="19">
        <v>4081.9</v>
      </c>
      <c r="K40" s="69"/>
    </row>
    <row r="41" spans="1:11" s="25" customFormat="1" ht="30">
      <c r="A41" s="30" t="s">
        <v>55</v>
      </c>
      <c r="B41" s="27" t="s">
        <v>9</v>
      </c>
      <c r="C41" s="33"/>
      <c r="D41" s="84">
        <v>2042.21</v>
      </c>
      <c r="E41" s="87">
        <f t="shared" si="0"/>
        <v>0.48</v>
      </c>
      <c r="F41" s="86"/>
      <c r="G41" s="85">
        <f aca="true" t="shared" si="1" ref="G41:G47">D41/I41</f>
        <v>0.5</v>
      </c>
      <c r="H41" s="85">
        <f aca="true" t="shared" si="2" ref="H41:H47">G41/12</f>
        <v>0.04</v>
      </c>
      <c r="I41" s="19">
        <v>4081.9</v>
      </c>
      <c r="J41" s="19">
        <v>1.07</v>
      </c>
      <c r="K41" s="69">
        <v>0.03</v>
      </c>
    </row>
    <row r="42" spans="1:11" s="25" customFormat="1" ht="30">
      <c r="A42" s="30" t="s">
        <v>74</v>
      </c>
      <c r="B42" s="27" t="s">
        <v>9</v>
      </c>
      <c r="C42" s="33"/>
      <c r="D42" s="84">
        <v>2042.21</v>
      </c>
      <c r="E42" s="87">
        <f t="shared" si="0"/>
        <v>0.48</v>
      </c>
      <c r="F42" s="86"/>
      <c r="G42" s="85">
        <f t="shared" si="1"/>
        <v>0.5</v>
      </c>
      <c r="H42" s="85">
        <f t="shared" si="2"/>
        <v>0.04</v>
      </c>
      <c r="I42" s="19">
        <v>4081.9</v>
      </c>
      <c r="J42" s="19">
        <v>1.07</v>
      </c>
      <c r="K42" s="69">
        <v>0.03</v>
      </c>
    </row>
    <row r="43" spans="1:11" s="25" customFormat="1" ht="21.75" customHeight="1">
      <c r="A43" s="30" t="s">
        <v>56</v>
      </c>
      <c r="B43" s="27" t="s">
        <v>9</v>
      </c>
      <c r="C43" s="33"/>
      <c r="D43" s="84">
        <v>12896.1</v>
      </c>
      <c r="E43" s="87"/>
      <c r="F43" s="86"/>
      <c r="G43" s="85">
        <f t="shared" si="1"/>
        <v>3.16</v>
      </c>
      <c r="H43" s="85">
        <f t="shared" si="2"/>
        <v>0.26</v>
      </c>
      <c r="I43" s="19">
        <v>4081.9</v>
      </c>
      <c r="J43" s="19">
        <v>1.07</v>
      </c>
      <c r="K43" s="69">
        <v>0.21</v>
      </c>
    </row>
    <row r="44" spans="1:11" s="25" customFormat="1" ht="30" hidden="1">
      <c r="A44" s="30" t="s">
        <v>57</v>
      </c>
      <c r="B44" s="27" t="s">
        <v>12</v>
      </c>
      <c r="C44" s="33"/>
      <c r="D44" s="84">
        <f>G44*I44</f>
        <v>0</v>
      </c>
      <c r="E44" s="87"/>
      <c r="F44" s="86"/>
      <c r="G44" s="85">
        <f t="shared" si="1"/>
        <v>2.68</v>
      </c>
      <c r="H44" s="85">
        <f t="shared" si="2"/>
        <v>0.22</v>
      </c>
      <c r="I44" s="19">
        <v>4081.9</v>
      </c>
      <c r="J44" s="19">
        <v>1.07</v>
      </c>
      <c r="K44" s="69">
        <v>0</v>
      </c>
    </row>
    <row r="45" spans="1:11" s="25" customFormat="1" ht="30" hidden="1">
      <c r="A45" s="30" t="s">
        <v>58</v>
      </c>
      <c r="B45" s="27" t="s">
        <v>12</v>
      </c>
      <c r="C45" s="33"/>
      <c r="D45" s="84">
        <f>G45*I45</f>
        <v>0</v>
      </c>
      <c r="E45" s="87"/>
      <c r="F45" s="86"/>
      <c r="G45" s="85">
        <f t="shared" si="1"/>
        <v>2.68</v>
      </c>
      <c r="H45" s="85">
        <f t="shared" si="2"/>
        <v>0.22</v>
      </c>
      <c r="I45" s="19">
        <v>4081.9</v>
      </c>
      <c r="J45" s="19">
        <v>1.07</v>
      </c>
      <c r="K45" s="69">
        <v>0</v>
      </c>
    </row>
    <row r="46" spans="1:11" s="25" customFormat="1" ht="30" hidden="1">
      <c r="A46" s="30" t="s">
        <v>58</v>
      </c>
      <c r="B46" s="27" t="s">
        <v>12</v>
      </c>
      <c r="C46" s="33"/>
      <c r="D46" s="84">
        <v>0</v>
      </c>
      <c r="E46" s="87"/>
      <c r="F46" s="86"/>
      <c r="G46" s="85">
        <f t="shared" si="1"/>
        <v>0</v>
      </c>
      <c r="H46" s="85">
        <f t="shared" si="2"/>
        <v>0</v>
      </c>
      <c r="I46" s="19">
        <v>4081.9</v>
      </c>
      <c r="J46" s="19">
        <v>1.07</v>
      </c>
      <c r="K46" s="69">
        <v>0</v>
      </c>
    </row>
    <row r="47" spans="1:11" s="25" customFormat="1" ht="30">
      <c r="A47" s="30" t="s">
        <v>151</v>
      </c>
      <c r="B47" s="27" t="s">
        <v>12</v>
      </c>
      <c r="C47" s="33"/>
      <c r="D47" s="84">
        <v>12896.11</v>
      </c>
      <c r="E47" s="87"/>
      <c r="F47" s="86"/>
      <c r="G47" s="85">
        <f t="shared" si="1"/>
        <v>3.16</v>
      </c>
      <c r="H47" s="85">
        <f t="shared" si="2"/>
        <v>0.26</v>
      </c>
      <c r="I47" s="19">
        <v>4081.9</v>
      </c>
      <c r="J47" s="19"/>
      <c r="K47" s="69"/>
    </row>
    <row r="48" spans="1:11" s="25" customFormat="1" ht="30">
      <c r="A48" s="30" t="s">
        <v>23</v>
      </c>
      <c r="B48" s="27"/>
      <c r="C48" s="33">
        <f>F48*12</f>
        <v>0</v>
      </c>
      <c r="D48" s="84">
        <f>G48*I48</f>
        <v>10286.39</v>
      </c>
      <c r="E48" s="87">
        <f>H48*12</f>
        <v>2.52</v>
      </c>
      <c r="F48" s="86"/>
      <c r="G48" s="85">
        <f>H48*12</f>
        <v>2.52</v>
      </c>
      <c r="H48" s="85">
        <v>0.21</v>
      </c>
      <c r="I48" s="19">
        <v>4081.9</v>
      </c>
      <c r="J48" s="19">
        <v>1.07</v>
      </c>
      <c r="K48" s="69">
        <v>0.14</v>
      </c>
    </row>
    <row r="49" spans="1:11" s="19" customFormat="1" ht="15">
      <c r="A49" s="30" t="s">
        <v>25</v>
      </c>
      <c r="B49" s="27" t="s">
        <v>26</v>
      </c>
      <c r="C49" s="33">
        <f>F49*12</f>
        <v>0</v>
      </c>
      <c r="D49" s="84">
        <f>G49*I49</f>
        <v>2938.97</v>
      </c>
      <c r="E49" s="87">
        <f>H49*12</f>
        <v>0.72</v>
      </c>
      <c r="F49" s="86"/>
      <c r="G49" s="85">
        <f>H49*12</f>
        <v>0.72</v>
      </c>
      <c r="H49" s="85">
        <v>0.06</v>
      </c>
      <c r="I49" s="19">
        <v>4081.9</v>
      </c>
      <c r="J49" s="19">
        <v>1.07</v>
      </c>
      <c r="K49" s="69">
        <v>0.03</v>
      </c>
    </row>
    <row r="50" spans="1:11" s="19" customFormat="1" ht="15">
      <c r="A50" s="30" t="s">
        <v>27</v>
      </c>
      <c r="B50" s="34" t="s">
        <v>28</v>
      </c>
      <c r="C50" s="35">
        <f>F50*12</f>
        <v>0</v>
      </c>
      <c r="D50" s="84">
        <f>G50*I50</f>
        <v>1959.31</v>
      </c>
      <c r="E50" s="118">
        <f>H50*12</f>
        <v>0.48</v>
      </c>
      <c r="F50" s="119"/>
      <c r="G50" s="85">
        <f>H50*12</f>
        <v>0.48</v>
      </c>
      <c r="H50" s="85">
        <v>0.04</v>
      </c>
      <c r="I50" s="19">
        <v>4081.9</v>
      </c>
      <c r="J50" s="19">
        <v>1.07</v>
      </c>
      <c r="K50" s="69">
        <v>0.02</v>
      </c>
    </row>
    <row r="51" spans="1:11" s="31" customFormat="1" ht="30">
      <c r="A51" s="30" t="s">
        <v>24</v>
      </c>
      <c r="B51" s="27" t="s">
        <v>95</v>
      </c>
      <c r="C51" s="33">
        <f>F51*12</f>
        <v>0</v>
      </c>
      <c r="D51" s="84">
        <f>G51*I51</f>
        <v>2449.14</v>
      </c>
      <c r="E51" s="87">
        <f>H51*12</f>
        <v>0.6</v>
      </c>
      <c r="F51" s="86"/>
      <c r="G51" s="85">
        <f>H51*12</f>
        <v>0.6</v>
      </c>
      <c r="H51" s="85">
        <v>0.05</v>
      </c>
      <c r="I51" s="19">
        <v>4081.9</v>
      </c>
      <c r="J51" s="19">
        <v>1.07</v>
      </c>
      <c r="K51" s="69">
        <v>0.03</v>
      </c>
    </row>
    <row r="52" spans="1:12" s="31" customFormat="1" ht="15">
      <c r="A52" s="30" t="s">
        <v>41</v>
      </c>
      <c r="B52" s="27"/>
      <c r="C52" s="28"/>
      <c r="D52" s="85">
        <f>D54+D55+D56+D57+D58+D59+D60+D61+D62+D63+D64+D65</f>
        <v>40087.25</v>
      </c>
      <c r="E52" s="85"/>
      <c r="F52" s="86"/>
      <c r="G52" s="85">
        <f>D52/I52</f>
        <v>9.82</v>
      </c>
      <c r="H52" s="85">
        <f>G52/12</f>
        <v>0.82</v>
      </c>
      <c r="I52" s="19">
        <v>4081.9</v>
      </c>
      <c r="J52" s="19">
        <v>1.07</v>
      </c>
      <c r="K52" s="69">
        <v>0.73</v>
      </c>
      <c r="L52" s="31">
        <f>G52/12</f>
        <v>0.818333333333333</v>
      </c>
    </row>
    <row r="53" spans="1:12" s="25" customFormat="1" ht="15" hidden="1">
      <c r="A53" s="11"/>
      <c r="B53" s="36"/>
      <c r="C53" s="4"/>
      <c r="D53" s="88"/>
      <c r="E53" s="89"/>
      <c r="F53" s="90"/>
      <c r="G53" s="89"/>
      <c r="H53" s="89">
        <v>0</v>
      </c>
      <c r="I53" s="19">
        <v>4081.9</v>
      </c>
      <c r="J53" s="19">
        <v>1.07</v>
      </c>
      <c r="K53" s="69">
        <v>0</v>
      </c>
      <c r="L53" s="31">
        <f aca="true" t="shared" si="3" ref="L53:L94">G53/12</f>
        <v>0</v>
      </c>
    </row>
    <row r="54" spans="1:12" s="25" customFormat="1" ht="30" customHeight="1">
      <c r="A54" s="110" t="s">
        <v>152</v>
      </c>
      <c r="B54" s="111" t="s">
        <v>17</v>
      </c>
      <c r="C54" s="96"/>
      <c r="D54" s="88">
        <v>731.44</v>
      </c>
      <c r="E54" s="89"/>
      <c r="F54" s="90"/>
      <c r="G54" s="89"/>
      <c r="H54" s="89"/>
      <c r="I54" s="19">
        <v>4081.9</v>
      </c>
      <c r="J54" s="19">
        <v>1.07</v>
      </c>
      <c r="K54" s="69">
        <v>0.01</v>
      </c>
      <c r="L54" s="31">
        <f t="shared" si="3"/>
        <v>0</v>
      </c>
    </row>
    <row r="55" spans="1:12" s="25" customFormat="1" ht="15">
      <c r="A55" s="110" t="s">
        <v>18</v>
      </c>
      <c r="B55" s="111" t="s">
        <v>22</v>
      </c>
      <c r="C55" s="96">
        <f>F55*12</f>
        <v>0</v>
      </c>
      <c r="D55" s="88">
        <v>918.96</v>
      </c>
      <c r="E55" s="89">
        <f>H55*12</f>
        <v>0</v>
      </c>
      <c r="F55" s="90"/>
      <c r="G55" s="89"/>
      <c r="H55" s="89"/>
      <c r="I55" s="19">
        <v>4081.9</v>
      </c>
      <c r="J55" s="19">
        <v>1.07</v>
      </c>
      <c r="K55" s="69">
        <v>0.01</v>
      </c>
      <c r="L55" s="31">
        <f t="shared" si="3"/>
        <v>0</v>
      </c>
    </row>
    <row r="56" spans="1:12" s="25" customFormat="1" ht="15">
      <c r="A56" s="110" t="s">
        <v>123</v>
      </c>
      <c r="B56" s="112" t="s">
        <v>17</v>
      </c>
      <c r="C56" s="96"/>
      <c r="D56" s="88">
        <v>1637.48</v>
      </c>
      <c r="E56" s="89"/>
      <c r="F56" s="90"/>
      <c r="G56" s="89"/>
      <c r="H56" s="89"/>
      <c r="I56" s="19">
        <v>4081.9</v>
      </c>
      <c r="J56" s="19"/>
      <c r="K56" s="69"/>
      <c r="L56" s="31">
        <f t="shared" si="3"/>
        <v>0</v>
      </c>
    </row>
    <row r="57" spans="1:12" s="25" customFormat="1" ht="15">
      <c r="A57" s="113" t="s">
        <v>154</v>
      </c>
      <c r="B57" s="111" t="s">
        <v>17</v>
      </c>
      <c r="C57" s="96">
        <f>F57*12</f>
        <v>0</v>
      </c>
      <c r="D57" s="88">
        <v>5890.71</v>
      </c>
      <c r="E57" s="89">
        <f>H57*12</f>
        <v>0</v>
      </c>
      <c r="F57" s="90"/>
      <c r="G57" s="89"/>
      <c r="H57" s="89"/>
      <c r="I57" s="19">
        <v>4081.9</v>
      </c>
      <c r="J57" s="19">
        <v>1.07</v>
      </c>
      <c r="K57" s="69">
        <v>0.27</v>
      </c>
      <c r="L57" s="31">
        <f t="shared" si="3"/>
        <v>0</v>
      </c>
    </row>
    <row r="58" spans="1:12" s="25" customFormat="1" ht="25.5">
      <c r="A58" s="125" t="s">
        <v>141</v>
      </c>
      <c r="B58" s="112" t="s">
        <v>12</v>
      </c>
      <c r="C58" s="96"/>
      <c r="D58" s="89">
        <v>7474.76</v>
      </c>
      <c r="E58" s="89"/>
      <c r="F58" s="90"/>
      <c r="G58" s="89"/>
      <c r="H58" s="89"/>
      <c r="I58" s="19">
        <v>4081.9</v>
      </c>
      <c r="J58" s="19"/>
      <c r="K58" s="69"/>
      <c r="L58" s="31">
        <f t="shared" si="3"/>
        <v>0</v>
      </c>
    </row>
    <row r="59" spans="1:12" s="25" customFormat="1" ht="15">
      <c r="A59" s="110" t="s">
        <v>64</v>
      </c>
      <c r="B59" s="111" t="s">
        <v>17</v>
      </c>
      <c r="C59" s="96">
        <f>F59*12</f>
        <v>0</v>
      </c>
      <c r="D59" s="88">
        <v>1751.22</v>
      </c>
      <c r="E59" s="89">
        <f>H59*12</f>
        <v>0</v>
      </c>
      <c r="F59" s="90"/>
      <c r="G59" s="89"/>
      <c r="H59" s="89"/>
      <c r="I59" s="19">
        <v>4081.9</v>
      </c>
      <c r="J59" s="19">
        <v>1.07</v>
      </c>
      <c r="K59" s="69">
        <v>0.03</v>
      </c>
      <c r="L59" s="31">
        <f t="shared" si="3"/>
        <v>0</v>
      </c>
    </row>
    <row r="60" spans="1:12" s="25" customFormat="1" ht="15">
      <c r="A60" s="110" t="s">
        <v>19</v>
      </c>
      <c r="B60" s="111" t="s">
        <v>17</v>
      </c>
      <c r="C60" s="96">
        <f>F60*12</f>
        <v>0</v>
      </c>
      <c r="D60" s="88">
        <v>5855.59</v>
      </c>
      <c r="E60" s="89">
        <f>H60*12</f>
        <v>0</v>
      </c>
      <c r="F60" s="90"/>
      <c r="G60" s="89"/>
      <c r="H60" s="89"/>
      <c r="I60" s="19">
        <v>4081.9</v>
      </c>
      <c r="J60" s="19">
        <v>1.07</v>
      </c>
      <c r="K60" s="69">
        <v>0.1</v>
      </c>
      <c r="L60" s="31">
        <f t="shared" si="3"/>
        <v>0</v>
      </c>
    </row>
    <row r="61" spans="1:12" s="25" customFormat="1" ht="15">
      <c r="A61" s="110" t="s">
        <v>20</v>
      </c>
      <c r="B61" s="111" t="s">
        <v>17</v>
      </c>
      <c r="C61" s="96">
        <f>F61*12</f>
        <v>0</v>
      </c>
      <c r="D61" s="88">
        <v>918.95</v>
      </c>
      <c r="E61" s="89">
        <f>H61*12</f>
        <v>0</v>
      </c>
      <c r="F61" s="90"/>
      <c r="G61" s="89"/>
      <c r="H61" s="89"/>
      <c r="I61" s="19">
        <v>4081.9</v>
      </c>
      <c r="J61" s="19">
        <v>1.07</v>
      </c>
      <c r="K61" s="69">
        <v>0.01</v>
      </c>
      <c r="L61" s="31">
        <f t="shared" si="3"/>
        <v>0</v>
      </c>
    </row>
    <row r="62" spans="1:12" s="25" customFormat="1" ht="15">
      <c r="A62" s="110" t="s">
        <v>61</v>
      </c>
      <c r="B62" s="111" t="s">
        <v>17</v>
      </c>
      <c r="C62" s="96"/>
      <c r="D62" s="88">
        <v>875.58</v>
      </c>
      <c r="E62" s="89"/>
      <c r="F62" s="90"/>
      <c r="G62" s="89"/>
      <c r="H62" s="89"/>
      <c r="I62" s="19">
        <v>4081.9</v>
      </c>
      <c r="J62" s="19">
        <v>1.07</v>
      </c>
      <c r="K62" s="69">
        <v>0.01</v>
      </c>
      <c r="L62" s="31">
        <f t="shared" si="3"/>
        <v>0</v>
      </c>
    </row>
    <row r="63" spans="1:12" s="25" customFormat="1" ht="15">
      <c r="A63" s="110" t="s">
        <v>62</v>
      </c>
      <c r="B63" s="111" t="s">
        <v>22</v>
      </c>
      <c r="C63" s="96"/>
      <c r="D63" s="88">
        <v>3502.46</v>
      </c>
      <c r="E63" s="89"/>
      <c r="F63" s="90"/>
      <c r="G63" s="89"/>
      <c r="H63" s="89"/>
      <c r="I63" s="19">
        <v>4081.9</v>
      </c>
      <c r="J63" s="19">
        <v>1.07</v>
      </c>
      <c r="K63" s="69">
        <v>0.05</v>
      </c>
      <c r="L63" s="31">
        <f t="shared" si="3"/>
        <v>0</v>
      </c>
    </row>
    <row r="64" spans="1:12" s="25" customFormat="1" ht="25.5">
      <c r="A64" s="110" t="s">
        <v>21</v>
      </c>
      <c r="B64" s="111" t="s">
        <v>17</v>
      </c>
      <c r="C64" s="96">
        <f>F64*12</f>
        <v>0</v>
      </c>
      <c r="D64" s="88">
        <v>4066.92</v>
      </c>
      <c r="E64" s="89">
        <f>H64*12</f>
        <v>0</v>
      </c>
      <c r="F64" s="90"/>
      <c r="G64" s="89"/>
      <c r="H64" s="89"/>
      <c r="I64" s="19">
        <v>4081.9</v>
      </c>
      <c r="J64" s="19">
        <v>1.07</v>
      </c>
      <c r="K64" s="69">
        <v>0.06</v>
      </c>
      <c r="L64" s="31">
        <f t="shared" si="3"/>
        <v>0</v>
      </c>
    </row>
    <row r="65" spans="1:12" s="25" customFormat="1" ht="27" customHeight="1">
      <c r="A65" s="110" t="s">
        <v>153</v>
      </c>
      <c r="B65" s="111" t="s">
        <v>17</v>
      </c>
      <c r="C65" s="96"/>
      <c r="D65" s="88">
        <v>6463.18</v>
      </c>
      <c r="E65" s="89"/>
      <c r="F65" s="90"/>
      <c r="G65" s="89"/>
      <c r="H65" s="89"/>
      <c r="I65" s="19">
        <v>4081.9</v>
      </c>
      <c r="J65" s="19">
        <v>1.07</v>
      </c>
      <c r="K65" s="69">
        <v>0.01</v>
      </c>
      <c r="L65" s="31">
        <f t="shared" si="3"/>
        <v>0</v>
      </c>
    </row>
    <row r="66" spans="1:12" s="25" customFormat="1" ht="15" hidden="1">
      <c r="A66" s="11"/>
      <c r="B66" s="111"/>
      <c r="C66" s="12"/>
      <c r="D66" s="88"/>
      <c r="E66" s="91"/>
      <c r="F66" s="90"/>
      <c r="G66" s="89"/>
      <c r="H66" s="89"/>
      <c r="I66" s="19">
        <v>4081.9</v>
      </c>
      <c r="J66" s="19">
        <v>1.07</v>
      </c>
      <c r="K66" s="69">
        <v>0</v>
      </c>
      <c r="L66" s="31">
        <f t="shared" si="3"/>
        <v>0</v>
      </c>
    </row>
    <row r="67" spans="1:12" s="25" customFormat="1" ht="15" hidden="1">
      <c r="A67" s="11" t="s">
        <v>42</v>
      </c>
      <c r="B67" s="111" t="s">
        <v>17</v>
      </c>
      <c r="C67" s="4"/>
      <c r="D67" s="88">
        <f>G67*I67</f>
        <v>0</v>
      </c>
      <c r="E67" s="89"/>
      <c r="F67" s="90"/>
      <c r="G67" s="89"/>
      <c r="H67" s="89"/>
      <c r="I67" s="19">
        <v>4081.9</v>
      </c>
      <c r="J67" s="19">
        <v>1.07</v>
      </c>
      <c r="K67" s="69">
        <v>0.01</v>
      </c>
      <c r="L67" s="31">
        <f t="shared" si="3"/>
        <v>0</v>
      </c>
    </row>
    <row r="68" spans="1:12" s="80" customFormat="1" ht="25.5" hidden="1">
      <c r="A68" s="11" t="s">
        <v>117</v>
      </c>
      <c r="B68" s="112" t="s">
        <v>116</v>
      </c>
      <c r="C68" s="79"/>
      <c r="D68" s="92">
        <v>0</v>
      </c>
      <c r="E68" s="93"/>
      <c r="F68" s="94"/>
      <c r="G68" s="93"/>
      <c r="H68" s="93"/>
      <c r="I68" s="19">
        <v>4081.9</v>
      </c>
      <c r="J68" s="19">
        <v>1.07</v>
      </c>
      <c r="K68" s="69">
        <v>0.05</v>
      </c>
      <c r="L68" s="31">
        <f t="shared" si="3"/>
        <v>0</v>
      </c>
    </row>
    <row r="69" spans="1:12" s="31" customFormat="1" ht="30">
      <c r="A69" s="30" t="s">
        <v>49</v>
      </c>
      <c r="B69" s="100"/>
      <c r="C69" s="28"/>
      <c r="D69" s="85">
        <f>D70+D71+D72+D73+D74+D75</f>
        <v>16501.4</v>
      </c>
      <c r="E69" s="85"/>
      <c r="F69" s="86"/>
      <c r="G69" s="85">
        <f>D69/I69</f>
        <v>4.04</v>
      </c>
      <c r="H69" s="85">
        <f>G69/12</f>
        <v>0.34</v>
      </c>
      <c r="I69" s="19">
        <v>4081.9</v>
      </c>
      <c r="J69" s="19">
        <v>1.07</v>
      </c>
      <c r="K69" s="69">
        <v>0.75</v>
      </c>
      <c r="L69" s="31">
        <f t="shared" si="3"/>
        <v>0.336666666666667</v>
      </c>
    </row>
    <row r="70" spans="1:12" s="25" customFormat="1" ht="15">
      <c r="A70" s="11" t="s">
        <v>43</v>
      </c>
      <c r="B70" s="111" t="s">
        <v>65</v>
      </c>
      <c r="C70" s="4"/>
      <c r="D70" s="88">
        <v>2626.83</v>
      </c>
      <c r="E70" s="89"/>
      <c r="F70" s="90"/>
      <c r="G70" s="89"/>
      <c r="H70" s="89"/>
      <c r="I70" s="19">
        <v>4081.9</v>
      </c>
      <c r="J70" s="19">
        <v>1.07</v>
      </c>
      <c r="K70" s="69">
        <v>0.04</v>
      </c>
      <c r="L70" s="31">
        <f t="shared" si="3"/>
        <v>0</v>
      </c>
    </row>
    <row r="71" spans="1:12" s="25" customFormat="1" ht="25.5">
      <c r="A71" s="11" t="s">
        <v>44</v>
      </c>
      <c r="B71" s="111" t="s">
        <v>53</v>
      </c>
      <c r="C71" s="4"/>
      <c r="D71" s="88">
        <v>1751.23</v>
      </c>
      <c r="E71" s="89"/>
      <c r="F71" s="90"/>
      <c r="G71" s="89"/>
      <c r="H71" s="89"/>
      <c r="I71" s="19">
        <v>4081.9</v>
      </c>
      <c r="J71" s="19">
        <v>1.07</v>
      </c>
      <c r="K71" s="69">
        <v>0.03</v>
      </c>
      <c r="L71" s="31">
        <f t="shared" si="3"/>
        <v>0</v>
      </c>
    </row>
    <row r="72" spans="1:12" s="25" customFormat="1" ht="15">
      <c r="A72" s="11" t="s">
        <v>69</v>
      </c>
      <c r="B72" s="111" t="s">
        <v>68</v>
      </c>
      <c r="C72" s="4"/>
      <c r="D72" s="88">
        <v>1837.85</v>
      </c>
      <c r="E72" s="89"/>
      <c r="F72" s="90"/>
      <c r="G72" s="89"/>
      <c r="H72" s="89"/>
      <c r="I72" s="19">
        <v>4081.9</v>
      </c>
      <c r="J72" s="19">
        <v>1.07</v>
      </c>
      <c r="K72" s="69">
        <v>0.03</v>
      </c>
      <c r="L72" s="31">
        <f t="shared" si="3"/>
        <v>0</v>
      </c>
    </row>
    <row r="73" spans="1:12" s="25" customFormat="1" ht="25.5">
      <c r="A73" s="11" t="s">
        <v>66</v>
      </c>
      <c r="B73" s="111" t="s">
        <v>67</v>
      </c>
      <c r="C73" s="4"/>
      <c r="D73" s="88">
        <v>1751.2</v>
      </c>
      <c r="E73" s="89"/>
      <c r="F73" s="90"/>
      <c r="G73" s="89"/>
      <c r="H73" s="89"/>
      <c r="I73" s="19">
        <v>4081.9</v>
      </c>
      <c r="J73" s="19">
        <v>1.07</v>
      </c>
      <c r="K73" s="69">
        <v>0.03</v>
      </c>
      <c r="L73" s="31">
        <f t="shared" si="3"/>
        <v>0</v>
      </c>
    </row>
    <row r="74" spans="1:12" s="25" customFormat="1" ht="15">
      <c r="A74" s="113" t="s">
        <v>155</v>
      </c>
      <c r="B74" s="112" t="s">
        <v>17</v>
      </c>
      <c r="C74" s="4"/>
      <c r="D74" s="88">
        <v>2305.89</v>
      </c>
      <c r="E74" s="89"/>
      <c r="F74" s="90"/>
      <c r="G74" s="89"/>
      <c r="H74" s="89"/>
      <c r="I74" s="19">
        <v>4081.9</v>
      </c>
      <c r="J74" s="19"/>
      <c r="K74" s="69"/>
      <c r="L74" s="31">
        <f t="shared" si="3"/>
        <v>0</v>
      </c>
    </row>
    <row r="75" spans="1:12" s="25" customFormat="1" ht="15">
      <c r="A75" s="11" t="s">
        <v>63</v>
      </c>
      <c r="B75" s="36" t="s">
        <v>9</v>
      </c>
      <c r="C75" s="12"/>
      <c r="D75" s="88">
        <v>6228.4</v>
      </c>
      <c r="E75" s="91"/>
      <c r="F75" s="90"/>
      <c r="G75" s="89"/>
      <c r="H75" s="89"/>
      <c r="I75" s="19">
        <v>4081.9</v>
      </c>
      <c r="J75" s="19">
        <v>1.07</v>
      </c>
      <c r="K75" s="69">
        <v>0.1</v>
      </c>
      <c r="L75" s="31">
        <f t="shared" si="3"/>
        <v>0</v>
      </c>
    </row>
    <row r="76" spans="1:12" s="25" customFormat="1" ht="15" hidden="1">
      <c r="A76" s="11" t="s">
        <v>72</v>
      </c>
      <c r="B76" s="36" t="s">
        <v>17</v>
      </c>
      <c r="C76" s="4"/>
      <c r="D76" s="88">
        <v>30388.32</v>
      </c>
      <c r="E76" s="89"/>
      <c r="F76" s="90"/>
      <c r="G76" s="89">
        <f>H76*12</f>
        <v>0</v>
      </c>
      <c r="H76" s="89">
        <v>0</v>
      </c>
      <c r="I76" s="19">
        <v>4081.9</v>
      </c>
      <c r="J76" s="19">
        <v>1.07</v>
      </c>
      <c r="K76" s="69">
        <v>0</v>
      </c>
      <c r="L76" s="31">
        <f t="shared" si="3"/>
        <v>0</v>
      </c>
    </row>
    <row r="77" spans="1:12" s="25" customFormat="1" ht="30">
      <c r="A77" s="30" t="s">
        <v>50</v>
      </c>
      <c r="B77" s="111"/>
      <c r="C77" s="4"/>
      <c r="D77" s="85">
        <f>D78</f>
        <v>2710.02</v>
      </c>
      <c r="E77" s="89"/>
      <c r="F77" s="90"/>
      <c r="G77" s="85">
        <f>D77/I77</f>
        <v>0.66</v>
      </c>
      <c r="H77" s="85">
        <f>G77/12</f>
        <v>0.06</v>
      </c>
      <c r="I77" s="19">
        <v>4081.9</v>
      </c>
      <c r="J77" s="19">
        <v>1.07</v>
      </c>
      <c r="K77" s="69">
        <v>0.32</v>
      </c>
      <c r="L77" s="31">
        <f t="shared" si="3"/>
        <v>0.055</v>
      </c>
    </row>
    <row r="78" spans="1:12" s="25" customFormat="1" ht="15">
      <c r="A78" s="115" t="s">
        <v>156</v>
      </c>
      <c r="B78" s="124" t="s">
        <v>17</v>
      </c>
      <c r="C78" s="48"/>
      <c r="D78" s="104">
        <v>2710.02</v>
      </c>
      <c r="E78" s="116"/>
      <c r="F78" s="117"/>
      <c r="G78" s="105"/>
      <c r="H78" s="105"/>
      <c r="I78" s="19">
        <v>4081.9</v>
      </c>
      <c r="J78" s="19"/>
      <c r="K78" s="69"/>
      <c r="L78" s="31">
        <f t="shared" si="3"/>
        <v>0</v>
      </c>
    </row>
    <row r="79" spans="1:12" s="25" customFormat="1" ht="0.75" customHeight="1">
      <c r="A79" s="11" t="s">
        <v>119</v>
      </c>
      <c r="B79" s="78" t="s">
        <v>12</v>
      </c>
      <c r="C79" s="4"/>
      <c r="D79" s="95"/>
      <c r="E79" s="89"/>
      <c r="F79" s="90"/>
      <c r="G79" s="91"/>
      <c r="H79" s="91"/>
      <c r="I79" s="19"/>
      <c r="J79" s="19"/>
      <c r="K79" s="69"/>
      <c r="L79" s="31">
        <f t="shared" si="3"/>
        <v>0</v>
      </c>
    </row>
    <row r="80" spans="1:12" s="25" customFormat="1" ht="15">
      <c r="A80" s="30" t="s">
        <v>51</v>
      </c>
      <c r="B80" s="36"/>
      <c r="C80" s="4"/>
      <c r="D80" s="85">
        <f>SUM(D81:D87)</f>
        <v>15376.74</v>
      </c>
      <c r="E80" s="89"/>
      <c r="F80" s="90"/>
      <c r="G80" s="85">
        <f>D80/I80</f>
        <v>3.77</v>
      </c>
      <c r="H80" s="85">
        <f>G80/12+0.01</f>
        <v>0.32</v>
      </c>
      <c r="I80" s="19">
        <v>4081.9</v>
      </c>
      <c r="J80" s="19">
        <v>1.07</v>
      </c>
      <c r="K80" s="69">
        <v>0.25</v>
      </c>
      <c r="L80" s="31">
        <f t="shared" si="3"/>
        <v>0.314166666666667</v>
      </c>
    </row>
    <row r="81" spans="1:12" s="25" customFormat="1" ht="15">
      <c r="A81" s="11" t="s">
        <v>45</v>
      </c>
      <c r="B81" s="36" t="s">
        <v>9</v>
      </c>
      <c r="C81" s="4"/>
      <c r="D81" s="88">
        <v>1220.4</v>
      </c>
      <c r="E81" s="89"/>
      <c r="F81" s="90"/>
      <c r="G81" s="89"/>
      <c r="H81" s="89"/>
      <c r="I81" s="19">
        <v>4081.9</v>
      </c>
      <c r="J81" s="19">
        <v>1.07</v>
      </c>
      <c r="K81" s="69">
        <v>0.02</v>
      </c>
      <c r="L81" s="31">
        <f t="shared" si="3"/>
        <v>0</v>
      </c>
    </row>
    <row r="82" spans="1:12" s="25" customFormat="1" ht="15">
      <c r="A82" s="11" t="s">
        <v>75</v>
      </c>
      <c r="B82" s="36" t="s">
        <v>17</v>
      </c>
      <c r="C82" s="4"/>
      <c r="D82" s="88">
        <v>10169.56</v>
      </c>
      <c r="E82" s="89"/>
      <c r="F82" s="90"/>
      <c r="G82" s="89"/>
      <c r="H82" s="89"/>
      <c r="I82" s="19">
        <v>4081.9</v>
      </c>
      <c r="J82" s="19">
        <v>1.07</v>
      </c>
      <c r="K82" s="69">
        <v>0.16</v>
      </c>
      <c r="L82" s="31">
        <f t="shared" si="3"/>
        <v>0</v>
      </c>
    </row>
    <row r="83" spans="1:12" s="25" customFormat="1" ht="15">
      <c r="A83" s="11" t="s">
        <v>46</v>
      </c>
      <c r="B83" s="36" t="s">
        <v>17</v>
      </c>
      <c r="C83" s="4"/>
      <c r="D83" s="88">
        <v>915.28</v>
      </c>
      <c r="E83" s="89"/>
      <c r="F83" s="90"/>
      <c r="G83" s="89"/>
      <c r="H83" s="89"/>
      <c r="I83" s="19">
        <v>4081.9</v>
      </c>
      <c r="J83" s="19">
        <v>1.07</v>
      </c>
      <c r="K83" s="69">
        <v>0.01</v>
      </c>
      <c r="L83" s="31">
        <f t="shared" si="3"/>
        <v>0</v>
      </c>
    </row>
    <row r="84" spans="1:12" s="25" customFormat="1" ht="27.75" customHeight="1" hidden="1">
      <c r="A84" s="11" t="s">
        <v>54</v>
      </c>
      <c r="B84" s="36" t="s">
        <v>12</v>
      </c>
      <c r="C84" s="4"/>
      <c r="D84" s="88">
        <f>G84*I84</f>
        <v>0</v>
      </c>
      <c r="E84" s="89"/>
      <c r="F84" s="90"/>
      <c r="G84" s="89"/>
      <c r="H84" s="89"/>
      <c r="I84" s="19">
        <v>4081.9</v>
      </c>
      <c r="J84" s="19">
        <v>1.07</v>
      </c>
      <c r="K84" s="69">
        <v>0</v>
      </c>
      <c r="L84" s="31">
        <f t="shared" si="3"/>
        <v>0</v>
      </c>
    </row>
    <row r="85" spans="1:12" s="25" customFormat="1" ht="25.5" hidden="1">
      <c r="A85" s="11" t="s">
        <v>70</v>
      </c>
      <c r="B85" s="36" t="s">
        <v>12</v>
      </c>
      <c r="C85" s="4"/>
      <c r="D85" s="88">
        <f>G85*I85</f>
        <v>0</v>
      </c>
      <c r="E85" s="89"/>
      <c r="F85" s="90"/>
      <c r="G85" s="89"/>
      <c r="H85" s="89"/>
      <c r="I85" s="19">
        <v>4081.9</v>
      </c>
      <c r="J85" s="19">
        <v>1.07</v>
      </c>
      <c r="K85" s="69">
        <v>0</v>
      </c>
      <c r="L85" s="31">
        <f t="shared" si="3"/>
        <v>0</v>
      </c>
    </row>
    <row r="86" spans="1:12" s="25" customFormat="1" ht="25.5" hidden="1">
      <c r="A86" s="11" t="s">
        <v>73</v>
      </c>
      <c r="B86" s="36" t="s">
        <v>12</v>
      </c>
      <c r="C86" s="4"/>
      <c r="D86" s="88">
        <f>G86*I86</f>
        <v>0</v>
      </c>
      <c r="E86" s="89"/>
      <c r="F86" s="90"/>
      <c r="G86" s="89"/>
      <c r="H86" s="89"/>
      <c r="I86" s="19">
        <v>4081.9</v>
      </c>
      <c r="J86" s="19">
        <v>1.07</v>
      </c>
      <c r="K86" s="69">
        <v>0</v>
      </c>
      <c r="L86" s="31">
        <f t="shared" si="3"/>
        <v>0</v>
      </c>
    </row>
    <row r="87" spans="1:12" s="25" customFormat="1" ht="25.5">
      <c r="A87" s="11" t="s">
        <v>71</v>
      </c>
      <c r="B87" s="36" t="s">
        <v>12</v>
      </c>
      <c r="C87" s="4"/>
      <c r="D87" s="88">
        <v>3071.5</v>
      </c>
      <c r="E87" s="89"/>
      <c r="F87" s="90"/>
      <c r="G87" s="89"/>
      <c r="H87" s="89"/>
      <c r="I87" s="19">
        <v>4081.9</v>
      </c>
      <c r="J87" s="19">
        <v>1.07</v>
      </c>
      <c r="K87" s="69">
        <v>0.05</v>
      </c>
      <c r="L87" s="31">
        <f t="shared" si="3"/>
        <v>0</v>
      </c>
    </row>
    <row r="88" spans="1:12" s="25" customFormat="1" ht="15">
      <c r="A88" s="30" t="s">
        <v>52</v>
      </c>
      <c r="B88" s="36"/>
      <c r="C88" s="4"/>
      <c r="D88" s="85">
        <f>D89</f>
        <v>1098.16</v>
      </c>
      <c r="E88" s="89"/>
      <c r="F88" s="90"/>
      <c r="G88" s="85">
        <f>D88/I88</f>
        <v>0.27</v>
      </c>
      <c r="H88" s="85">
        <f>G88/12</f>
        <v>0.02</v>
      </c>
      <c r="I88" s="19">
        <v>4081.9</v>
      </c>
      <c r="J88" s="19">
        <v>1.07</v>
      </c>
      <c r="K88" s="69">
        <v>0.03</v>
      </c>
      <c r="L88" s="31">
        <f t="shared" si="3"/>
        <v>0.0225</v>
      </c>
    </row>
    <row r="89" spans="1:12" s="25" customFormat="1" ht="15">
      <c r="A89" s="11" t="s">
        <v>47</v>
      </c>
      <c r="B89" s="36" t="s">
        <v>17</v>
      </c>
      <c r="C89" s="4"/>
      <c r="D89" s="88">
        <v>1098.16</v>
      </c>
      <c r="E89" s="89"/>
      <c r="F89" s="90"/>
      <c r="G89" s="89"/>
      <c r="H89" s="89"/>
      <c r="I89" s="19">
        <v>4081.9</v>
      </c>
      <c r="J89" s="19">
        <v>1.07</v>
      </c>
      <c r="K89" s="69">
        <v>0.02</v>
      </c>
      <c r="L89" s="31">
        <f t="shared" si="3"/>
        <v>0</v>
      </c>
    </row>
    <row r="90" spans="1:12" s="25" customFormat="1" ht="15" hidden="1">
      <c r="A90" s="11" t="s">
        <v>48</v>
      </c>
      <c r="B90" s="36" t="s">
        <v>17</v>
      </c>
      <c r="C90" s="4"/>
      <c r="D90" s="88"/>
      <c r="E90" s="89"/>
      <c r="F90" s="90"/>
      <c r="G90" s="89"/>
      <c r="H90" s="89"/>
      <c r="I90" s="19">
        <v>4081.9</v>
      </c>
      <c r="J90" s="19">
        <v>1.07</v>
      </c>
      <c r="K90" s="69">
        <v>0</v>
      </c>
      <c r="L90" s="31">
        <f t="shared" si="3"/>
        <v>0</v>
      </c>
    </row>
    <row r="91" spans="1:12" s="19" customFormat="1" ht="15">
      <c r="A91" s="30" t="s">
        <v>60</v>
      </c>
      <c r="B91" s="27"/>
      <c r="C91" s="28"/>
      <c r="D91" s="85">
        <f>D92+D93</f>
        <v>28417.84</v>
      </c>
      <c r="E91" s="85"/>
      <c r="F91" s="86"/>
      <c r="G91" s="85">
        <f>D91/I91</f>
        <v>6.96</v>
      </c>
      <c r="H91" s="85">
        <f>G91/12</f>
        <v>0.58</v>
      </c>
      <c r="I91" s="19">
        <v>4081.9</v>
      </c>
      <c r="J91" s="19">
        <v>1.07</v>
      </c>
      <c r="K91" s="69">
        <v>0.02</v>
      </c>
      <c r="L91" s="31">
        <f t="shared" si="3"/>
        <v>0.58</v>
      </c>
    </row>
    <row r="92" spans="1:12" s="25" customFormat="1" ht="15">
      <c r="A92" s="110" t="s">
        <v>130</v>
      </c>
      <c r="B92" s="78" t="s">
        <v>22</v>
      </c>
      <c r="C92" s="4"/>
      <c r="D92" s="88">
        <v>16307.04</v>
      </c>
      <c r="E92" s="89"/>
      <c r="F92" s="90"/>
      <c r="G92" s="89"/>
      <c r="H92" s="89"/>
      <c r="I92" s="19">
        <v>4081.9</v>
      </c>
      <c r="J92" s="19">
        <v>1.07</v>
      </c>
      <c r="K92" s="69">
        <v>0.02</v>
      </c>
      <c r="L92" s="31">
        <f t="shared" si="3"/>
        <v>0</v>
      </c>
    </row>
    <row r="93" spans="1:12" s="25" customFormat="1" ht="15">
      <c r="A93" s="11" t="s">
        <v>124</v>
      </c>
      <c r="B93" s="78" t="s">
        <v>121</v>
      </c>
      <c r="C93" s="12"/>
      <c r="D93" s="95">
        <v>12110.8</v>
      </c>
      <c r="E93" s="91"/>
      <c r="F93" s="90"/>
      <c r="G93" s="91"/>
      <c r="H93" s="91"/>
      <c r="I93" s="19">
        <v>4081.9</v>
      </c>
      <c r="J93" s="19"/>
      <c r="K93" s="69"/>
      <c r="L93" s="31">
        <f t="shared" si="3"/>
        <v>0</v>
      </c>
    </row>
    <row r="94" spans="1:12" s="19" customFormat="1" ht="15">
      <c r="A94" s="30" t="s">
        <v>59</v>
      </c>
      <c r="B94" s="27"/>
      <c r="C94" s="28"/>
      <c r="D94" s="120">
        <v>0</v>
      </c>
      <c r="E94" s="85"/>
      <c r="F94" s="86"/>
      <c r="G94" s="85">
        <f>D94/I94</f>
        <v>0</v>
      </c>
      <c r="H94" s="85">
        <f>G94/12</f>
        <v>0</v>
      </c>
      <c r="I94" s="19">
        <v>4081.9</v>
      </c>
      <c r="J94" s="19">
        <v>1.07</v>
      </c>
      <c r="K94" s="69">
        <v>0.04</v>
      </c>
      <c r="L94" s="31">
        <f t="shared" si="3"/>
        <v>0</v>
      </c>
    </row>
    <row r="95" spans="1:13" s="19" customFormat="1" ht="37.5">
      <c r="A95" s="37" t="s">
        <v>161</v>
      </c>
      <c r="B95" s="27" t="s">
        <v>12</v>
      </c>
      <c r="C95" s="33">
        <f>F95*12</f>
        <v>0</v>
      </c>
      <c r="D95" s="87">
        <f>G95*I95</f>
        <v>18613.46</v>
      </c>
      <c r="E95" s="87">
        <f>H95*12</f>
        <v>4.56</v>
      </c>
      <c r="F95" s="87"/>
      <c r="G95" s="87">
        <f>H95*12</f>
        <v>4.56</v>
      </c>
      <c r="H95" s="87">
        <v>0.38</v>
      </c>
      <c r="I95" s="19">
        <v>4081.9</v>
      </c>
      <c r="J95" s="19">
        <v>1.07</v>
      </c>
      <c r="K95" s="69">
        <v>0.3</v>
      </c>
      <c r="M95" s="69"/>
    </row>
    <row r="96" spans="1:11" s="19" customFormat="1" ht="18.75" hidden="1">
      <c r="A96" s="37" t="s">
        <v>38</v>
      </c>
      <c r="B96" s="27"/>
      <c r="C96" s="33">
        <f>F96*12</f>
        <v>0</v>
      </c>
      <c r="D96" s="87">
        <f aca="true" t="shared" si="4" ref="D96:D104">G96*I96</f>
        <v>65636.95</v>
      </c>
      <c r="E96" s="87">
        <f aca="true" t="shared" si="5" ref="E96:E104">H96*12</f>
        <v>16.08</v>
      </c>
      <c r="F96" s="87"/>
      <c r="G96" s="87">
        <f aca="true" t="shared" si="6" ref="G96:G105">H96*12</f>
        <v>16.08</v>
      </c>
      <c r="H96" s="87">
        <v>1.34</v>
      </c>
      <c r="I96" s="19">
        <v>4081.9</v>
      </c>
      <c r="J96" s="19">
        <v>1.07</v>
      </c>
      <c r="K96" s="69"/>
    </row>
    <row r="97" spans="1:11" s="19" customFormat="1" ht="15" hidden="1">
      <c r="A97" s="54"/>
      <c r="B97" s="47"/>
      <c r="C97" s="48"/>
      <c r="D97" s="87">
        <f t="shared" si="4"/>
        <v>114619.75</v>
      </c>
      <c r="E97" s="87">
        <f t="shared" si="5"/>
        <v>28.08</v>
      </c>
      <c r="F97" s="87"/>
      <c r="G97" s="87">
        <f t="shared" si="6"/>
        <v>28.08</v>
      </c>
      <c r="H97" s="87">
        <v>2.34</v>
      </c>
      <c r="I97" s="19">
        <v>4081.9</v>
      </c>
      <c r="J97" s="19">
        <v>1.07</v>
      </c>
      <c r="K97" s="69"/>
    </row>
    <row r="98" spans="1:11" s="19" customFormat="1" ht="15" hidden="1">
      <c r="A98" s="54"/>
      <c r="B98" s="47"/>
      <c r="C98" s="48"/>
      <c r="D98" s="87">
        <f t="shared" si="4"/>
        <v>163602.55</v>
      </c>
      <c r="E98" s="87">
        <f t="shared" si="5"/>
        <v>40.08</v>
      </c>
      <c r="F98" s="87"/>
      <c r="G98" s="87">
        <f t="shared" si="6"/>
        <v>40.08</v>
      </c>
      <c r="H98" s="87">
        <v>3.34</v>
      </c>
      <c r="I98" s="19">
        <v>4081.9</v>
      </c>
      <c r="J98" s="19">
        <v>1.07</v>
      </c>
      <c r="K98" s="69"/>
    </row>
    <row r="99" spans="1:11" s="19" customFormat="1" ht="15" hidden="1">
      <c r="A99" s="54"/>
      <c r="B99" s="47"/>
      <c r="C99" s="48"/>
      <c r="D99" s="87">
        <f t="shared" si="4"/>
        <v>212585.35</v>
      </c>
      <c r="E99" s="87">
        <f t="shared" si="5"/>
        <v>52.08</v>
      </c>
      <c r="F99" s="87"/>
      <c r="G99" s="87">
        <f t="shared" si="6"/>
        <v>52.08</v>
      </c>
      <c r="H99" s="87">
        <v>4.34</v>
      </c>
      <c r="I99" s="19">
        <v>4081.9</v>
      </c>
      <c r="J99" s="19">
        <v>1.07</v>
      </c>
      <c r="K99" s="69"/>
    </row>
    <row r="100" spans="1:11" s="19" customFormat="1" ht="15" hidden="1">
      <c r="A100" s="54"/>
      <c r="B100" s="47"/>
      <c r="C100" s="48"/>
      <c r="D100" s="87">
        <f t="shared" si="4"/>
        <v>261568.15</v>
      </c>
      <c r="E100" s="87">
        <f t="shared" si="5"/>
        <v>64.08</v>
      </c>
      <c r="F100" s="87"/>
      <c r="G100" s="87">
        <f t="shared" si="6"/>
        <v>64.08</v>
      </c>
      <c r="H100" s="87">
        <v>5.34</v>
      </c>
      <c r="I100" s="19">
        <v>4081.9</v>
      </c>
      <c r="J100" s="19">
        <v>1.07</v>
      </c>
      <c r="K100" s="69"/>
    </row>
    <row r="101" spans="1:11" s="19" customFormat="1" ht="15" hidden="1">
      <c r="A101" s="54"/>
      <c r="B101" s="47"/>
      <c r="C101" s="48"/>
      <c r="D101" s="87">
        <f t="shared" si="4"/>
        <v>310550.95</v>
      </c>
      <c r="E101" s="87">
        <f t="shared" si="5"/>
        <v>76.08</v>
      </c>
      <c r="F101" s="87"/>
      <c r="G101" s="87">
        <f t="shared" si="6"/>
        <v>76.08</v>
      </c>
      <c r="H101" s="87">
        <v>6.34</v>
      </c>
      <c r="I101" s="19">
        <v>4081.9</v>
      </c>
      <c r="J101" s="19">
        <v>1.07</v>
      </c>
      <c r="K101" s="69"/>
    </row>
    <row r="102" spans="1:11" s="19" customFormat="1" ht="15" hidden="1">
      <c r="A102" s="54"/>
      <c r="B102" s="47"/>
      <c r="C102" s="48"/>
      <c r="D102" s="87">
        <f t="shared" si="4"/>
        <v>359533.75</v>
      </c>
      <c r="E102" s="87">
        <f t="shared" si="5"/>
        <v>88.08</v>
      </c>
      <c r="F102" s="87"/>
      <c r="G102" s="87">
        <f t="shared" si="6"/>
        <v>88.08</v>
      </c>
      <c r="H102" s="87">
        <v>7.34</v>
      </c>
      <c r="I102" s="19">
        <v>4081.9</v>
      </c>
      <c r="J102" s="19">
        <v>1.07</v>
      </c>
      <c r="K102" s="69"/>
    </row>
    <row r="103" spans="1:11" s="19" customFormat="1" ht="17.25" customHeight="1" hidden="1">
      <c r="A103" s="54"/>
      <c r="B103" s="47"/>
      <c r="C103" s="48"/>
      <c r="D103" s="87">
        <f t="shared" si="4"/>
        <v>408516.55</v>
      </c>
      <c r="E103" s="87">
        <f t="shared" si="5"/>
        <v>100.08</v>
      </c>
      <c r="F103" s="87"/>
      <c r="G103" s="87">
        <f t="shared" si="6"/>
        <v>100.08</v>
      </c>
      <c r="H103" s="87">
        <v>8.34</v>
      </c>
      <c r="I103" s="19">
        <v>4081.9</v>
      </c>
      <c r="J103" s="19">
        <v>1.07</v>
      </c>
      <c r="K103" s="69"/>
    </row>
    <row r="104" spans="1:11" s="19" customFormat="1" ht="17.25" customHeight="1" hidden="1">
      <c r="A104" s="54"/>
      <c r="B104" s="47"/>
      <c r="C104" s="48"/>
      <c r="D104" s="87">
        <f t="shared" si="4"/>
        <v>457499.35</v>
      </c>
      <c r="E104" s="87">
        <f t="shared" si="5"/>
        <v>112.08</v>
      </c>
      <c r="F104" s="87"/>
      <c r="G104" s="87">
        <f t="shared" si="6"/>
        <v>112.08</v>
      </c>
      <c r="H104" s="87">
        <v>9.34</v>
      </c>
      <c r="I104" s="19">
        <v>4081.9</v>
      </c>
      <c r="J104" s="19">
        <v>1.07</v>
      </c>
      <c r="K104" s="69"/>
    </row>
    <row r="105" spans="1:11" s="19" customFormat="1" ht="25.5">
      <c r="A105" s="77" t="s">
        <v>125</v>
      </c>
      <c r="B105" s="47" t="s">
        <v>157</v>
      </c>
      <c r="C105" s="76"/>
      <c r="D105" s="87">
        <v>11000</v>
      </c>
      <c r="E105" s="87"/>
      <c r="F105" s="87"/>
      <c r="G105" s="87">
        <f t="shared" si="6"/>
        <v>2.64</v>
      </c>
      <c r="H105" s="87">
        <f>D105/I105/12</f>
        <v>0.22</v>
      </c>
      <c r="I105" s="19">
        <v>4081.9</v>
      </c>
      <c r="K105" s="69"/>
    </row>
    <row r="106" spans="1:11" s="19" customFormat="1" ht="19.5" thickBot="1">
      <c r="A106" s="66" t="s">
        <v>120</v>
      </c>
      <c r="B106" s="81" t="s">
        <v>11</v>
      </c>
      <c r="C106" s="35"/>
      <c r="D106" s="121">
        <f>G106*I106</f>
        <v>78971.04</v>
      </c>
      <c r="E106" s="121">
        <f>H106*12</f>
        <v>20.76</v>
      </c>
      <c r="F106" s="122"/>
      <c r="G106" s="121">
        <f>H106*12</f>
        <v>20.76</v>
      </c>
      <c r="H106" s="122">
        <v>1.73</v>
      </c>
      <c r="I106" s="19">
        <f>4081.9-277.9</f>
        <v>3804</v>
      </c>
      <c r="K106" s="69"/>
    </row>
    <row r="107" spans="1:11" s="19" customFormat="1" ht="20.25" thickBot="1">
      <c r="A107" s="60" t="s">
        <v>76</v>
      </c>
      <c r="B107" s="61"/>
      <c r="C107" s="62"/>
      <c r="D107" s="123">
        <f>D15+D25+D34+D35+D36+D37+D38+D39+D41+D42+D43+D48+D49+D50+D51+D52+D69+D77+D80+D88+D91+D94+D95+D105+D106+D47+D40</f>
        <v>1106997.45</v>
      </c>
      <c r="E107" s="123">
        <f>E15+E25+E34+E35+E36+E37+E38+E39+E41+E42+E43+E48+E49+E50+E51+E52+E69+E77+E80+E88+E91+E94+E95+E105+E106+E47+E40</f>
        <v>232.56</v>
      </c>
      <c r="F107" s="123">
        <f>F15+F25+F34+F35+F36+F37+F38+F39+F41+F42+F43+F48+F49+F50+F51+F52+F69+F77+F80+F88+F91+F94+F95+F105+F106+F47+F40</f>
        <v>0</v>
      </c>
      <c r="G107" s="123">
        <f>G15+G25+G34+G35+G36+G37+G38+G39+G41+G42+G43+G48+G49+G50+G51+G52+G69+G77+G80+G88+G91+G94+G95+G105+G106+G47+G40</f>
        <v>272.55</v>
      </c>
      <c r="H107" s="123">
        <f>H15+H25+H34+H35+H36+H37+H38+H39+H41+H42+H43+H48+H49+H50+H51+H52+H69+H77+H80+H88+H91+H94+H95+H105+H106+H47+H40</f>
        <v>22.71</v>
      </c>
      <c r="I107" s="19">
        <v>4081.9</v>
      </c>
      <c r="K107" s="69"/>
    </row>
    <row r="108" spans="1:11" s="40" customFormat="1" ht="20.25" hidden="1" thickBot="1">
      <c r="A108" s="9" t="s">
        <v>29</v>
      </c>
      <c r="B108" s="38" t="s">
        <v>11</v>
      </c>
      <c r="C108" s="38" t="s">
        <v>30</v>
      </c>
      <c r="D108" s="39"/>
      <c r="E108" s="38" t="s">
        <v>30</v>
      </c>
      <c r="F108" s="10"/>
      <c r="G108" s="38" t="s">
        <v>30</v>
      </c>
      <c r="H108" s="10"/>
      <c r="I108" s="19">
        <v>4081.9</v>
      </c>
      <c r="K108" s="72"/>
    </row>
    <row r="109" spans="1:11" s="5" customFormat="1" ht="15.75" thickBot="1">
      <c r="A109" s="41"/>
      <c r="I109" s="19"/>
      <c r="K109" s="65"/>
    </row>
    <row r="110" spans="1:13" s="5" customFormat="1" ht="28.5" customHeight="1" thickBot="1">
      <c r="A110" s="60" t="s">
        <v>93</v>
      </c>
      <c r="B110" s="61"/>
      <c r="C110" s="62">
        <f>F110*12</f>
        <v>0</v>
      </c>
      <c r="D110" s="62">
        <f>D111+D124+D125+D126</f>
        <v>41813.87</v>
      </c>
      <c r="E110" s="62">
        <f>E111+E124+E125+E126</f>
        <v>0</v>
      </c>
      <c r="F110" s="62">
        <f>F111+F124+F125+F126</f>
        <v>0</v>
      </c>
      <c r="G110" s="62">
        <f>G111+G124+G125+G126</f>
        <v>10.25</v>
      </c>
      <c r="H110" s="62">
        <f>H111+H124+H125+H126</f>
        <v>0.86</v>
      </c>
      <c r="I110" s="19">
        <v>4081.9</v>
      </c>
      <c r="J110" s="65"/>
      <c r="K110" s="65"/>
      <c r="M110" s="5" t="e">
        <f>8.21*12*#REF!</f>
        <v>#REF!</v>
      </c>
    </row>
    <row r="111" spans="1:11" s="129" customFormat="1" ht="15">
      <c r="A111" s="110" t="s">
        <v>162</v>
      </c>
      <c r="B111" s="111"/>
      <c r="C111" s="89"/>
      <c r="D111" s="88">
        <v>33754.7</v>
      </c>
      <c r="E111" s="89"/>
      <c r="F111" s="90"/>
      <c r="G111" s="89">
        <f aca="true" t="shared" si="7" ref="G111:G126">D111/I111</f>
        <v>8.27</v>
      </c>
      <c r="H111" s="89">
        <f aca="true" t="shared" si="8" ref="H111:H126">G111/12</f>
        <v>0.69</v>
      </c>
      <c r="I111" s="102">
        <v>4081.9</v>
      </c>
      <c r="J111" s="102"/>
      <c r="K111" s="103"/>
    </row>
    <row r="112" spans="1:11" s="129" customFormat="1" ht="15" hidden="1">
      <c r="A112" s="110" t="s">
        <v>106</v>
      </c>
      <c r="B112" s="111"/>
      <c r="C112" s="89"/>
      <c r="D112" s="88"/>
      <c r="E112" s="89"/>
      <c r="F112" s="90"/>
      <c r="G112" s="89">
        <f t="shared" si="7"/>
        <v>0</v>
      </c>
      <c r="H112" s="89">
        <f t="shared" si="8"/>
        <v>0</v>
      </c>
      <c r="I112" s="102">
        <v>4081.9</v>
      </c>
      <c r="J112" s="102"/>
      <c r="K112" s="103"/>
    </row>
    <row r="113" spans="1:11" s="129" customFormat="1" ht="15" hidden="1">
      <c r="A113" s="110" t="s">
        <v>97</v>
      </c>
      <c r="B113" s="111"/>
      <c r="C113" s="89"/>
      <c r="D113" s="88"/>
      <c r="E113" s="89"/>
      <c r="F113" s="90"/>
      <c r="G113" s="89">
        <f t="shared" si="7"/>
        <v>0</v>
      </c>
      <c r="H113" s="89">
        <f t="shared" si="8"/>
        <v>0</v>
      </c>
      <c r="I113" s="102">
        <v>4081.9</v>
      </c>
      <c r="J113" s="102"/>
      <c r="K113" s="103"/>
    </row>
    <row r="114" spans="1:11" s="129" customFormat="1" ht="15" hidden="1">
      <c r="A114" s="110" t="s">
        <v>98</v>
      </c>
      <c r="B114" s="111"/>
      <c r="C114" s="89"/>
      <c r="D114" s="88"/>
      <c r="E114" s="89"/>
      <c r="F114" s="90"/>
      <c r="G114" s="89">
        <f t="shared" si="7"/>
        <v>0</v>
      </c>
      <c r="H114" s="89">
        <f t="shared" si="8"/>
        <v>0</v>
      </c>
      <c r="I114" s="102">
        <v>4081.9</v>
      </c>
      <c r="J114" s="102"/>
      <c r="K114" s="103"/>
    </row>
    <row r="115" spans="1:11" s="129" customFormat="1" ht="15" hidden="1">
      <c r="A115" s="110" t="s">
        <v>99</v>
      </c>
      <c r="B115" s="111"/>
      <c r="C115" s="89"/>
      <c r="D115" s="88"/>
      <c r="E115" s="89"/>
      <c r="F115" s="90"/>
      <c r="G115" s="89">
        <f t="shared" si="7"/>
        <v>0</v>
      </c>
      <c r="H115" s="89">
        <f t="shared" si="8"/>
        <v>0</v>
      </c>
      <c r="I115" s="102">
        <v>4081.9</v>
      </c>
      <c r="J115" s="102"/>
      <c r="K115" s="103"/>
    </row>
    <row r="116" spans="1:11" s="129" customFormat="1" ht="15" hidden="1">
      <c r="A116" s="110" t="s">
        <v>100</v>
      </c>
      <c r="B116" s="111"/>
      <c r="C116" s="89"/>
      <c r="D116" s="88"/>
      <c r="E116" s="89"/>
      <c r="F116" s="90"/>
      <c r="G116" s="89">
        <f t="shared" si="7"/>
        <v>0</v>
      </c>
      <c r="H116" s="89">
        <f t="shared" si="8"/>
        <v>0</v>
      </c>
      <c r="I116" s="102">
        <v>4081.9</v>
      </c>
      <c r="J116" s="102"/>
      <c r="K116" s="103"/>
    </row>
    <row r="117" spans="1:11" s="129" customFormat="1" ht="15" hidden="1">
      <c r="A117" s="110"/>
      <c r="B117" s="111"/>
      <c r="C117" s="89"/>
      <c r="D117" s="88"/>
      <c r="E117" s="89"/>
      <c r="F117" s="90"/>
      <c r="G117" s="89">
        <f t="shared" si="7"/>
        <v>0</v>
      </c>
      <c r="H117" s="89">
        <f t="shared" si="8"/>
        <v>0</v>
      </c>
      <c r="I117" s="102">
        <v>4081.9</v>
      </c>
      <c r="J117" s="102"/>
      <c r="K117" s="103"/>
    </row>
    <row r="118" spans="1:11" s="129" customFormat="1" ht="15" hidden="1">
      <c r="A118" s="110" t="s">
        <v>101</v>
      </c>
      <c r="B118" s="111"/>
      <c r="C118" s="89"/>
      <c r="D118" s="88"/>
      <c r="E118" s="89"/>
      <c r="F118" s="90"/>
      <c r="G118" s="89">
        <f t="shared" si="7"/>
        <v>0</v>
      </c>
      <c r="H118" s="89">
        <f t="shared" si="8"/>
        <v>0</v>
      </c>
      <c r="I118" s="102">
        <v>4081.9</v>
      </c>
      <c r="J118" s="102"/>
      <c r="K118" s="103"/>
    </row>
    <row r="119" spans="1:11" s="129" customFormat="1" ht="15" hidden="1">
      <c r="A119" s="110"/>
      <c r="B119" s="111"/>
      <c r="C119" s="89"/>
      <c r="D119" s="88"/>
      <c r="E119" s="89"/>
      <c r="F119" s="90"/>
      <c r="G119" s="89">
        <f t="shared" si="7"/>
        <v>0</v>
      </c>
      <c r="H119" s="89">
        <f t="shared" si="8"/>
        <v>0</v>
      </c>
      <c r="I119" s="102">
        <v>4081.9</v>
      </c>
      <c r="J119" s="102"/>
      <c r="K119" s="103"/>
    </row>
    <row r="120" spans="1:11" s="129" customFormat="1" ht="15" hidden="1">
      <c r="A120" s="110" t="s">
        <v>102</v>
      </c>
      <c r="B120" s="111"/>
      <c r="C120" s="89"/>
      <c r="D120" s="88"/>
      <c r="E120" s="89"/>
      <c r="F120" s="90"/>
      <c r="G120" s="89">
        <f t="shared" si="7"/>
        <v>0</v>
      </c>
      <c r="H120" s="89">
        <f t="shared" si="8"/>
        <v>0</v>
      </c>
      <c r="I120" s="102">
        <v>4081.9</v>
      </c>
      <c r="J120" s="102"/>
      <c r="K120" s="103"/>
    </row>
    <row r="121" spans="1:11" s="129" customFormat="1" ht="15" hidden="1">
      <c r="A121" s="110" t="s">
        <v>103</v>
      </c>
      <c r="B121" s="111"/>
      <c r="C121" s="89"/>
      <c r="D121" s="88"/>
      <c r="E121" s="89"/>
      <c r="F121" s="90"/>
      <c r="G121" s="89">
        <f t="shared" si="7"/>
        <v>0</v>
      </c>
      <c r="H121" s="89">
        <f t="shared" si="8"/>
        <v>0</v>
      </c>
      <c r="I121" s="102">
        <v>4081.9</v>
      </c>
      <c r="J121" s="102"/>
      <c r="K121" s="103"/>
    </row>
    <row r="122" spans="1:11" s="129" customFormat="1" ht="25.5" hidden="1">
      <c r="A122" s="110" t="s">
        <v>104</v>
      </c>
      <c r="B122" s="111"/>
      <c r="C122" s="89"/>
      <c r="D122" s="88"/>
      <c r="E122" s="89"/>
      <c r="F122" s="90"/>
      <c r="G122" s="89">
        <f t="shared" si="7"/>
        <v>0</v>
      </c>
      <c r="H122" s="89">
        <f t="shared" si="8"/>
        <v>0</v>
      </c>
      <c r="I122" s="102">
        <v>4081.9</v>
      </c>
      <c r="J122" s="102"/>
      <c r="K122" s="103"/>
    </row>
    <row r="123" spans="1:11" s="129" customFormat="1" ht="15" hidden="1">
      <c r="A123" s="110" t="s">
        <v>105</v>
      </c>
      <c r="B123" s="111"/>
      <c r="C123" s="89"/>
      <c r="D123" s="88"/>
      <c r="E123" s="89"/>
      <c r="F123" s="90"/>
      <c r="G123" s="89">
        <f t="shared" si="7"/>
        <v>0</v>
      </c>
      <c r="H123" s="89">
        <f t="shared" si="8"/>
        <v>0</v>
      </c>
      <c r="I123" s="102">
        <v>4081.9</v>
      </c>
      <c r="J123" s="102"/>
      <c r="K123" s="103"/>
    </row>
    <row r="124" spans="1:11" s="133" customFormat="1" ht="15.75" customHeight="1">
      <c r="A124" s="131" t="s">
        <v>143</v>
      </c>
      <c r="B124" s="132"/>
      <c r="C124" s="132"/>
      <c r="D124" s="132">
        <v>3060.11</v>
      </c>
      <c r="E124" s="132"/>
      <c r="F124" s="132"/>
      <c r="G124" s="89">
        <f t="shared" si="7"/>
        <v>0.75</v>
      </c>
      <c r="H124" s="89">
        <f t="shared" si="8"/>
        <v>0.06</v>
      </c>
      <c r="I124" s="102">
        <v>4081.9</v>
      </c>
      <c r="K124" s="134"/>
    </row>
    <row r="125" spans="1:11" s="133" customFormat="1" ht="15.75" customHeight="1">
      <c r="A125" s="126" t="s">
        <v>142</v>
      </c>
      <c r="B125" s="114"/>
      <c r="C125" s="114"/>
      <c r="D125" s="114">
        <v>4276.64</v>
      </c>
      <c r="E125" s="114"/>
      <c r="F125" s="114"/>
      <c r="G125" s="89">
        <f t="shared" si="7"/>
        <v>1.05</v>
      </c>
      <c r="H125" s="89">
        <f t="shared" si="8"/>
        <v>0.09</v>
      </c>
      <c r="I125" s="102">
        <v>4081.9</v>
      </c>
      <c r="K125" s="134"/>
    </row>
    <row r="126" spans="1:11" s="133" customFormat="1" ht="15.75" customHeight="1">
      <c r="A126" s="126" t="s">
        <v>145</v>
      </c>
      <c r="B126" s="114"/>
      <c r="C126" s="114"/>
      <c r="D126" s="135">
        <v>722.42</v>
      </c>
      <c r="E126" s="114"/>
      <c r="F126" s="114"/>
      <c r="G126" s="89">
        <f t="shared" si="7"/>
        <v>0.18</v>
      </c>
      <c r="H126" s="89">
        <f t="shared" si="8"/>
        <v>0.02</v>
      </c>
      <c r="I126" s="102">
        <v>4081.9</v>
      </c>
      <c r="K126" s="134"/>
    </row>
    <row r="127" spans="1:11" s="133" customFormat="1" ht="15.75" customHeight="1">
      <c r="A127" s="136"/>
      <c r="B127" s="137"/>
      <c r="C127" s="137"/>
      <c r="D127" s="138"/>
      <c r="E127" s="137"/>
      <c r="F127" s="137"/>
      <c r="G127" s="139"/>
      <c r="H127" s="139"/>
      <c r="I127" s="102"/>
      <c r="K127" s="134"/>
    </row>
    <row r="128" spans="1:11" s="133" customFormat="1" ht="15.75" customHeight="1">
      <c r="A128" s="136"/>
      <c r="B128" s="137"/>
      <c r="C128" s="137"/>
      <c r="D128" s="138"/>
      <c r="E128" s="137"/>
      <c r="F128" s="137"/>
      <c r="G128" s="139"/>
      <c r="H128" s="139"/>
      <c r="I128" s="102"/>
      <c r="K128" s="134"/>
    </row>
    <row r="129" spans="1:11" s="5" customFormat="1" ht="19.5">
      <c r="A129" s="140" t="s">
        <v>94</v>
      </c>
      <c r="B129" s="141"/>
      <c r="C129" s="141"/>
      <c r="D129" s="142">
        <f>D107+D110</f>
        <v>1148811.32</v>
      </c>
      <c r="E129" s="141"/>
      <c r="F129" s="141"/>
      <c r="G129" s="142">
        <f>G107+G110</f>
        <v>282.8</v>
      </c>
      <c r="H129" s="142">
        <f>H107+H110</f>
        <v>23.57</v>
      </c>
      <c r="K129" s="65"/>
    </row>
    <row r="130" spans="1:11" s="5" customFormat="1" ht="19.5">
      <c r="A130" s="45"/>
      <c r="B130" s="46"/>
      <c r="C130" s="46"/>
      <c r="D130" s="7"/>
      <c r="E130" s="46"/>
      <c r="F130" s="46"/>
      <c r="G130" s="7"/>
      <c r="H130" s="7"/>
      <c r="K130" s="65"/>
    </row>
    <row r="131" spans="1:11" s="5" customFormat="1" ht="19.5">
      <c r="A131" s="45"/>
      <c r="B131" s="46"/>
      <c r="C131" s="46"/>
      <c r="D131" s="7"/>
      <c r="E131" s="46"/>
      <c r="F131" s="46"/>
      <c r="G131" s="7"/>
      <c r="H131" s="7"/>
      <c r="K131" s="65"/>
    </row>
    <row r="132" spans="1:11" s="5" customFormat="1" ht="12.75">
      <c r="A132" s="41"/>
      <c r="K132" s="65"/>
    </row>
    <row r="133" spans="1:11" s="5" customFormat="1" ht="14.25">
      <c r="A133" s="151" t="s">
        <v>31</v>
      </c>
      <c r="B133" s="151"/>
      <c r="C133" s="151"/>
      <c r="D133" s="151"/>
      <c r="E133" s="151"/>
      <c r="F133" s="151"/>
      <c r="K133" s="65"/>
    </row>
    <row r="134" spans="7:11" s="5" customFormat="1" ht="20.25" hidden="1" thickBot="1">
      <c r="G134" s="63" t="s">
        <v>30</v>
      </c>
      <c r="H134" s="64">
        <v>24.94</v>
      </c>
      <c r="K134" s="65"/>
    </row>
    <row r="135" spans="1:11" s="5" customFormat="1" ht="12.75">
      <c r="A135" s="41" t="s">
        <v>32</v>
      </c>
      <c r="K135" s="65"/>
    </row>
    <row r="136" spans="1:11" s="44" customFormat="1" ht="18.75">
      <c r="A136" s="42"/>
      <c r="B136" s="43"/>
      <c r="C136" s="6"/>
      <c r="D136" s="6"/>
      <c r="E136" s="6"/>
      <c r="F136" s="6"/>
      <c r="G136" s="6"/>
      <c r="H136" s="6"/>
      <c r="K136" s="73"/>
    </row>
    <row r="137" spans="1:11" s="40" customFormat="1" ht="19.5">
      <c r="A137" s="45"/>
      <c r="B137" s="46"/>
      <c r="C137" s="7"/>
      <c r="D137" s="7"/>
      <c r="E137" s="7"/>
      <c r="F137" s="7"/>
      <c r="G137" s="7"/>
      <c r="H137" s="7"/>
      <c r="K137" s="72"/>
    </row>
    <row r="138" spans="1:11" s="5" customFormat="1" ht="14.25">
      <c r="A138" s="151"/>
      <c r="B138" s="151"/>
      <c r="C138" s="151"/>
      <c r="D138" s="151"/>
      <c r="E138" s="151"/>
      <c r="F138" s="151"/>
      <c r="K138" s="65"/>
    </row>
    <row r="139" s="5" customFormat="1" ht="12.75">
      <c r="K139" s="65"/>
    </row>
    <row r="140" spans="1:11" s="5" customFormat="1" ht="12.75">
      <c r="A140" s="41"/>
      <c r="K140" s="65"/>
    </row>
    <row r="141" s="5" customFormat="1" ht="12.75">
      <c r="K141" s="65"/>
    </row>
    <row r="142" s="5" customFormat="1" ht="12.75">
      <c r="K142" s="65"/>
    </row>
    <row r="143" s="5" customFormat="1" ht="12.75">
      <c r="K143" s="65"/>
    </row>
    <row r="144" s="5" customFormat="1" ht="12.75">
      <c r="K144" s="65"/>
    </row>
    <row r="145" s="5" customFormat="1" ht="12.75">
      <c r="K145" s="65"/>
    </row>
    <row r="146" s="5" customFormat="1" ht="12.75">
      <c r="K146" s="65"/>
    </row>
    <row r="147" s="5" customFormat="1" ht="12.75">
      <c r="K147" s="65"/>
    </row>
    <row r="148" s="5" customFormat="1" ht="12.75">
      <c r="K148" s="65"/>
    </row>
    <row r="149" s="5" customFormat="1" ht="12.75">
      <c r="K149" s="65"/>
    </row>
    <row r="150" s="5" customFormat="1" ht="12.75">
      <c r="K150" s="65"/>
    </row>
    <row r="151" s="5" customFormat="1" ht="12.75">
      <c r="K151" s="65"/>
    </row>
    <row r="152" s="5" customFormat="1" ht="12.75">
      <c r="K152" s="65"/>
    </row>
    <row r="153" s="5" customFormat="1" ht="12.75">
      <c r="K153" s="65"/>
    </row>
    <row r="154" s="5" customFormat="1" ht="12.75">
      <c r="K154" s="65"/>
    </row>
    <row r="155" s="5" customFormat="1" ht="12.75">
      <c r="K155" s="65"/>
    </row>
    <row r="156" s="5" customFormat="1" ht="12.75">
      <c r="K156" s="65"/>
    </row>
  </sheetData>
  <sheetProtection/>
  <mergeCells count="13">
    <mergeCell ref="A1:H1"/>
    <mergeCell ref="B2:H2"/>
    <mergeCell ref="B3:H3"/>
    <mergeCell ref="B4:H4"/>
    <mergeCell ref="A6:H6"/>
    <mergeCell ref="A7:H7"/>
    <mergeCell ref="A138:F138"/>
    <mergeCell ref="A8:H8"/>
    <mergeCell ref="A9:H9"/>
    <mergeCell ref="A10:H10"/>
    <mergeCell ref="A11:H11"/>
    <mergeCell ref="A14:H14"/>
    <mergeCell ref="A133:F13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="75" zoomScaleNormal="75" zoomScalePageLayoutView="0" workbookViewId="0" topLeftCell="A16">
      <selection activeCell="D36" sqref="D36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8.375" style="8" customWidth="1"/>
    <col min="5" max="5" width="13.875" style="8" hidden="1" customWidth="1"/>
    <col min="6" max="6" width="20.875" style="8" hidden="1" customWidth="1"/>
    <col min="7" max="7" width="15.7539062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7" hidden="1" customWidth="1"/>
    <col min="12" max="14" width="15.375" style="8" customWidth="1"/>
    <col min="15" max="16384" width="9.125" style="8" customWidth="1"/>
  </cols>
  <sheetData>
    <row r="1" spans="1:8" ht="16.5" customHeight="1">
      <c r="A1" s="152" t="s">
        <v>0</v>
      </c>
      <c r="B1" s="153"/>
      <c r="C1" s="153"/>
      <c r="D1" s="153"/>
      <c r="E1" s="153"/>
      <c r="F1" s="153"/>
      <c r="G1" s="153"/>
      <c r="H1" s="153"/>
    </row>
    <row r="2" spans="2:8" ht="12.75" customHeight="1">
      <c r="B2" s="154" t="s">
        <v>1</v>
      </c>
      <c r="C2" s="154"/>
      <c r="D2" s="154"/>
      <c r="E2" s="154"/>
      <c r="F2" s="154"/>
      <c r="G2" s="153"/>
      <c r="H2" s="153"/>
    </row>
    <row r="3" spans="1:8" ht="21" customHeight="1">
      <c r="A3" s="83" t="s">
        <v>148</v>
      </c>
      <c r="B3" s="154" t="s">
        <v>2</v>
      </c>
      <c r="C3" s="154"/>
      <c r="D3" s="154"/>
      <c r="E3" s="154"/>
      <c r="F3" s="154"/>
      <c r="G3" s="153"/>
      <c r="H3" s="153"/>
    </row>
    <row r="4" spans="2:8" ht="14.25" customHeight="1">
      <c r="B4" s="154" t="s">
        <v>39</v>
      </c>
      <c r="C4" s="154"/>
      <c r="D4" s="154"/>
      <c r="E4" s="154"/>
      <c r="F4" s="154"/>
      <c r="G4" s="153"/>
      <c r="H4" s="153"/>
    </row>
    <row r="5" spans="2:8" ht="14.25" customHeight="1">
      <c r="B5" s="75"/>
      <c r="C5" s="75"/>
      <c r="D5" s="75"/>
      <c r="E5" s="75"/>
      <c r="F5" s="75"/>
      <c r="G5" s="74"/>
      <c r="H5" s="74"/>
    </row>
    <row r="6" spans="1:8" ht="14.25" customHeight="1">
      <c r="A6" s="158"/>
      <c r="B6" s="158"/>
      <c r="C6" s="158"/>
      <c r="D6" s="158"/>
      <c r="E6" s="158"/>
      <c r="F6" s="158"/>
      <c r="G6" s="158"/>
      <c r="H6" s="158"/>
    </row>
    <row r="7" spans="1:9" ht="20.25" customHeight="1">
      <c r="A7" s="157" t="s">
        <v>149</v>
      </c>
      <c r="B7" s="157"/>
      <c r="C7" s="157"/>
      <c r="D7" s="157"/>
      <c r="E7" s="157"/>
      <c r="F7" s="157"/>
      <c r="G7" s="157"/>
      <c r="H7" s="157"/>
      <c r="I7" s="1"/>
    </row>
    <row r="8" spans="1:11" s="13" customFormat="1" ht="22.5" customHeight="1">
      <c r="A8" s="155" t="s">
        <v>3</v>
      </c>
      <c r="B8" s="155"/>
      <c r="C8" s="155"/>
      <c r="D8" s="155"/>
      <c r="E8" s="156"/>
      <c r="F8" s="156"/>
      <c r="G8" s="156"/>
      <c r="H8" s="156"/>
      <c r="K8" s="68"/>
    </row>
    <row r="9" spans="1:8" s="14" customFormat="1" ht="18.75" customHeight="1">
      <c r="A9" s="155" t="s">
        <v>163</v>
      </c>
      <c r="B9" s="155"/>
      <c r="C9" s="155"/>
      <c r="D9" s="155"/>
      <c r="E9" s="156"/>
      <c r="F9" s="156"/>
      <c r="G9" s="156"/>
      <c r="H9" s="156"/>
    </row>
    <row r="10" spans="1:8" s="15" customFormat="1" ht="17.25" customHeight="1">
      <c r="A10" s="143" t="s">
        <v>33</v>
      </c>
      <c r="B10" s="143"/>
      <c r="C10" s="143"/>
      <c r="D10" s="143"/>
      <c r="E10" s="144"/>
      <c r="F10" s="144"/>
      <c r="G10" s="144"/>
      <c r="H10" s="144"/>
    </row>
    <row r="11" spans="1:8" s="14" customFormat="1" ht="30" customHeight="1" thickBot="1">
      <c r="A11" s="145" t="s">
        <v>85</v>
      </c>
      <c r="B11" s="145"/>
      <c r="C11" s="145"/>
      <c r="D11" s="145"/>
      <c r="E11" s="146"/>
      <c r="F11" s="146"/>
      <c r="G11" s="146"/>
      <c r="H11" s="146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40</v>
      </c>
      <c r="E12" s="18" t="s">
        <v>6</v>
      </c>
      <c r="F12" s="2" t="s">
        <v>7</v>
      </c>
      <c r="G12" s="18" t="s">
        <v>6</v>
      </c>
      <c r="H12" s="2" t="s">
        <v>7</v>
      </c>
      <c r="K12" s="69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70"/>
    </row>
    <row r="14" spans="1:11" s="25" customFormat="1" ht="49.5" customHeight="1">
      <c r="A14" s="147" t="s">
        <v>8</v>
      </c>
      <c r="B14" s="148"/>
      <c r="C14" s="148"/>
      <c r="D14" s="148"/>
      <c r="E14" s="148"/>
      <c r="F14" s="148"/>
      <c r="G14" s="149"/>
      <c r="H14" s="150"/>
      <c r="K14" s="70"/>
    </row>
    <row r="15" spans="1:11" s="102" customFormat="1" ht="15">
      <c r="A15" s="99" t="s">
        <v>128</v>
      </c>
      <c r="B15" s="100"/>
      <c r="C15" s="85">
        <f>F15*12</f>
        <v>0</v>
      </c>
      <c r="D15" s="84">
        <f>G15*I15</f>
        <v>144499.26</v>
      </c>
      <c r="E15" s="85">
        <f>H15*12</f>
        <v>35.4</v>
      </c>
      <c r="F15" s="101"/>
      <c r="G15" s="85">
        <f>H15*12</f>
        <v>35.4</v>
      </c>
      <c r="H15" s="85">
        <f>H20+H22</f>
        <v>2.95</v>
      </c>
      <c r="I15" s="102">
        <v>4081.9</v>
      </c>
      <c r="J15" s="102">
        <v>1.07</v>
      </c>
      <c r="K15" s="103">
        <v>2.24</v>
      </c>
    </row>
    <row r="16" spans="1:11" s="107" customFormat="1" ht="27" customHeight="1">
      <c r="A16" s="55" t="s">
        <v>86</v>
      </c>
      <c r="B16" s="56" t="s">
        <v>87</v>
      </c>
      <c r="C16" s="57"/>
      <c r="D16" s="104"/>
      <c r="E16" s="105"/>
      <c r="F16" s="106"/>
      <c r="G16" s="105"/>
      <c r="H16" s="105"/>
      <c r="K16" s="108"/>
    </row>
    <row r="17" spans="1:11" s="107" customFormat="1" ht="12.75">
      <c r="A17" s="55" t="s">
        <v>88</v>
      </c>
      <c r="B17" s="56" t="s">
        <v>87</v>
      </c>
      <c r="C17" s="57"/>
      <c r="D17" s="104"/>
      <c r="E17" s="105"/>
      <c r="F17" s="106"/>
      <c r="G17" s="105"/>
      <c r="H17" s="105"/>
      <c r="K17" s="108"/>
    </row>
    <row r="18" spans="1:11" s="107" customFormat="1" ht="12.75">
      <c r="A18" s="55" t="s">
        <v>89</v>
      </c>
      <c r="B18" s="56" t="s">
        <v>90</v>
      </c>
      <c r="C18" s="57"/>
      <c r="D18" s="104"/>
      <c r="E18" s="105"/>
      <c r="F18" s="106"/>
      <c r="G18" s="105"/>
      <c r="H18" s="105"/>
      <c r="K18" s="108"/>
    </row>
    <row r="19" spans="1:11" s="107" customFormat="1" ht="12.75">
      <c r="A19" s="55" t="s">
        <v>91</v>
      </c>
      <c r="B19" s="56" t="s">
        <v>87</v>
      </c>
      <c r="C19" s="57"/>
      <c r="D19" s="104"/>
      <c r="E19" s="105"/>
      <c r="F19" s="106"/>
      <c r="G19" s="105"/>
      <c r="H19" s="105"/>
      <c r="K19" s="108"/>
    </row>
    <row r="20" spans="1:11" s="107" customFormat="1" ht="15">
      <c r="A20" s="109" t="s">
        <v>129</v>
      </c>
      <c r="B20" s="98"/>
      <c r="C20" s="105"/>
      <c r="D20" s="104"/>
      <c r="E20" s="105"/>
      <c r="F20" s="106"/>
      <c r="G20" s="105"/>
      <c r="H20" s="85">
        <v>2.83</v>
      </c>
      <c r="K20" s="108"/>
    </row>
    <row r="21" spans="1:11" s="107" customFormat="1" ht="21" customHeight="1">
      <c r="A21" s="97" t="s">
        <v>126</v>
      </c>
      <c r="B21" s="98" t="s">
        <v>87</v>
      </c>
      <c r="C21" s="105"/>
      <c r="D21" s="104"/>
      <c r="E21" s="105"/>
      <c r="F21" s="106"/>
      <c r="G21" s="105"/>
      <c r="H21" s="105">
        <v>0.12</v>
      </c>
      <c r="K21" s="108"/>
    </row>
    <row r="22" spans="1:11" s="107" customFormat="1" ht="15">
      <c r="A22" s="109" t="s">
        <v>129</v>
      </c>
      <c r="B22" s="98"/>
      <c r="C22" s="105"/>
      <c r="D22" s="104"/>
      <c r="E22" s="105"/>
      <c r="F22" s="106"/>
      <c r="G22" s="105"/>
      <c r="H22" s="85">
        <f>H21</f>
        <v>0.12</v>
      </c>
      <c r="K22" s="108"/>
    </row>
    <row r="23" spans="1:11" s="19" customFormat="1" ht="30">
      <c r="A23" s="26" t="s">
        <v>10</v>
      </c>
      <c r="B23" s="29"/>
      <c r="C23" s="28">
        <f>F23*12</f>
        <v>0</v>
      </c>
      <c r="D23" s="84">
        <f>G23*I23</f>
        <v>136662.01</v>
      </c>
      <c r="E23" s="85">
        <f>H23*12</f>
        <v>33.48</v>
      </c>
      <c r="F23" s="101"/>
      <c r="G23" s="85">
        <f>H23*12</f>
        <v>33.48</v>
      </c>
      <c r="H23" s="85">
        <v>2.79</v>
      </c>
      <c r="I23" s="19">
        <v>4081.9</v>
      </c>
      <c r="J23" s="19">
        <v>1.07</v>
      </c>
      <c r="K23" s="69">
        <v>2.2</v>
      </c>
    </row>
    <row r="24" spans="1:11" s="51" customFormat="1" ht="15">
      <c r="A24" s="49" t="s">
        <v>77</v>
      </c>
      <c r="B24" s="36" t="s">
        <v>11</v>
      </c>
      <c r="C24" s="50"/>
      <c r="D24" s="84"/>
      <c r="E24" s="85"/>
      <c r="F24" s="101"/>
      <c r="G24" s="85"/>
      <c r="H24" s="85"/>
      <c r="I24" s="19">
        <v>4081.9</v>
      </c>
      <c r="K24" s="71"/>
    </row>
    <row r="25" spans="1:11" s="51" customFormat="1" ht="15">
      <c r="A25" s="49" t="s">
        <v>78</v>
      </c>
      <c r="B25" s="36" t="s">
        <v>11</v>
      </c>
      <c r="C25" s="50"/>
      <c r="D25" s="84"/>
      <c r="E25" s="85"/>
      <c r="F25" s="101"/>
      <c r="G25" s="85"/>
      <c r="H25" s="85"/>
      <c r="I25" s="19">
        <v>4081.9</v>
      </c>
      <c r="K25" s="71"/>
    </row>
    <row r="26" spans="1:11" s="51" customFormat="1" ht="15">
      <c r="A26" s="82" t="s">
        <v>112</v>
      </c>
      <c r="B26" s="78" t="s">
        <v>113</v>
      </c>
      <c r="C26" s="50"/>
      <c r="D26" s="84"/>
      <c r="E26" s="85"/>
      <c r="F26" s="101"/>
      <c r="G26" s="85"/>
      <c r="H26" s="85"/>
      <c r="I26" s="19"/>
      <c r="K26" s="71"/>
    </row>
    <row r="27" spans="1:11" s="51" customFormat="1" ht="15">
      <c r="A27" s="49" t="s">
        <v>79</v>
      </c>
      <c r="B27" s="36" t="s">
        <v>11</v>
      </c>
      <c r="C27" s="50"/>
      <c r="D27" s="84"/>
      <c r="E27" s="85"/>
      <c r="F27" s="101"/>
      <c r="G27" s="85"/>
      <c r="H27" s="85"/>
      <c r="I27" s="19">
        <v>4081.9</v>
      </c>
      <c r="K27" s="71"/>
    </row>
    <row r="28" spans="1:11" s="51" customFormat="1" ht="25.5">
      <c r="A28" s="49" t="s">
        <v>80</v>
      </c>
      <c r="B28" s="36" t="s">
        <v>12</v>
      </c>
      <c r="C28" s="50"/>
      <c r="D28" s="84"/>
      <c r="E28" s="85"/>
      <c r="F28" s="101"/>
      <c r="G28" s="85"/>
      <c r="H28" s="85"/>
      <c r="I28" s="19">
        <v>4081.9</v>
      </c>
      <c r="K28" s="71"/>
    </row>
    <row r="29" spans="1:11" s="51" customFormat="1" ht="15">
      <c r="A29" s="49" t="s">
        <v>81</v>
      </c>
      <c r="B29" s="36" t="s">
        <v>11</v>
      </c>
      <c r="C29" s="50"/>
      <c r="D29" s="84"/>
      <c r="E29" s="85"/>
      <c r="F29" s="101"/>
      <c r="G29" s="85"/>
      <c r="H29" s="85"/>
      <c r="I29" s="19">
        <v>4081.9</v>
      </c>
      <c r="K29" s="71"/>
    </row>
    <row r="30" spans="1:11" s="51" customFormat="1" ht="15">
      <c r="A30" s="58" t="s">
        <v>92</v>
      </c>
      <c r="B30" s="59" t="s">
        <v>11</v>
      </c>
      <c r="C30" s="50"/>
      <c r="D30" s="84"/>
      <c r="E30" s="85"/>
      <c r="F30" s="101"/>
      <c r="G30" s="85"/>
      <c r="H30" s="85"/>
      <c r="I30" s="19">
        <v>4081.9</v>
      </c>
      <c r="K30" s="71"/>
    </row>
    <row r="31" spans="1:11" s="51" customFormat="1" ht="26.25" thickBot="1">
      <c r="A31" s="52" t="s">
        <v>82</v>
      </c>
      <c r="B31" s="53" t="s">
        <v>83</v>
      </c>
      <c r="C31" s="50"/>
      <c r="D31" s="84"/>
      <c r="E31" s="85"/>
      <c r="F31" s="101"/>
      <c r="G31" s="85"/>
      <c r="H31" s="85"/>
      <c r="I31" s="19">
        <v>4081.9</v>
      </c>
      <c r="K31" s="71"/>
    </row>
    <row r="32" spans="1:11" s="31" customFormat="1" ht="15">
      <c r="A32" s="30" t="s">
        <v>13</v>
      </c>
      <c r="B32" s="27" t="s">
        <v>14</v>
      </c>
      <c r="C32" s="28">
        <f>F32*12</f>
        <v>0</v>
      </c>
      <c r="D32" s="84">
        <f>G32*I32</f>
        <v>36737.1</v>
      </c>
      <c r="E32" s="85">
        <f aca="true" t="shared" si="0" ref="E32:E40">H32*12</f>
        <v>9</v>
      </c>
      <c r="F32" s="86"/>
      <c r="G32" s="85">
        <f>H32*12</f>
        <v>9</v>
      </c>
      <c r="H32" s="85">
        <v>0.75</v>
      </c>
      <c r="I32" s="19">
        <v>4081.9</v>
      </c>
      <c r="J32" s="19">
        <v>1.07</v>
      </c>
      <c r="K32" s="69">
        <v>0.6</v>
      </c>
    </row>
    <row r="33" spans="1:11" s="19" customFormat="1" ht="15">
      <c r="A33" s="30" t="s">
        <v>15</v>
      </c>
      <c r="B33" s="27" t="s">
        <v>16</v>
      </c>
      <c r="C33" s="28">
        <f>F33*12</f>
        <v>0</v>
      </c>
      <c r="D33" s="84">
        <f>G33*I33</f>
        <v>120007.86</v>
      </c>
      <c r="E33" s="85">
        <f t="shared" si="0"/>
        <v>29.4</v>
      </c>
      <c r="F33" s="86"/>
      <c r="G33" s="85">
        <f>H33*12</f>
        <v>29.4</v>
      </c>
      <c r="H33" s="85">
        <v>2.45</v>
      </c>
      <c r="I33" s="19">
        <v>4081.9</v>
      </c>
      <c r="J33" s="19">
        <v>1.07</v>
      </c>
      <c r="K33" s="69">
        <v>1.94</v>
      </c>
    </row>
    <row r="34" spans="1:11" s="19" customFormat="1" ht="20.25" customHeight="1">
      <c r="A34" s="30" t="s">
        <v>34</v>
      </c>
      <c r="B34" s="27" t="s">
        <v>11</v>
      </c>
      <c r="C34" s="28">
        <f>F34*12</f>
        <v>0</v>
      </c>
      <c r="D34" s="84">
        <f>G34*I34</f>
        <v>80821.62</v>
      </c>
      <c r="E34" s="85">
        <f t="shared" si="0"/>
        <v>19.8</v>
      </c>
      <c r="F34" s="86"/>
      <c r="G34" s="85">
        <f>H34*12</f>
        <v>19.8</v>
      </c>
      <c r="H34" s="85">
        <v>1.65</v>
      </c>
      <c r="I34" s="19">
        <v>4081.9</v>
      </c>
      <c r="J34" s="19">
        <v>1.07</v>
      </c>
      <c r="K34" s="69">
        <v>1.31</v>
      </c>
    </row>
    <row r="35" spans="1:11" s="19" customFormat="1" ht="45">
      <c r="A35" s="30" t="s">
        <v>114</v>
      </c>
      <c r="B35" s="27" t="s">
        <v>122</v>
      </c>
      <c r="C35" s="28"/>
      <c r="D35" s="84">
        <f>3407.5*2*1.105</f>
        <v>7530.58</v>
      </c>
      <c r="E35" s="85"/>
      <c r="F35" s="86"/>
      <c r="G35" s="85">
        <f>D35/I35</f>
        <v>1.84</v>
      </c>
      <c r="H35" s="85">
        <f>G35/12</f>
        <v>0.15</v>
      </c>
      <c r="I35" s="19">
        <v>4081.9</v>
      </c>
      <c r="K35" s="69"/>
    </row>
    <row r="36" spans="1:11" s="19" customFormat="1" ht="15">
      <c r="A36" s="30" t="s">
        <v>35</v>
      </c>
      <c r="B36" s="27" t="s">
        <v>11</v>
      </c>
      <c r="C36" s="28">
        <f>F36*12</f>
        <v>0</v>
      </c>
      <c r="D36" s="84">
        <f>G36*I36</f>
        <v>94046.98</v>
      </c>
      <c r="E36" s="85">
        <f t="shared" si="0"/>
        <v>23.04</v>
      </c>
      <c r="F36" s="86"/>
      <c r="G36" s="85">
        <f>H36*12</f>
        <v>23.04</v>
      </c>
      <c r="H36" s="85">
        <v>1.92</v>
      </c>
      <c r="I36" s="19">
        <v>4081.9</v>
      </c>
      <c r="J36" s="19">
        <v>1.07</v>
      </c>
      <c r="K36" s="69">
        <v>1.52</v>
      </c>
    </row>
    <row r="37" spans="1:11" s="19" customFormat="1" ht="28.5">
      <c r="A37" s="30" t="s">
        <v>36</v>
      </c>
      <c r="B37" s="32" t="s">
        <v>37</v>
      </c>
      <c r="C37" s="28">
        <f>F37*12</f>
        <v>0</v>
      </c>
      <c r="D37" s="84">
        <f>G37*I37</f>
        <v>200339.65</v>
      </c>
      <c r="E37" s="85">
        <f t="shared" si="0"/>
        <v>49.08</v>
      </c>
      <c r="F37" s="86"/>
      <c r="G37" s="85">
        <f>H37*12</f>
        <v>49.08</v>
      </c>
      <c r="H37" s="85">
        <v>4.09</v>
      </c>
      <c r="I37" s="19">
        <v>4081.9</v>
      </c>
      <c r="J37" s="19">
        <v>1.07</v>
      </c>
      <c r="K37" s="69">
        <v>3.24</v>
      </c>
    </row>
    <row r="38" spans="1:11" s="19" customFormat="1" ht="45">
      <c r="A38" s="30" t="s">
        <v>159</v>
      </c>
      <c r="B38" s="32" t="s">
        <v>12</v>
      </c>
      <c r="C38" s="28"/>
      <c r="D38" s="84">
        <f>7400*2</f>
        <v>14800</v>
      </c>
      <c r="E38" s="85"/>
      <c r="F38" s="86"/>
      <c r="G38" s="85">
        <f>D38/I38</f>
        <v>3.63</v>
      </c>
      <c r="H38" s="85">
        <f>G38/12</f>
        <v>0.3</v>
      </c>
      <c r="I38" s="19">
        <v>4081.9</v>
      </c>
      <c r="K38" s="69"/>
    </row>
    <row r="39" spans="1:11" s="25" customFormat="1" ht="30">
      <c r="A39" s="30" t="s">
        <v>55</v>
      </c>
      <c r="B39" s="27" t="s">
        <v>9</v>
      </c>
      <c r="C39" s="33"/>
      <c r="D39" s="84">
        <v>2042.21</v>
      </c>
      <c r="E39" s="87">
        <f t="shared" si="0"/>
        <v>0.48</v>
      </c>
      <c r="F39" s="86"/>
      <c r="G39" s="85">
        <f aca="true" t="shared" si="1" ref="G39:G45">D39/I39</f>
        <v>0.5</v>
      </c>
      <c r="H39" s="85">
        <f aca="true" t="shared" si="2" ref="H39:H45">G39/12</f>
        <v>0.04</v>
      </c>
      <c r="I39" s="19">
        <v>4081.9</v>
      </c>
      <c r="J39" s="19">
        <v>1.07</v>
      </c>
      <c r="K39" s="69">
        <v>0.03</v>
      </c>
    </row>
    <row r="40" spans="1:11" s="25" customFormat="1" ht="30">
      <c r="A40" s="30" t="s">
        <v>74</v>
      </c>
      <c r="B40" s="27" t="s">
        <v>9</v>
      </c>
      <c r="C40" s="33"/>
      <c r="D40" s="84">
        <v>2042.21</v>
      </c>
      <c r="E40" s="87">
        <f t="shared" si="0"/>
        <v>0.48</v>
      </c>
      <c r="F40" s="86"/>
      <c r="G40" s="85">
        <f t="shared" si="1"/>
        <v>0.5</v>
      </c>
      <c r="H40" s="85">
        <f t="shared" si="2"/>
        <v>0.04</v>
      </c>
      <c r="I40" s="19">
        <v>4081.9</v>
      </c>
      <c r="J40" s="19">
        <v>1.07</v>
      </c>
      <c r="K40" s="69">
        <v>0.03</v>
      </c>
    </row>
    <row r="41" spans="1:11" s="25" customFormat="1" ht="21.75" customHeight="1">
      <c r="A41" s="30" t="s">
        <v>56</v>
      </c>
      <c r="B41" s="27" t="s">
        <v>9</v>
      </c>
      <c r="C41" s="33"/>
      <c r="D41" s="84">
        <v>12896.1</v>
      </c>
      <c r="E41" s="87"/>
      <c r="F41" s="86"/>
      <c r="G41" s="85">
        <f t="shared" si="1"/>
        <v>3.16</v>
      </c>
      <c r="H41" s="85">
        <f t="shared" si="2"/>
        <v>0.26</v>
      </c>
      <c r="I41" s="19">
        <v>4081.9</v>
      </c>
      <c r="J41" s="19">
        <v>1.07</v>
      </c>
      <c r="K41" s="69">
        <v>0.21</v>
      </c>
    </row>
    <row r="42" spans="1:11" s="25" customFormat="1" ht="30" hidden="1">
      <c r="A42" s="30" t="s">
        <v>57</v>
      </c>
      <c r="B42" s="27" t="s">
        <v>12</v>
      </c>
      <c r="C42" s="33"/>
      <c r="D42" s="84">
        <f>G42*I42</f>
        <v>0</v>
      </c>
      <c r="E42" s="87"/>
      <c r="F42" s="86"/>
      <c r="G42" s="85">
        <f t="shared" si="1"/>
        <v>2.68</v>
      </c>
      <c r="H42" s="85">
        <f t="shared" si="2"/>
        <v>0.22</v>
      </c>
      <c r="I42" s="19">
        <v>4081.9</v>
      </c>
      <c r="J42" s="19">
        <v>1.07</v>
      </c>
      <c r="K42" s="69">
        <v>0</v>
      </c>
    </row>
    <row r="43" spans="1:11" s="25" customFormat="1" ht="30" hidden="1">
      <c r="A43" s="30" t="s">
        <v>58</v>
      </c>
      <c r="B43" s="27" t="s">
        <v>12</v>
      </c>
      <c r="C43" s="33"/>
      <c r="D43" s="84">
        <f>G43*I43</f>
        <v>0</v>
      </c>
      <c r="E43" s="87"/>
      <c r="F43" s="86"/>
      <c r="G43" s="85">
        <f t="shared" si="1"/>
        <v>2.68</v>
      </c>
      <c r="H43" s="85">
        <f t="shared" si="2"/>
        <v>0.22</v>
      </c>
      <c r="I43" s="19">
        <v>4081.9</v>
      </c>
      <c r="J43" s="19">
        <v>1.07</v>
      </c>
      <c r="K43" s="69">
        <v>0</v>
      </c>
    </row>
    <row r="44" spans="1:11" s="25" customFormat="1" ht="30" hidden="1">
      <c r="A44" s="30" t="s">
        <v>58</v>
      </c>
      <c r="B44" s="27" t="s">
        <v>12</v>
      </c>
      <c r="C44" s="33"/>
      <c r="D44" s="84">
        <v>0</v>
      </c>
      <c r="E44" s="87"/>
      <c r="F44" s="86"/>
      <c r="G44" s="85">
        <f t="shared" si="1"/>
        <v>0</v>
      </c>
      <c r="H44" s="85">
        <f t="shared" si="2"/>
        <v>0</v>
      </c>
      <c r="I44" s="19">
        <v>4081.9</v>
      </c>
      <c r="J44" s="19">
        <v>1.07</v>
      </c>
      <c r="K44" s="69">
        <v>0</v>
      </c>
    </row>
    <row r="45" spans="1:11" s="25" customFormat="1" ht="30">
      <c r="A45" s="30" t="s">
        <v>151</v>
      </c>
      <c r="B45" s="27" t="s">
        <v>12</v>
      </c>
      <c r="C45" s="33"/>
      <c r="D45" s="84">
        <v>12896.11</v>
      </c>
      <c r="E45" s="87"/>
      <c r="F45" s="86"/>
      <c r="G45" s="85">
        <f t="shared" si="1"/>
        <v>3.16</v>
      </c>
      <c r="H45" s="85">
        <f t="shared" si="2"/>
        <v>0.26</v>
      </c>
      <c r="I45" s="19">
        <v>4081.9</v>
      </c>
      <c r="J45" s="19"/>
      <c r="K45" s="69"/>
    </row>
    <row r="46" spans="1:11" s="25" customFormat="1" ht="30">
      <c r="A46" s="30" t="s">
        <v>23</v>
      </c>
      <c r="B46" s="27"/>
      <c r="C46" s="33">
        <f>F46*12</f>
        <v>0</v>
      </c>
      <c r="D46" s="84">
        <f>G46*I46</f>
        <v>10286.39</v>
      </c>
      <c r="E46" s="87">
        <f>H46*12</f>
        <v>2.52</v>
      </c>
      <c r="F46" s="86"/>
      <c r="G46" s="85">
        <f>H46*12</f>
        <v>2.52</v>
      </c>
      <c r="H46" s="85">
        <v>0.21</v>
      </c>
      <c r="I46" s="19">
        <v>4081.9</v>
      </c>
      <c r="J46" s="19">
        <v>1.07</v>
      </c>
      <c r="K46" s="69">
        <v>0.14</v>
      </c>
    </row>
    <row r="47" spans="1:11" s="19" customFormat="1" ht="15">
      <c r="A47" s="30" t="s">
        <v>25</v>
      </c>
      <c r="B47" s="27" t="s">
        <v>26</v>
      </c>
      <c r="C47" s="33">
        <f>F47*12</f>
        <v>0</v>
      </c>
      <c r="D47" s="84">
        <f>G47*I47</f>
        <v>2938.97</v>
      </c>
      <c r="E47" s="87">
        <f>H47*12</f>
        <v>0.72</v>
      </c>
      <c r="F47" s="86"/>
      <c r="G47" s="85">
        <f>H47*12</f>
        <v>0.72</v>
      </c>
      <c r="H47" s="85">
        <v>0.06</v>
      </c>
      <c r="I47" s="19">
        <v>4081.9</v>
      </c>
      <c r="J47" s="19">
        <v>1.07</v>
      </c>
      <c r="K47" s="69">
        <v>0.03</v>
      </c>
    </row>
    <row r="48" spans="1:11" s="19" customFormat="1" ht="15">
      <c r="A48" s="30" t="s">
        <v>27</v>
      </c>
      <c r="B48" s="34" t="s">
        <v>28</v>
      </c>
      <c r="C48" s="35">
        <f>F48*12</f>
        <v>0</v>
      </c>
      <c r="D48" s="84">
        <f>G48*I48</f>
        <v>1959.31</v>
      </c>
      <c r="E48" s="118">
        <f>H48*12</f>
        <v>0.48</v>
      </c>
      <c r="F48" s="119"/>
      <c r="G48" s="85">
        <f>H48*12</f>
        <v>0.48</v>
      </c>
      <c r="H48" s="85">
        <v>0.04</v>
      </c>
      <c r="I48" s="19">
        <v>4081.9</v>
      </c>
      <c r="J48" s="19">
        <v>1.07</v>
      </c>
      <c r="K48" s="69">
        <v>0.02</v>
      </c>
    </row>
    <row r="49" spans="1:11" s="31" customFormat="1" ht="30">
      <c r="A49" s="30" t="s">
        <v>24</v>
      </c>
      <c r="B49" s="27" t="s">
        <v>95</v>
      </c>
      <c r="C49" s="33">
        <f>F49*12</f>
        <v>0</v>
      </c>
      <c r="D49" s="84">
        <f>G49*I49</f>
        <v>2449.14</v>
      </c>
      <c r="E49" s="87">
        <f>H49*12</f>
        <v>0.6</v>
      </c>
      <c r="F49" s="86"/>
      <c r="G49" s="85">
        <f>H49*12</f>
        <v>0.6</v>
      </c>
      <c r="H49" s="85">
        <v>0.05</v>
      </c>
      <c r="I49" s="19">
        <v>4081.9</v>
      </c>
      <c r="J49" s="19">
        <v>1.07</v>
      </c>
      <c r="K49" s="69">
        <v>0.03</v>
      </c>
    </row>
    <row r="50" spans="1:12" s="31" customFormat="1" ht="15">
      <c r="A50" s="30" t="s">
        <v>41</v>
      </c>
      <c r="B50" s="27"/>
      <c r="C50" s="28"/>
      <c r="D50" s="85">
        <f>D52+D53+D54+D55+D56+D57+D58+D59+D60+D61+D62+D63</f>
        <v>40087.25</v>
      </c>
      <c r="E50" s="85"/>
      <c r="F50" s="86"/>
      <c r="G50" s="85">
        <f>D50/I50</f>
        <v>9.82</v>
      </c>
      <c r="H50" s="85">
        <f>G50/12</f>
        <v>0.82</v>
      </c>
      <c r="I50" s="19">
        <v>4081.9</v>
      </c>
      <c r="J50" s="19">
        <v>1.07</v>
      </c>
      <c r="K50" s="69">
        <v>0.73</v>
      </c>
      <c r="L50" s="31">
        <f>G50/12</f>
        <v>0.818333333333333</v>
      </c>
    </row>
    <row r="51" spans="1:12" s="25" customFormat="1" ht="15" hidden="1">
      <c r="A51" s="11"/>
      <c r="B51" s="36"/>
      <c r="C51" s="4"/>
      <c r="D51" s="88"/>
      <c r="E51" s="89"/>
      <c r="F51" s="90"/>
      <c r="G51" s="89"/>
      <c r="H51" s="89">
        <v>0</v>
      </c>
      <c r="I51" s="19">
        <v>4081.9</v>
      </c>
      <c r="J51" s="19">
        <v>1.07</v>
      </c>
      <c r="K51" s="69">
        <v>0</v>
      </c>
      <c r="L51" s="31">
        <f aca="true" t="shared" si="3" ref="L51:L92">G51/12</f>
        <v>0</v>
      </c>
    </row>
    <row r="52" spans="1:12" s="25" customFormat="1" ht="30" customHeight="1">
      <c r="A52" s="110" t="s">
        <v>152</v>
      </c>
      <c r="B52" s="111" t="s">
        <v>17</v>
      </c>
      <c r="C52" s="96"/>
      <c r="D52" s="88">
        <v>731.44</v>
      </c>
      <c r="E52" s="89"/>
      <c r="F52" s="90"/>
      <c r="G52" s="89"/>
      <c r="H52" s="89"/>
      <c r="I52" s="19">
        <v>4081.9</v>
      </c>
      <c r="J52" s="19">
        <v>1.07</v>
      </c>
      <c r="K52" s="69">
        <v>0.01</v>
      </c>
      <c r="L52" s="31">
        <f t="shared" si="3"/>
        <v>0</v>
      </c>
    </row>
    <row r="53" spans="1:12" s="25" customFormat="1" ht="15">
      <c r="A53" s="110" t="s">
        <v>18</v>
      </c>
      <c r="B53" s="111" t="s">
        <v>22</v>
      </c>
      <c r="C53" s="96">
        <f>F53*12</f>
        <v>0</v>
      </c>
      <c r="D53" s="88">
        <v>918.96</v>
      </c>
      <c r="E53" s="89">
        <f>H53*12</f>
        <v>0</v>
      </c>
      <c r="F53" s="90"/>
      <c r="G53" s="89"/>
      <c r="H53" s="89"/>
      <c r="I53" s="19">
        <v>4081.9</v>
      </c>
      <c r="J53" s="19">
        <v>1.07</v>
      </c>
      <c r="K53" s="69">
        <v>0.01</v>
      </c>
      <c r="L53" s="31">
        <f t="shared" si="3"/>
        <v>0</v>
      </c>
    </row>
    <row r="54" spans="1:12" s="25" customFormat="1" ht="15">
      <c r="A54" s="110" t="s">
        <v>123</v>
      </c>
      <c r="B54" s="112" t="s">
        <v>17</v>
      </c>
      <c r="C54" s="96"/>
      <c r="D54" s="88">
        <v>1637.48</v>
      </c>
      <c r="E54" s="89"/>
      <c r="F54" s="90"/>
      <c r="G54" s="89"/>
      <c r="H54" s="89"/>
      <c r="I54" s="19">
        <v>4081.9</v>
      </c>
      <c r="J54" s="19"/>
      <c r="K54" s="69"/>
      <c r="L54" s="31">
        <f t="shared" si="3"/>
        <v>0</v>
      </c>
    </row>
    <row r="55" spans="1:12" s="25" customFormat="1" ht="15">
      <c r="A55" s="113" t="s">
        <v>154</v>
      </c>
      <c r="B55" s="111" t="s">
        <v>17</v>
      </c>
      <c r="C55" s="96">
        <f>F55*12</f>
        <v>0</v>
      </c>
      <c r="D55" s="88">
        <v>5890.71</v>
      </c>
      <c r="E55" s="89">
        <f>H55*12</f>
        <v>0</v>
      </c>
      <c r="F55" s="90"/>
      <c r="G55" s="89"/>
      <c r="H55" s="89"/>
      <c r="I55" s="19">
        <v>4081.9</v>
      </c>
      <c r="J55" s="19">
        <v>1.07</v>
      </c>
      <c r="K55" s="69">
        <v>0.27</v>
      </c>
      <c r="L55" s="31">
        <f t="shared" si="3"/>
        <v>0</v>
      </c>
    </row>
    <row r="56" spans="1:12" s="25" customFormat="1" ht="25.5">
      <c r="A56" s="125" t="s">
        <v>141</v>
      </c>
      <c r="B56" s="112" t="s">
        <v>12</v>
      </c>
      <c r="C56" s="96"/>
      <c r="D56" s="89">
        <v>7474.76</v>
      </c>
      <c r="E56" s="89"/>
      <c r="F56" s="90"/>
      <c r="G56" s="89"/>
      <c r="H56" s="89"/>
      <c r="I56" s="19">
        <v>4081.9</v>
      </c>
      <c r="J56" s="19"/>
      <c r="K56" s="69"/>
      <c r="L56" s="31">
        <f t="shared" si="3"/>
        <v>0</v>
      </c>
    </row>
    <row r="57" spans="1:12" s="25" customFormat="1" ht="15">
      <c r="A57" s="110" t="s">
        <v>64</v>
      </c>
      <c r="B57" s="111" t="s">
        <v>17</v>
      </c>
      <c r="C57" s="96">
        <f>F57*12</f>
        <v>0</v>
      </c>
      <c r="D57" s="88">
        <v>1751.22</v>
      </c>
      <c r="E57" s="89">
        <f>H57*12</f>
        <v>0</v>
      </c>
      <c r="F57" s="90"/>
      <c r="G57" s="89"/>
      <c r="H57" s="89"/>
      <c r="I57" s="19">
        <v>4081.9</v>
      </c>
      <c r="J57" s="19">
        <v>1.07</v>
      </c>
      <c r="K57" s="69">
        <v>0.03</v>
      </c>
      <c r="L57" s="31">
        <f t="shared" si="3"/>
        <v>0</v>
      </c>
    </row>
    <row r="58" spans="1:12" s="25" customFormat="1" ht="15">
      <c r="A58" s="110" t="s">
        <v>19</v>
      </c>
      <c r="B58" s="111" t="s">
        <v>17</v>
      </c>
      <c r="C58" s="96">
        <f>F58*12</f>
        <v>0</v>
      </c>
      <c r="D58" s="88">
        <v>5855.59</v>
      </c>
      <c r="E58" s="89">
        <f>H58*12</f>
        <v>0</v>
      </c>
      <c r="F58" s="90"/>
      <c r="G58" s="89"/>
      <c r="H58" s="89"/>
      <c r="I58" s="19">
        <v>4081.9</v>
      </c>
      <c r="J58" s="19">
        <v>1.07</v>
      </c>
      <c r="K58" s="69">
        <v>0.1</v>
      </c>
      <c r="L58" s="31">
        <f t="shared" si="3"/>
        <v>0</v>
      </c>
    </row>
    <row r="59" spans="1:12" s="25" customFormat="1" ht="15">
      <c r="A59" s="110" t="s">
        <v>20</v>
      </c>
      <c r="B59" s="111" t="s">
        <v>17</v>
      </c>
      <c r="C59" s="96">
        <f>F59*12</f>
        <v>0</v>
      </c>
      <c r="D59" s="88">
        <v>918.95</v>
      </c>
      <c r="E59" s="89">
        <f>H59*12</f>
        <v>0</v>
      </c>
      <c r="F59" s="90"/>
      <c r="G59" s="89"/>
      <c r="H59" s="89"/>
      <c r="I59" s="19">
        <v>4081.9</v>
      </c>
      <c r="J59" s="19">
        <v>1.07</v>
      </c>
      <c r="K59" s="69">
        <v>0.01</v>
      </c>
      <c r="L59" s="31">
        <f t="shared" si="3"/>
        <v>0</v>
      </c>
    </row>
    <row r="60" spans="1:12" s="25" customFormat="1" ht="15">
      <c r="A60" s="110" t="s">
        <v>61</v>
      </c>
      <c r="B60" s="111" t="s">
        <v>17</v>
      </c>
      <c r="C60" s="96"/>
      <c r="D60" s="88">
        <v>875.58</v>
      </c>
      <c r="E60" s="89"/>
      <c r="F60" s="90"/>
      <c r="G60" s="89"/>
      <c r="H60" s="89"/>
      <c r="I60" s="19">
        <v>4081.9</v>
      </c>
      <c r="J60" s="19">
        <v>1.07</v>
      </c>
      <c r="K60" s="69">
        <v>0.01</v>
      </c>
      <c r="L60" s="31">
        <f t="shared" si="3"/>
        <v>0</v>
      </c>
    </row>
    <row r="61" spans="1:12" s="25" customFormat="1" ht="15">
      <c r="A61" s="110" t="s">
        <v>62</v>
      </c>
      <c r="B61" s="111" t="s">
        <v>22</v>
      </c>
      <c r="C61" s="96"/>
      <c r="D61" s="88">
        <v>3502.46</v>
      </c>
      <c r="E61" s="89"/>
      <c r="F61" s="90"/>
      <c r="G61" s="89"/>
      <c r="H61" s="89"/>
      <c r="I61" s="19">
        <v>4081.9</v>
      </c>
      <c r="J61" s="19">
        <v>1.07</v>
      </c>
      <c r="K61" s="69">
        <v>0.05</v>
      </c>
      <c r="L61" s="31">
        <f t="shared" si="3"/>
        <v>0</v>
      </c>
    </row>
    <row r="62" spans="1:12" s="25" customFormat="1" ht="25.5">
      <c r="A62" s="110" t="s">
        <v>21</v>
      </c>
      <c r="B62" s="111" t="s">
        <v>17</v>
      </c>
      <c r="C62" s="96">
        <f>F62*12</f>
        <v>0</v>
      </c>
      <c r="D62" s="88">
        <v>4066.92</v>
      </c>
      <c r="E62" s="89">
        <f>H62*12</f>
        <v>0</v>
      </c>
      <c r="F62" s="90"/>
      <c r="G62" s="89"/>
      <c r="H62" s="89"/>
      <c r="I62" s="19">
        <v>4081.9</v>
      </c>
      <c r="J62" s="19">
        <v>1.07</v>
      </c>
      <c r="K62" s="69">
        <v>0.06</v>
      </c>
      <c r="L62" s="31">
        <f t="shared" si="3"/>
        <v>0</v>
      </c>
    </row>
    <row r="63" spans="1:12" s="25" customFormat="1" ht="27" customHeight="1">
      <c r="A63" s="110" t="s">
        <v>153</v>
      </c>
      <c r="B63" s="111" t="s">
        <v>17</v>
      </c>
      <c r="C63" s="96"/>
      <c r="D63" s="88">
        <v>6463.18</v>
      </c>
      <c r="E63" s="89"/>
      <c r="F63" s="90"/>
      <c r="G63" s="89"/>
      <c r="H63" s="89"/>
      <c r="I63" s="19">
        <v>4081.9</v>
      </c>
      <c r="J63" s="19">
        <v>1.07</v>
      </c>
      <c r="K63" s="69">
        <v>0.01</v>
      </c>
      <c r="L63" s="31">
        <f t="shared" si="3"/>
        <v>0</v>
      </c>
    </row>
    <row r="64" spans="1:12" s="25" customFormat="1" ht="15" hidden="1">
      <c r="A64" s="11"/>
      <c r="B64" s="111"/>
      <c r="C64" s="12"/>
      <c r="D64" s="88"/>
      <c r="E64" s="91"/>
      <c r="F64" s="90"/>
      <c r="G64" s="89"/>
      <c r="H64" s="89"/>
      <c r="I64" s="19">
        <v>4081.9</v>
      </c>
      <c r="J64" s="19">
        <v>1.07</v>
      </c>
      <c r="K64" s="69">
        <v>0</v>
      </c>
      <c r="L64" s="31">
        <f t="shared" si="3"/>
        <v>0</v>
      </c>
    </row>
    <row r="65" spans="1:12" s="25" customFormat="1" ht="15" hidden="1">
      <c r="A65" s="11" t="s">
        <v>42</v>
      </c>
      <c r="B65" s="111" t="s">
        <v>17</v>
      </c>
      <c r="C65" s="4"/>
      <c r="D65" s="88">
        <f>G65*I65</f>
        <v>0</v>
      </c>
      <c r="E65" s="89"/>
      <c r="F65" s="90"/>
      <c r="G65" s="89"/>
      <c r="H65" s="89"/>
      <c r="I65" s="19">
        <v>4081.9</v>
      </c>
      <c r="J65" s="19">
        <v>1.07</v>
      </c>
      <c r="K65" s="69">
        <v>0.01</v>
      </c>
      <c r="L65" s="31">
        <f t="shared" si="3"/>
        <v>0</v>
      </c>
    </row>
    <row r="66" spans="1:12" s="80" customFormat="1" ht="25.5" hidden="1">
      <c r="A66" s="11" t="s">
        <v>117</v>
      </c>
      <c r="B66" s="112" t="s">
        <v>116</v>
      </c>
      <c r="C66" s="79"/>
      <c r="D66" s="92">
        <v>0</v>
      </c>
      <c r="E66" s="93"/>
      <c r="F66" s="94"/>
      <c r="G66" s="93"/>
      <c r="H66" s="93"/>
      <c r="I66" s="19">
        <v>4081.9</v>
      </c>
      <c r="J66" s="19">
        <v>1.07</v>
      </c>
      <c r="K66" s="69">
        <v>0.05</v>
      </c>
      <c r="L66" s="31">
        <f t="shared" si="3"/>
        <v>0</v>
      </c>
    </row>
    <row r="67" spans="1:12" s="31" customFormat="1" ht="30">
      <c r="A67" s="30" t="s">
        <v>49</v>
      </c>
      <c r="B67" s="100"/>
      <c r="C67" s="28"/>
      <c r="D67" s="85">
        <f>D68+D69+D70+D71+D72+D73</f>
        <v>16501.4</v>
      </c>
      <c r="E67" s="85"/>
      <c r="F67" s="86"/>
      <c r="G67" s="85">
        <f>D67/I67</f>
        <v>4.04</v>
      </c>
      <c r="H67" s="85">
        <f>G67/12</f>
        <v>0.34</v>
      </c>
      <c r="I67" s="19">
        <v>4081.9</v>
      </c>
      <c r="J67" s="19">
        <v>1.07</v>
      </c>
      <c r="K67" s="69">
        <v>0.75</v>
      </c>
      <c r="L67" s="31">
        <f t="shared" si="3"/>
        <v>0.336666666666667</v>
      </c>
    </row>
    <row r="68" spans="1:12" s="25" customFormat="1" ht="15">
      <c r="A68" s="11" t="s">
        <v>43</v>
      </c>
      <c r="B68" s="111" t="s">
        <v>65</v>
      </c>
      <c r="C68" s="4"/>
      <c r="D68" s="88">
        <v>2626.83</v>
      </c>
      <c r="E68" s="89"/>
      <c r="F68" s="90"/>
      <c r="G68" s="89"/>
      <c r="H68" s="89"/>
      <c r="I68" s="19">
        <v>4081.9</v>
      </c>
      <c r="J68" s="19">
        <v>1.07</v>
      </c>
      <c r="K68" s="69">
        <v>0.04</v>
      </c>
      <c r="L68" s="31">
        <f t="shared" si="3"/>
        <v>0</v>
      </c>
    </row>
    <row r="69" spans="1:12" s="25" customFormat="1" ht="25.5">
      <c r="A69" s="11" t="s">
        <v>44</v>
      </c>
      <c r="B69" s="111" t="s">
        <v>53</v>
      </c>
      <c r="C69" s="4"/>
      <c r="D69" s="88">
        <v>1751.23</v>
      </c>
      <c r="E69" s="89"/>
      <c r="F69" s="90"/>
      <c r="G69" s="89"/>
      <c r="H69" s="89"/>
      <c r="I69" s="19">
        <v>4081.9</v>
      </c>
      <c r="J69" s="19">
        <v>1.07</v>
      </c>
      <c r="K69" s="69">
        <v>0.03</v>
      </c>
      <c r="L69" s="31">
        <f t="shared" si="3"/>
        <v>0</v>
      </c>
    </row>
    <row r="70" spans="1:12" s="25" customFormat="1" ht="15">
      <c r="A70" s="11" t="s">
        <v>69</v>
      </c>
      <c r="B70" s="111" t="s">
        <v>68</v>
      </c>
      <c r="C70" s="4"/>
      <c r="D70" s="88">
        <v>1837.85</v>
      </c>
      <c r="E70" s="89"/>
      <c r="F70" s="90"/>
      <c r="G70" s="89"/>
      <c r="H70" s="89"/>
      <c r="I70" s="19">
        <v>4081.9</v>
      </c>
      <c r="J70" s="19">
        <v>1.07</v>
      </c>
      <c r="K70" s="69">
        <v>0.03</v>
      </c>
      <c r="L70" s="31">
        <f t="shared" si="3"/>
        <v>0</v>
      </c>
    </row>
    <row r="71" spans="1:12" s="25" customFormat="1" ht="25.5">
      <c r="A71" s="11" t="s">
        <v>66</v>
      </c>
      <c r="B71" s="111" t="s">
        <v>67</v>
      </c>
      <c r="C71" s="4"/>
      <c r="D71" s="88">
        <v>1751.2</v>
      </c>
      <c r="E71" s="89"/>
      <c r="F71" s="90"/>
      <c r="G71" s="89"/>
      <c r="H71" s="89"/>
      <c r="I71" s="19">
        <v>4081.9</v>
      </c>
      <c r="J71" s="19">
        <v>1.07</v>
      </c>
      <c r="K71" s="69">
        <v>0.03</v>
      </c>
      <c r="L71" s="31">
        <f t="shared" si="3"/>
        <v>0</v>
      </c>
    </row>
    <row r="72" spans="1:12" s="25" customFormat="1" ht="15">
      <c r="A72" s="113" t="s">
        <v>155</v>
      </c>
      <c r="B72" s="112" t="s">
        <v>17</v>
      </c>
      <c r="C72" s="4"/>
      <c r="D72" s="88">
        <v>2305.89</v>
      </c>
      <c r="E72" s="89"/>
      <c r="F72" s="90"/>
      <c r="G72" s="89"/>
      <c r="H72" s="89"/>
      <c r="I72" s="19">
        <v>4081.9</v>
      </c>
      <c r="J72" s="19"/>
      <c r="K72" s="69"/>
      <c r="L72" s="31">
        <f t="shared" si="3"/>
        <v>0</v>
      </c>
    </row>
    <row r="73" spans="1:12" s="25" customFormat="1" ht="15">
      <c r="A73" s="11" t="s">
        <v>63</v>
      </c>
      <c r="B73" s="36" t="s">
        <v>9</v>
      </c>
      <c r="C73" s="12"/>
      <c r="D73" s="88">
        <v>6228.4</v>
      </c>
      <c r="E73" s="91"/>
      <c r="F73" s="90"/>
      <c r="G73" s="89"/>
      <c r="H73" s="89"/>
      <c r="I73" s="19">
        <v>4081.9</v>
      </c>
      <c r="J73" s="19">
        <v>1.07</v>
      </c>
      <c r="K73" s="69">
        <v>0.1</v>
      </c>
      <c r="L73" s="31">
        <f t="shared" si="3"/>
        <v>0</v>
      </c>
    </row>
    <row r="74" spans="1:12" s="25" customFormat="1" ht="15" hidden="1">
      <c r="A74" s="11" t="s">
        <v>72</v>
      </c>
      <c r="B74" s="36" t="s">
        <v>17</v>
      </c>
      <c r="C74" s="4"/>
      <c r="D74" s="88">
        <v>30388.32</v>
      </c>
      <c r="E74" s="89"/>
      <c r="F74" s="90"/>
      <c r="G74" s="89">
        <f>H74*12</f>
        <v>0</v>
      </c>
      <c r="H74" s="89">
        <v>0</v>
      </c>
      <c r="I74" s="19">
        <v>4081.9</v>
      </c>
      <c r="J74" s="19">
        <v>1.07</v>
      </c>
      <c r="K74" s="69">
        <v>0</v>
      </c>
      <c r="L74" s="31">
        <f t="shared" si="3"/>
        <v>0</v>
      </c>
    </row>
    <row r="75" spans="1:12" s="25" customFormat="1" ht="30">
      <c r="A75" s="30" t="s">
        <v>50</v>
      </c>
      <c r="B75" s="111"/>
      <c r="C75" s="4"/>
      <c r="D75" s="85">
        <f>D76</f>
        <v>2710.02</v>
      </c>
      <c r="E75" s="89"/>
      <c r="F75" s="90"/>
      <c r="G75" s="85">
        <f>D75/I75</f>
        <v>0.66</v>
      </c>
      <c r="H75" s="85">
        <f>G75/12</f>
        <v>0.06</v>
      </c>
      <c r="I75" s="19">
        <v>4081.9</v>
      </c>
      <c r="J75" s="19">
        <v>1.07</v>
      </c>
      <c r="K75" s="69">
        <v>0.32</v>
      </c>
      <c r="L75" s="31">
        <f t="shared" si="3"/>
        <v>0.055</v>
      </c>
    </row>
    <row r="76" spans="1:12" s="25" customFormat="1" ht="15">
      <c r="A76" s="115" t="s">
        <v>156</v>
      </c>
      <c r="B76" s="124" t="s">
        <v>17</v>
      </c>
      <c r="C76" s="48"/>
      <c r="D76" s="104">
        <v>2710.02</v>
      </c>
      <c r="E76" s="116"/>
      <c r="F76" s="117"/>
      <c r="G76" s="105"/>
      <c r="H76" s="105"/>
      <c r="I76" s="19">
        <v>4081.9</v>
      </c>
      <c r="J76" s="19"/>
      <c r="K76" s="69"/>
      <c r="L76" s="31">
        <f t="shared" si="3"/>
        <v>0</v>
      </c>
    </row>
    <row r="77" spans="1:12" s="25" customFormat="1" ht="0.75" customHeight="1">
      <c r="A77" s="11" t="s">
        <v>119</v>
      </c>
      <c r="B77" s="78" t="s">
        <v>12</v>
      </c>
      <c r="C77" s="4"/>
      <c r="D77" s="95"/>
      <c r="E77" s="89"/>
      <c r="F77" s="90"/>
      <c r="G77" s="91"/>
      <c r="H77" s="91"/>
      <c r="I77" s="19"/>
      <c r="J77" s="19"/>
      <c r="K77" s="69"/>
      <c r="L77" s="31">
        <f t="shared" si="3"/>
        <v>0</v>
      </c>
    </row>
    <row r="78" spans="1:12" s="25" customFormat="1" ht="15">
      <c r="A78" s="30" t="s">
        <v>51</v>
      </c>
      <c r="B78" s="36"/>
      <c r="C78" s="4"/>
      <c r="D78" s="85">
        <f>SUM(D79:D85)</f>
        <v>15376.74</v>
      </c>
      <c r="E78" s="89"/>
      <c r="F78" s="90"/>
      <c r="G78" s="85">
        <f>D78/I78</f>
        <v>3.77</v>
      </c>
      <c r="H78" s="85">
        <f>G78/12+0.01</f>
        <v>0.32</v>
      </c>
      <c r="I78" s="19">
        <v>4081.9</v>
      </c>
      <c r="J78" s="19">
        <v>1.07</v>
      </c>
      <c r="K78" s="69">
        <v>0.25</v>
      </c>
      <c r="L78" s="31">
        <f t="shared" si="3"/>
        <v>0.314166666666667</v>
      </c>
    </row>
    <row r="79" spans="1:12" s="25" customFormat="1" ht="15">
      <c r="A79" s="11" t="s">
        <v>45</v>
      </c>
      <c r="B79" s="36" t="s">
        <v>9</v>
      </c>
      <c r="C79" s="4"/>
      <c r="D79" s="88">
        <v>1220.4</v>
      </c>
      <c r="E79" s="89"/>
      <c r="F79" s="90"/>
      <c r="G79" s="89"/>
      <c r="H79" s="89"/>
      <c r="I79" s="19">
        <v>4081.9</v>
      </c>
      <c r="J79" s="19">
        <v>1.07</v>
      </c>
      <c r="K79" s="69">
        <v>0.02</v>
      </c>
      <c r="L79" s="31">
        <f t="shared" si="3"/>
        <v>0</v>
      </c>
    </row>
    <row r="80" spans="1:12" s="25" customFormat="1" ht="15">
      <c r="A80" s="11" t="s">
        <v>75</v>
      </c>
      <c r="B80" s="36" t="s">
        <v>17</v>
      </c>
      <c r="C80" s="4"/>
      <c r="D80" s="88">
        <v>10169.56</v>
      </c>
      <c r="E80" s="89"/>
      <c r="F80" s="90"/>
      <c r="G80" s="89"/>
      <c r="H80" s="89"/>
      <c r="I80" s="19">
        <v>4081.9</v>
      </c>
      <c r="J80" s="19">
        <v>1.07</v>
      </c>
      <c r="K80" s="69">
        <v>0.16</v>
      </c>
      <c r="L80" s="31">
        <f t="shared" si="3"/>
        <v>0</v>
      </c>
    </row>
    <row r="81" spans="1:12" s="25" customFormat="1" ht="15">
      <c r="A81" s="11" t="s">
        <v>46</v>
      </c>
      <c r="B81" s="36" t="s">
        <v>17</v>
      </c>
      <c r="C81" s="4"/>
      <c r="D81" s="88">
        <v>915.28</v>
      </c>
      <c r="E81" s="89"/>
      <c r="F81" s="90"/>
      <c r="G81" s="89"/>
      <c r="H81" s="89"/>
      <c r="I81" s="19">
        <v>4081.9</v>
      </c>
      <c r="J81" s="19">
        <v>1.07</v>
      </c>
      <c r="K81" s="69">
        <v>0.01</v>
      </c>
      <c r="L81" s="31">
        <f t="shared" si="3"/>
        <v>0</v>
      </c>
    </row>
    <row r="82" spans="1:12" s="25" customFormat="1" ht="27.75" customHeight="1" hidden="1">
      <c r="A82" s="11" t="s">
        <v>54</v>
      </c>
      <c r="B82" s="36" t="s">
        <v>12</v>
      </c>
      <c r="C82" s="4"/>
      <c r="D82" s="88">
        <f>G82*I82</f>
        <v>0</v>
      </c>
      <c r="E82" s="89"/>
      <c r="F82" s="90"/>
      <c r="G82" s="89"/>
      <c r="H82" s="89"/>
      <c r="I82" s="19">
        <v>4081.9</v>
      </c>
      <c r="J82" s="19">
        <v>1.07</v>
      </c>
      <c r="K82" s="69">
        <v>0</v>
      </c>
      <c r="L82" s="31">
        <f t="shared" si="3"/>
        <v>0</v>
      </c>
    </row>
    <row r="83" spans="1:12" s="25" customFormat="1" ht="25.5" hidden="1">
      <c r="A83" s="11" t="s">
        <v>70</v>
      </c>
      <c r="B83" s="36" t="s">
        <v>12</v>
      </c>
      <c r="C83" s="4"/>
      <c r="D83" s="88">
        <f>G83*I83</f>
        <v>0</v>
      </c>
      <c r="E83" s="89"/>
      <c r="F83" s="90"/>
      <c r="G83" s="89"/>
      <c r="H83" s="89"/>
      <c r="I83" s="19">
        <v>4081.9</v>
      </c>
      <c r="J83" s="19">
        <v>1.07</v>
      </c>
      <c r="K83" s="69">
        <v>0</v>
      </c>
      <c r="L83" s="31">
        <f t="shared" si="3"/>
        <v>0</v>
      </c>
    </row>
    <row r="84" spans="1:12" s="25" customFormat="1" ht="25.5" hidden="1">
      <c r="A84" s="11" t="s">
        <v>73</v>
      </c>
      <c r="B84" s="36" t="s">
        <v>12</v>
      </c>
      <c r="C84" s="4"/>
      <c r="D84" s="88">
        <f>G84*I84</f>
        <v>0</v>
      </c>
      <c r="E84" s="89"/>
      <c r="F84" s="90"/>
      <c r="G84" s="89"/>
      <c r="H84" s="89"/>
      <c r="I84" s="19">
        <v>4081.9</v>
      </c>
      <c r="J84" s="19">
        <v>1.07</v>
      </c>
      <c r="K84" s="69">
        <v>0</v>
      </c>
      <c r="L84" s="31">
        <f t="shared" si="3"/>
        <v>0</v>
      </c>
    </row>
    <row r="85" spans="1:12" s="25" customFormat="1" ht="25.5">
      <c r="A85" s="11" t="s">
        <v>71</v>
      </c>
      <c r="B85" s="36" t="s">
        <v>12</v>
      </c>
      <c r="C85" s="4"/>
      <c r="D85" s="88">
        <v>3071.5</v>
      </c>
      <c r="E85" s="89"/>
      <c r="F85" s="90"/>
      <c r="G85" s="89"/>
      <c r="H85" s="89"/>
      <c r="I85" s="19">
        <v>4081.9</v>
      </c>
      <c r="J85" s="19">
        <v>1.07</v>
      </c>
      <c r="K85" s="69">
        <v>0.05</v>
      </c>
      <c r="L85" s="31">
        <f t="shared" si="3"/>
        <v>0</v>
      </c>
    </row>
    <row r="86" spans="1:12" s="25" customFormat="1" ht="15">
      <c r="A86" s="30" t="s">
        <v>52</v>
      </c>
      <c r="B86" s="36"/>
      <c r="C86" s="4"/>
      <c r="D86" s="85">
        <f>D87</f>
        <v>1098.16</v>
      </c>
      <c r="E86" s="89"/>
      <c r="F86" s="90"/>
      <c r="G86" s="85">
        <f>D86/I86</f>
        <v>0.27</v>
      </c>
      <c r="H86" s="85">
        <f>G86/12</f>
        <v>0.02</v>
      </c>
      <c r="I86" s="19">
        <v>4081.9</v>
      </c>
      <c r="J86" s="19">
        <v>1.07</v>
      </c>
      <c r="K86" s="69">
        <v>0.03</v>
      </c>
      <c r="L86" s="31">
        <f t="shared" si="3"/>
        <v>0.0225</v>
      </c>
    </row>
    <row r="87" spans="1:12" s="25" customFormat="1" ht="15">
      <c r="A87" s="11" t="s">
        <v>47</v>
      </c>
      <c r="B87" s="36" t="s">
        <v>17</v>
      </c>
      <c r="C87" s="4"/>
      <c r="D87" s="88">
        <v>1098.16</v>
      </c>
      <c r="E87" s="89"/>
      <c r="F87" s="90"/>
      <c r="G87" s="89"/>
      <c r="H87" s="89"/>
      <c r="I87" s="19">
        <v>4081.9</v>
      </c>
      <c r="J87" s="19">
        <v>1.07</v>
      </c>
      <c r="K87" s="69">
        <v>0.02</v>
      </c>
      <c r="L87" s="31">
        <f t="shared" si="3"/>
        <v>0</v>
      </c>
    </row>
    <row r="88" spans="1:12" s="25" customFormat="1" ht="15" hidden="1">
      <c r="A88" s="11" t="s">
        <v>48</v>
      </c>
      <c r="B88" s="36" t="s">
        <v>17</v>
      </c>
      <c r="C88" s="4"/>
      <c r="D88" s="88"/>
      <c r="E88" s="89"/>
      <c r="F88" s="90"/>
      <c r="G88" s="89"/>
      <c r="H88" s="89"/>
      <c r="I88" s="19">
        <v>4081.9</v>
      </c>
      <c r="J88" s="19">
        <v>1.07</v>
      </c>
      <c r="K88" s="69">
        <v>0</v>
      </c>
      <c r="L88" s="31">
        <f t="shared" si="3"/>
        <v>0</v>
      </c>
    </row>
    <row r="89" spans="1:12" s="19" customFormat="1" ht="15">
      <c r="A89" s="30" t="s">
        <v>60</v>
      </c>
      <c r="B89" s="27"/>
      <c r="C89" s="28"/>
      <c r="D89" s="85">
        <f>D90+D91</f>
        <v>28417.84</v>
      </c>
      <c r="E89" s="85"/>
      <c r="F89" s="86"/>
      <c r="G89" s="85">
        <f>D89/I89</f>
        <v>6.96</v>
      </c>
      <c r="H89" s="85">
        <f>G89/12</f>
        <v>0.58</v>
      </c>
      <c r="I89" s="19">
        <v>4081.9</v>
      </c>
      <c r="J89" s="19">
        <v>1.07</v>
      </c>
      <c r="K89" s="69">
        <v>0.02</v>
      </c>
      <c r="L89" s="31">
        <f t="shared" si="3"/>
        <v>0.58</v>
      </c>
    </row>
    <row r="90" spans="1:12" s="25" customFormat="1" ht="15">
      <c r="A90" s="110" t="s">
        <v>130</v>
      </c>
      <c r="B90" s="78" t="s">
        <v>22</v>
      </c>
      <c r="C90" s="4"/>
      <c r="D90" s="88">
        <v>16307.04</v>
      </c>
      <c r="E90" s="89"/>
      <c r="F90" s="90"/>
      <c r="G90" s="89"/>
      <c r="H90" s="89"/>
      <c r="I90" s="19">
        <v>4081.9</v>
      </c>
      <c r="J90" s="19">
        <v>1.07</v>
      </c>
      <c r="K90" s="69">
        <v>0.02</v>
      </c>
      <c r="L90" s="31">
        <f t="shared" si="3"/>
        <v>0</v>
      </c>
    </row>
    <row r="91" spans="1:12" s="25" customFormat="1" ht="15">
      <c r="A91" s="11" t="s">
        <v>124</v>
      </c>
      <c r="B91" s="78" t="s">
        <v>121</v>
      </c>
      <c r="C91" s="12"/>
      <c r="D91" s="95">
        <v>12110.8</v>
      </c>
      <c r="E91" s="91"/>
      <c r="F91" s="90"/>
      <c r="G91" s="91"/>
      <c r="H91" s="91"/>
      <c r="I91" s="19">
        <v>4081.9</v>
      </c>
      <c r="J91" s="19"/>
      <c r="K91" s="69"/>
      <c r="L91" s="31">
        <f t="shared" si="3"/>
        <v>0</v>
      </c>
    </row>
    <row r="92" spans="1:12" s="19" customFormat="1" ht="15">
      <c r="A92" s="30" t="s">
        <v>59</v>
      </c>
      <c r="B92" s="27"/>
      <c r="C92" s="28"/>
      <c r="D92" s="120">
        <v>0</v>
      </c>
      <c r="E92" s="85"/>
      <c r="F92" s="86"/>
      <c r="G92" s="85">
        <f>D92/I92</f>
        <v>0</v>
      </c>
      <c r="H92" s="85">
        <f>G92/12</f>
        <v>0</v>
      </c>
      <c r="I92" s="19">
        <v>4081.9</v>
      </c>
      <c r="J92" s="19">
        <v>1.07</v>
      </c>
      <c r="K92" s="69">
        <v>0.04</v>
      </c>
      <c r="L92" s="31">
        <f t="shared" si="3"/>
        <v>0</v>
      </c>
    </row>
    <row r="93" spans="1:13" s="19" customFormat="1" ht="37.5">
      <c r="A93" s="37" t="s">
        <v>161</v>
      </c>
      <c r="B93" s="27" t="s">
        <v>12</v>
      </c>
      <c r="C93" s="33">
        <f>F93*12</f>
        <v>0</v>
      </c>
      <c r="D93" s="87">
        <v>29879.5</v>
      </c>
      <c r="E93" s="87">
        <f>H93*12</f>
        <v>7.32</v>
      </c>
      <c r="F93" s="87"/>
      <c r="G93" s="87">
        <f>H93*12</f>
        <v>7.32</v>
      </c>
      <c r="H93" s="87">
        <f>0.38+0.11+0.12</f>
        <v>0.61</v>
      </c>
      <c r="I93" s="19">
        <v>4081.9</v>
      </c>
      <c r="J93" s="19">
        <v>1.07</v>
      </c>
      <c r="K93" s="69">
        <v>0.3</v>
      </c>
      <c r="M93" s="69"/>
    </row>
    <row r="94" spans="1:11" s="19" customFormat="1" ht="18.75" hidden="1">
      <c r="A94" s="37" t="s">
        <v>38</v>
      </c>
      <c r="B94" s="27"/>
      <c r="C94" s="33">
        <f>F94*12</f>
        <v>0</v>
      </c>
      <c r="D94" s="87">
        <f aca="true" t="shared" si="4" ref="D94:D102">G94*I94</f>
        <v>65636.95</v>
      </c>
      <c r="E94" s="87">
        <f aca="true" t="shared" si="5" ref="E94:E102">H94*12</f>
        <v>16.08</v>
      </c>
      <c r="F94" s="87"/>
      <c r="G94" s="87">
        <f aca="true" t="shared" si="6" ref="G94:G103">H94*12</f>
        <v>16.08</v>
      </c>
      <c r="H94" s="87">
        <v>1.34</v>
      </c>
      <c r="I94" s="19">
        <v>4081.9</v>
      </c>
      <c r="J94" s="19">
        <v>1.07</v>
      </c>
      <c r="K94" s="69"/>
    </row>
    <row r="95" spans="1:11" s="19" customFormat="1" ht="15" hidden="1">
      <c r="A95" s="54"/>
      <c r="B95" s="47"/>
      <c r="C95" s="48"/>
      <c r="D95" s="87">
        <f t="shared" si="4"/>
        <v>114619.75</v>
      </c>
      <c r="E95" s="87">
        <f t="shared" si="5"/>
        <v>28.08</v>
      </c>
      <c r="F95" s="87"/>
      <c r="G95" s="87">
        <f t="shared" si="6"/>
        <v>28.08</v>
      </c>
      <c r="H95" s="87">
        <v>2.34</v>
      </c>
      <c r="I95" s="19">
        <v>4081.9</v>
      </c>
      <c r="J95" s="19">
        <v>1.07</v>
      </c>
      <c r="K95" s="69"/>
    </row>
    <row r="96" spans="1:11" s="19" customFormat="1" ht="15" hidden="1">
      <c r="A96" s="54"/>
      <c r="B96" s="47"/>
      <c r="C96" s="48"/>
      <c r="D96" s="87">
        <f t="shared" si="4"/>
        <v>163602.55</v>
      </c>
      <c r="E96" s="87">
        <f t="shared" si="5"/>
        <v>40.08</v>
      </c>
      <c r="F96" s="87"/>
      <c r="G96" s="87">
        <f t="shared" si="6"/>
        <v>40.08</v>
      </c>
      <c r="H96" s="87">
        <v>3.34</v>
      </c>
      <c r="I96" s="19">
        <v>4081.9</v>
      </c>
      <c r="J96" s="19">
        <v>1.07</v>
      </c>
      <c r="K96" s="69"/>
    </row>
    <row r="97" spans="1:11" s="19" customFormat="1" ht="15" hidden="1">
      <c r="A97" s="54"/>
      <c r="B97" s="47"/>
      <c r="C97" s="48"/>
      <c r="D97" s="87">
        <f t="shared" si="4"/>
        <v>212585.35</v>
      </c>
      <c r="E97" s="87">
        <f t="shared" si="5"/>
        <v>52.08</v>
      </c>
      <c r="F97" s="87"/>
      <c r="G97" s="87">
        <f t="shared" si="6"/>
        <v>52.08</v>
      </c>
      <c r="H97" s="87">
        <v>4.34</v>
      </c>
      <c r="I97" s="19">
        <v>4081.9</v>
      </c>
      <c r="J97" s="19">
        <v>1.07</v>
      </c>
      <c r="K97" s="69"/>
    </row>
    <row r="98" spans="1:11" s="19" customFormat="1" ht="15" hidden="1">
      <c r="A98" s="54"/>
      <c r="B98" s="47"/>
      <c r="C98" s="48"/>
      <c r="D98" s="87">
        <f t="shared" si="4"/>
        <v>261568.15</v>
      </c>
      <c r="E98" s="87">
        <f t="shared" si="5"/>
        <v>64.08</v>
      </c>
      <c r="F98" s="87"/>
      <c r="G98" s="87">
        <f t="shared" si="6"/>
        <v>64.08</v>
      </c>
      <c r="H98" s="87">
        <v>5.34</v>
      </c>
      <c r="I98" s="19">
        <v>4081.9</v>
      </c>
      <c r="J98" s="19">
        <v>1.07</v>
      </c>
      <c r="K98" s="69"/>
    </row>
    <row r="99" spans="1:11" s="19" customFormat="1" ht="15" hidden="1">
      <c r="A99" s="54"/>
      <c r="B99" s="47"/>
      <c r="C99" s="48"/>
      <c r="D99" s="87">
        <f t="shared" si="4"/>
        <v>310550.95</v>
      </c>
      <c r="E99" s="87">
        <f t="shared" si="5"/>
        <v>76.08</v>
      </c>
      <c r="F99" s="87"/>
      <c r="G99" s="87">
        <f t="shared" si="6"/>
        <v>76.08</v>
      </c>
      <c r="H99" s="87">
        <v>6.34</v>
      </c>
      <c r="I99" s="19">
        <v>4081.9</v>
      </c>
      <c r="J99" s="19">
        <v>1.07</v>
      </c>
      <c r="K99" s="69"/>
    </row>
    <row r="100" spans="1:11" s="19" customFormat="1" ht="15" hidden="1">
      <c r="A100" s="54"/>
      <c r="B100" s="47"/>
      <c r="C100" s="48"/>
      <c r="D100" s="87">
        <f t="shared" si="4"/>
        <v>359533.75</v>
      </c>
      <c r="E100" s="87">
        <f t="shared" si="5"/>
        <v>88.08</v>
      </c>
      <c r="F100" s="87"/>
      <c r="G100" s="87">
        <f t="shared" si="6"/>
        <v>88.08</v>
      </c>
      <c r="H100" s="87">
        <v>7.34</v>
      </c>
      <c r="I100" s="19">
        <v>4081.9</v>
      </c>
      <c r="J100" s="19">
        <v>1.07</v>
      </c>
      <c r="K100" s="69"/>
    </row>
    <row r="101" spans="1:11" s="19" customFormat="1" ht="17.25" customHeight="1" hidden="1">
      <c r="A101" s="54"/>
      <c r="B101" s="47"/>
      <c r="C101" s="48"/>
      <c r="D101" s="87">
        <f t="shared" si="4"/>
        <v>408516.55</v>
      </c>
      <c r="E101" s="87">
        <f t="shared" si="5"/>
        <v>100.08</v>
      </c>
      <c r="F101" s="87"/>
      <c r="G101" s="87">
        <f t="shared" si="6"/>
        <v>100.08</v>
      </c>
      <c r="H101" s="87">
        <v>8.34</v>
      </c>
      <c r="I101" s="19">
        <v>4081.9</v>
      </c>
      <c r="J101" s="19">
        <v>1.07</v>
      </c>
      <c r="K101" s="69"/>
    </row>
    <row r="102" spans="1:11" s="19" customFormat="1" ht="17.25" customHeight="1" hidden="1">
      <c r="A102" s="54"/>
      <c r="B102" s="47"/>
      <c r="C102" s="48"/>
      <c r="D102" s="87">
        <f t="shared" si="4"/>
        <v>457499.35</v>
      </c>
      <c r="E102" s="87">
        <f t="shared" si="5"/>
        <v>112.08</v>
      </c>
      <c r="F102" s="87"/>
      <c r="G102" s="87">
        <f t="shared" si="6"/>
        <v>112.08</v>
      </c>
      <c r="H102" s="87">
        <v>9.34</v>
      </c>
      <c r="I102" s="19">
        <v>4081.9</v>
      </c>
      <c r="J102" s="19">
        <v>1.07</v>
      </c>
      <c r="K102" s="69"/>
    </row>
    <row r="103" spans="1:11" s="19" customFormat="1" ht="25.5">
      <c r="A103" s="77" t="s">
        <v>125</v>
      </c>
      <c r="B103" s="47" t="s">
        <v>157</v>
      </c>
      <c r="C103" s="76"/>
      <c r="D103" s="87">
        <v>11000</v>
      </c>
      <c r="E103" s="87"/>
      <c r="F103" s="87"/>
      <c r="G103" s="87">
        <f t="shared" si="6"/>
        <v>2.64</v>
      </c>
      <c r="H103" s="87">
        <f>D103/I103/12</f>
        <v>0.22</v>
      </c>
      <c r="I103" s="19">
        <v>4081.9</v>
      </c>
      <c r="K103" s="69"/>
    </row>
    <row r="104" spans="1:11" s="19" customFormat="1" ht="22.5" customHeight="1" thickBot="1">
      <c r="A104" s="66" t="s">
        <v>120</v>
      </c>
      <c r="B104" s="81" t="s">
        <v>11</v>
      </c>
      <c r="C104" s="35"/>
      <c r="D104" s="121">
        <f>G104*I104</f>
        <v>78971.04</v>
      </c>
      <c r="E104" s="121">
        <f>H104*12</f>
        <v>20.76</v>
      </c>
      <c r="F104" s="122"/>
      <c r="G104" s="121">
        <f>H104*12</f>
        <v>20.76</v>
      </c>
      <c r="H104" s="122">
        <v>1.73</v>
      </c>
      <c r="I104" s="19">
        <f>4081.9-277.9</f>
        <v>3804</v>
      </c>
      <c r="K104" s="69"/>
    </row>
    <row r="105" spans="1:11" s="19" customFormat="1" ht="20.25" thickBot="1">
      <c r="A105" s="60" t="s">
        <v>76</v>
      </c>
      <c r="B105" s="61"/>
      <c r="C105" s="62"/>
      <c r="D105" s="123">
        <f>D15+D23+D32+D33+D34+D35+D36+D37+D39+D40+D41+D46+D47+D48+D49+D50+D67+D75+D78+D86+D89+D92+D93+D103+D104+D45+D38</f>
        <v>1106997.45</v>
      </c>
      <c r="E105" s="123">
        <f>E15+E23+E32+E33+E34+E35+E36+E37+E39+E40+E41+E46+E47+E48+E49+E50+E67+E75+E78+E86+E89+E92+E93+E103+E104+E45+E38</f>
        <v>232.56</v>
      </c>
      <c r="F105" s="123">
        <f>F15+F23+F32+F33+F34+F35+F36+F37+F39+F40+F41+F46+F47+F48+F49+F50+F67+F75+F78+F86+F89+F92+F93+F103+F104+F45+F38</f>
        <v>0</v>
      </c>
      <c r="G105" s="123">
        <f>G15+G23+G32+G33+G34+G35+G36+G37+G39+G40+G41+G46+G47+G48+G49+G50+G67+G75+G78+G86+G89+G92+G93+G103+G104+G45+G38</f>
        <v>272.55</v>
      </c>
      <c r="H105" s="123">
        <f>H15+H23+H32+H33+H34+H35+H36+H37+H39+H40+H41+H46+H47+H48+H49+H50+H67+H75+H78+H86+H89+H92+H93+H103+H104+H45+H38</f>
        <v>22.71</v>
      </c>
      <c r="I105" s="19">
        <v>4081.9</v>
      </c>
      <c r="K105" s="69"/>
    </row>
    <row r="106" spans="1:11" s="40" customFormat="1" ht="20.25" hidden="1" thickBot="1">
      <c r="A106" s="9" t="s">
        <v>29</v>
      </c>
      <c r="B106" s="38" t="s">
        <v>11</v>
      </c>
      <c r="C106" s="38" t="s">
        <v>30</v>
      </c>
      <c r="D106" s="39"/>
      <c r="E106" s="38" t="s">
        <v>30</v>
      </c>
      <c r="F106" s="10"/>
      <c r="G106" s="38" t="s">
        <v>30</v>
      </c>
      <c r="H106" s="10"/>
      <c r="I106" s="19">
        <v>4081.9</v>
      </c>
      <c r="K106" s="72"/>
    </row>
    <row r="107" spans="1:11" s="5" customFormat="1" ht="15.75" thickBot="1">
      <c r="A107" s="41"/>
      <c r="I107" s="19"/>
      <c r="K107" s="65"/>
    </row>
    <row r="108" spans="1:13" s="5" customFormat="1" ht="28.5" customHeight="1" thickBot="1">
      <c r="A108" s="60" t="s">
        <v>93</v>
      </c>
      <c r="B108" s="61"/>
      <c r="C108" s="62">
        <f>F108*12</f>
        <v>0</v>
      </c>
      <c r="D108" s="62">
        <f>D109+D122+D123+D124</f>
        <v>41813.87</v>
      </c>
      <c r="E108" s="62">
        <f>E109+E122+E123+E124</f>
        <v>0</v>
      </c>
      <c r="F108" s="62">
        <f>F109+F122+F123+F124</f>
        <v>0</v>
      </c>
      <c r="G108" s="62">
        <f>G109+G122+G123+G124</f>
        <v>10.25</v>
      </c>
      <c r="H108" s="62">
        <f>H109+H122+H123+H124</f>
        <v>0.86</v>
      </c>
      <c r="I108" s="19">
        <v>4081.9</v>
      </c>
      <c r="J108" s="65"/>
      <c r="K108" s="65"/>
      <c r="M108" s="5" t="e">
        <f>8.21*12*#REF!</f>
        <v>#REF!</v>
      </c>
    </row>
    <row r="109" spans="1:11" s="129" customFormat="1" ht="15">
      <c r="A109" s="110" t="s">
        <v>162</v>
      </c>
      <c r="B109" s="111"/>
      <c r="C109" s="89"/>
      <c r="D109" s="88">
        <v>33754.7</v>
      </c>
      <c r="E109" s="89"/>
      <c r="F109" s="90"/>
      <c r="G109" s="89">
        <f aca="true" t="shared" si="7" ref="G109:G124">D109/I109</f>
        <v>8.27</v>
      </c>
      <c r="H109" s="89">
        <f aca="true" t="shared" si="8" ref="H109:H124">G109/12</f>
        <v>0.69</v>
      </c>
      <c r="I109" s="102">
        <v>4081.9</v>
      </c>
      <c r="J109" s="102"/>
      <c r="K109" s="103"/>
    </row>
    <row r="110" spans="1:11" s="129" customFormat="1" ht="15" hidden="1">
      <c r="A110" s="110" t="s">
        <v>106</v>
      </c>
      <c r="B110" s="111"/>
      <c r="C110" s="89"/>
      <c r="D110" s="88"/>
      <c r="E110" s="89"/>
      <c r="F110" s="90"/>
      <c r="G110" s="89">
        <f t="shared" si="7"/>
        <v>0</v>
      </c>
      <c r="H110" s="89">
        <f t="shared" si="8"/>
        <v>0</v>
      </c>
      <c r="I110" s="102">
        <v>4081.9</v>
      </c>
      <c r="J110" s="102"/>
      <c r="K110" s="103"/>
    </row>
    <row r="111" spans="1:11" s="129" customFormat="1" ht="15" hidden="1">
      <c r="A111" s="110" t="s">
        <v>97</v>
      </c>
      <c r="B111" s="111"/>
      <c r="C111" s="89"/>
      <c r="D111" s="88"/>
      <c r="E111" s="89"/>
      <c r="F111" s="90"/>
      <c r="G111" s="89">
        <f t="shared" si="7"/>
        <v>0</v>
      </c>
      <c r="H111" s="89">
        <f t="shared" si="8"/>
        <v>0</v>
      </c>
      <c r="I111" s="102">
        <v>4081.9</v>
      </c>
      <c r="J111" s="102"/>
      <c r="K111" s="103"/>
    </row>
    <row r="112" spans="1:11" s="129" customFormat="1" ht="15" hidden="1">
      <c r="A112" s="110" t="s">
        <v>98</v>
      </c>
      <c r="B112" s="111"/>
      <c r="C112" s="89"/>
      <c r="D112" s="88"/>
      <c r="E112" s="89"/>
      <c r="F112" s="90"/>
      <c r="G112" s="89">
        <f t="shared" si="7"/>
        <v>0</v>
      </c>
      <c r="H112" s="89">
        <f t="shared" si="8"/>
        <v>0</v>
      </c>
      <c r="I112" s="102">
        <v>4081.9</v>
      </c>
      <c r="J112" s="102"/>
      <c r="K112" s="103"/>
    </row>
    <row r="113" spans="1:11" s="129" customFormat="1" ht="15" hidden="1">
      <c r="A113" s="110" t="s">
        <v>99</v>
      </c>
      <c r="B113" s="111"/>
      <c r="C113" s="89"/>
      <c r="D113" s="88"/>
      <c r="E113" s="89"/>
      <c r="F113" s="90"/>
      <c r="G113" s="89">
        <f t="shared" si="7"/>
        <v>0</v>
      </c>
      <c r="H113" s="89">
        <f t="shared" si="8"/>
        <v>0</v>
      </c>
      <c r="I113" s="102">
        <v>4081.9</v>
      </c>
      <c r="J113" s="102"/>
      <c r="K113" s="103"/>
    </row>
    <row r="114" spans="1:11" s="129" customFormat="1" ht="15" hidden="1">
      <c r="A114" s="110" t="s">
        <v>100</v>
      </c>
      <c r="B114" s="111"/>
      <c r="C114" s="89"/>
      <c r="D114" s="88"/>
      <c r="E114" s="89"/>
      <c r="F114" s="90"/>
      <c r="G114" s="89">
        <f t="shared" si="7"/>
        <v>0</v>
      </c>
      <c r="H114" s="89">
        <f t="shared" si="8"/>
        <v>0</v>
      </c>
      <c r="I114" s="102">
        <v>4081.9</v>
      </c>
      <c r="J114" s="102"/>
      <c r="K114" s="103"/>
    </row>
    <row r="115" spans="1:11" s="129" customFormat="1" ht="15" hidden="1">
      <c r="A115" s="110"/>
      <c r="B115" s="111"/>
      <c r="C115" s="89"/>
      <c r="D115" s="88"/>
      <c r="E115" s="89"/>
      <c r="F115" s="90"/>
      <c r="G115" s="89">
        <f t="shared" si="7"/>
        <v>0</v>
      </c>
      <c r="H115" s="89">
        <f t="shared" si="8"/>
        <v>0</v>
      </c>
      <c r="I115" s="102">
        <v>4081.9</v>
      </c>
      <c r="J115" s="102"/>
      <c r="K115" s="103"/>
    </row>
    <row r="116" spans="1:11" s="129" customFormat="1" ht="15" hidden="1">
      <c r="A116" s="110" t="s">
        <v>101</v>
      </c>
      <c r="B116" s="111"/>
      <c r="C116" s="89"/>
      <c r="D116" s="88"/>
      <c r="E116" s="89"/>
      <c r="F116" s="90"/>
      <c r="G116" s="89">
        <f t="shared" si="7"/>
        <v>0</v>
      </c>
      <c r="H116" s="89">
        <f t="shared" si="8"/>
        <v>0</v>
      </c>
      <c r="I116" s="102">
        <v>4081.9</v>
      </c>
      <c r="J116" s="102"/>
      <c r="K116" s="103"/>
    </row>
    <row r="117" spans="1:11" s="129" customFormat="1" ht="15" hidden="1">
      <c r="A117" s="110"/>
      <c r="B117" s="111"/>
      <c r="C117" s="89"/>
      <c r="D117" s="88"/>
      <c r="E117" s="89"/>
      <c r="F117" s="90"/>
      <c r="G117" s="89">
        <f t="shared" si="7"/>
        <v>0</v>
      </c>
      <c r="H117" s="89">
        <f t="shared" si="8"/>
        <v>0</v>
      </c>
      <c r="I117" s="102">
        <v>4081.9</v>
      </c>
      <c r="J117" s="102"/>
      <c r="K117" s="103"/>
    </row>
    <row r="118" spans="1:11" s="129" customFormat="1" ht="15" hidden="1">
      <c r="A118" s="110" t="s">
        <v>102</v>
      </c>
      <c r="B118" s="111"/>
      <c r="C118" s="89"/>
      <c r="D118" s="88"/>
      <c r="E118" s="89"/>
      <c r="F118" s="90"/>
      <c r="G118" s="89">
        <f t="shared" si="7"/>
        <v>0</v>
      </c>
      <c r="H118" s="89">
        <f t="shared" si="8"/>
        <v>0</v>
      </c>
      <c r="I118" s="102">
        <v>4081.9</v>
      </c>
      <c r="J118" s="102"/>
      <c r="K118" s="103"/>
    </row>
    <row r="119" spans="1:11" s="129" customFormat="1" ht="15" hidden="1">
      <c r="A119" s="110" t="s">
        <v>103</v>
      </c>
      <c r="B119" s="111"/>
      <c r="C119" s="89"/>
      <c r="D119" s="88"/>
      <c r="E119" s="89"/>
      <c r="F119" s="90"/>
      <c r="G119" s="89">
        <f t="shared" si="7"/>
        <v>0</v>
      </c>
      <c r="H119" s="89">
        <f t="shared" si="8"/>
        <v>0</v>
      </c>
      <c r="I119" s="102">
        <v>4081.9</v>
      </c>
      <c r="J119" s="102"/>
      <c r="K119" s="103"/>
    </row>
    <row r="120" spans="1:11" s="129" customFormat="1" ht="25.5" hidden="1">
      <c r="A120" s="110" t="s">
        <v>104</v>
      </c>
      <c r="B120" s="111"/>
      <c r="C120" s="89"/>
      <c r="D120" s="88"/>
      <c r="E120" s="89"/>
      <c r="F120" s="90"/>
      <c r="G120" s="89">
        <f t="shared" si="7"/>
        <v>0</v>
      </c>
      <c r="H120" s="89">
        <f t="shared" si="8"/>
        <v>0</v>
      </c>
      <c r="I120" s="102">
        <v>4081.9</v>
      </c>
      <c r="J120" s="102"/>
      <c r="K120" s="103"/>
    </row>
    <row r="121" spans="1:11" s="129" customFormat="1" ht="15" hidden="1">
      <c r="A121" s="110" t="s">
        <v>105</v>
      </c>
      <c r="B121" s="111"/>
      <c r="C121" s="89"/>
      <c r="D121" s="88"/>
      <c r="E121" s="89"/>
      <c r="F121" s="90"/>
      <c r="G121" s="89">
        <f t="shared" si="7"/>
        <v>0</v>
      </c>
      <c r="H121" s="89">
        <f t="shared" si="8"/>
        <v>0</v>
      </c>
      <c r="I121" s="102">
        <v>4081.9</v>
      </c>
      <c r="J121" s="102"/>
      <c r="K121" s="103"/>
    </row>
    <row r="122" spans="1:11" s="133" customFormat="1" ht="15.75" customHeight="1">
      <c r="A122" s="131" t="s">
        <v>143</v>
      </c>
      <c r="B122" s="132"/>
      <c r="C122" s="132"/>
      <c r="D122" s="132">
        <v>3060.11</v>
      </c>
      <c r="E122" s="132"/>
      <c r="F122" s="132"/>
      <c r="G122" s="89">
        <f t="shared" si="7"/>
        <v>0.75</v>
      </c>
      <c r="H122" s="89">
        <f t="shared" si="8"/>
        <v>0.06</v>
      </c>
      <c r="I122" s="102">
        <v>4081.9</v>
      </c>
      <c r="K122" s="134"/>
    </row>
    <row r="123" spans="1:11" s="133" customFormat="1" ht="15.75" customHeight="1">
      <c r="A123" s="126" t="s">
        <v>142</v>
      </c>
      <c r="B123" s="114"/>
      <c r="C123" s="114"/>
      <c r="D123" s="114">
        <v>4276.64</v>
      </c>
      <c r="E123" s="114"/>
      <c r="F123" s="114"/>
      <c r="G123" s="89">
        <f t="shared" si="7"/>
        <v>1.05</v>
      </c>
      <c r="H123" s="89">
        <f t="shared" si="8"/>
        <v>0.09</v>
      </c>
      <c r="I123" s="102">
        <v>4081.9</v>
      </c>
      <c r="K123" s="134"/>
    </row>
    <row r="124" spans="1:11" s="133" customFormat="1" ht="15.75" customHeight="1">
      <c r="A124" s="126" t="s">
        <v>145</v>
      </c>
      <c r="B124" s="114"/>
      <c r="C124" s="114"/>
      <c r="D124" s="135">
        <v>722.42</v>
      </c>
      <c r="E124" s="114"/>
      <c r="F124" s="114"/>
      <c r="G124" s="89">
        <f t="shared" si="7"/>
        <v>0.18</v>
      </c>
      <c r="H124" s="89">
        <f t="shared" si="8"/>
        <v>0.02</v>
      </c>
      <c r="I124" s="102">
        <v>4081.9</v>
      </c>
      <c r="K124" s="134"/>
    </row>
    <row r="125" spans="1:11" s="133" customFormat="1" ht="15.75" customHeight="1">
      <c r="A125" s="136"/>
      <c r="B125" s="137"/>
      <c r="C125" s="137"/>
      <c r="D125" s="138"/>
      <c r="E125" s="137"/>
      <c r="F125" s="137"/>
      <c r="G125" s="139"/>
      <c r="H125" s="139"/>
      <c r="I125" s="102"/>
      <c r="K125" s="134"/>
    </row>
    <row r="126" spans="1:11" s="133" customFormat="1" ht="15.75" customHeight="1">
      <c r="A126" s="136"/>
      <c r="B126" s="137"/>
      <c r="C126" s="137"/>
      <c r="D126" s="138"/>
      <c r="E126" s="137"/>
      <c r="F126" s="137"/>
      <c r="G126" s="139"/>
      <c r="H126" s="139"/>
      <c r="I126" s="102"/>
      <c r="K126" s="134"/>
    </row>
    <row r="127" spans="1:11" s="5" customFormat="1" ht="19.5">
      <c r="A127" s="140" t="s">
        <v>94</v>
      </c>
      <c r="B127" s="141"/>
      <c r="C127" s="141"/>
      <c r="D127" s="142">
        <f>D105+D108</f>
        <v>1148811.32</v>
      </c>
      <c r="E127" s="141"/>
      <c r="F127" s="141"/>
      <c r="G127" s="142">
        <f>G105+G108</f>
        <v>282.8</v>
      </c>
      <c r="H127" s="142">
        <f>H105+H108</f>
        <v>23.57</v>
      </c>
      <c r="K127" s="65"/>
    </row>
    <row r="128" spans="1:11" s="5" customFormat="1" ht="19.5">
      <c r="A128" s="45"/>
      <c r="B128" s="46"/>
      <c r="C128" s="46"/>
      <c r="D128" s="7"/>
      <c r="E128" s="46"/>
      <c r="F128" s="46"/>
      <c r="G128" s="7"/>
      <c r="H128" s="7"/>
      <c r="K128" s="65"/>
    </row>
    <row r="129" spans="1:11" s="5" customFormat="1" ht="19.5">
      <c r="A129" s="45"/>
      <c r="B129" s="46"/>
      <c r="C129" s="46"/>
      <c r="D129" s="7"/>
      <c r="E129" s="46"/>
      <c r="F129" s="46"/>
      <c r="G129" s="7"/>
      <c r="H129" s="7"/>
      <c r="K129" s="65"/>
    </row>
    <row r="130" spans="1:11" s="5" customFormat="1" ht="12.75">
      <c r="A130" s="41"/>
      <c r="K130" s="65"/>
    </row>
    <row r="131" spans="1:11" s="5" customFormat="1" ht="14.25">
      <c r="A131" s="151" t="s">
        <v>31</v>
      </c>
      <c r="B131" s="151"/>
      <c r="C131" s="151"/>
      <c r="D131" s="151"/>
      <c r="E131" s="151"/>
      <c r="F131" s="151"/>
      <c r="K131" s="65"/>
    </row>
    <row r="132" spans="7:11" s="5" customFormat="1" ht="20.25" hidden="1" thickBot="1">
      <c r="G132" s="63" t="s">
        <v>30</v>
      </c>
      <c r="H132" s="64">
        <v>24.94</v>
      </c>
      <c r="K132" s="65"/>
    </row>
    <row r="133" spans="1:11" s="5" customFormat="1" ht="12.75">
      <c r="A133" s="41" t="s">
        <v>32</v>
      </c>
      <c r="K133" s="65"/>
    </row>
    <row r="134" spans="1:11" s="44" customFormat="1" ht="18.75">
      <c r="A134" s="42"/>
      <c r="B134" s="43"/>
      <c r="C134" s="6"/>
      <c r="D134" s="6"/>
      <c r="E134" s="6"/>
      <c r="F134" s="6"/>
      <c r="G134" s="6"/>
      <c r="H134" s="6"/>
      <c r="K134" s="73"/>
    </row>
    <row r="135" spans="1:11" s="40" customFormat="1" ht="19.5">
      <c r="A135" s="45"/>
      <c r="B135" s="46"/>
      <c r="C135" s="7"/>
      <c r="D135" s="7"/>
      <c r="E135" s="7"/>
      <c r="F135" s="7"/>
      <c r="G135" s="7"/>
      <c r="H135" s="7"/>
      <c r="K135" s="72"/>
    </row>
    <row r="136" spans="1:11" s="5" customFormat="1" ht="14.25">
      <c r="A136" s="151"/>
      <c r="B136" s="151"/>
      <c r="C136" s="151"/>
      <c r="D136" s="151"/>
      <c r="E136" s="151"/>
      <c r="F136" s="151"/>
      <c r="K136" s="65"/>
    </row>
    <row r="137" s="5" customFormat="1" ht="12.75">
      <c r="K137" s="65"/>
    </row>
    <row r="138" spans="1:11" s="5" customFormat="1" ht="12.75">
      <c r="A138" s="41"/>
      <c r="K138" s="65"/>
    </row>
    <row r="139" s="5" customFormat="1" ht="12.75">
      <c r="K139" s="65"/>
    </row>
    <row r="140" s="5" customFormat="1" ht="12.75">
      <c r="K140" s="65"/>
    </row>
    <row r="141" s="5" customFormat="1" ht="12.75">
      <c r="K141" s="65"/>
    </row>
    <row r="142" s="5" customFormat="1" ht="12.75">
      <c r="K142" s="65"/>
    </row>
    <row r="143" s="5" customFormat="1" ht="12.75">
      <c r="K143" s="65"/>
    </row>
    <row r="144" s="5" customFormat="1" ht="12.75">
      <c r="K144" s="65"/>
    </row>
    <row r="145" s="5" customFormat="1" ht="12.75">
      <c r="K145" s="65"/>
    </row>
    <row r="146" s="5" customFormat="1" ht="12.75">
      <c r="K146" s="65"/>
    </row>
    <row r="147" s="5" customFormat="1" ht="12.75">
      <c r="K147" s="65"/>
    </row>
    <row r="148" s="5" customFormat="1" ht="12.75">
      <c r="K148" s="65"/>
    </row>
    <row r="149" s="5" customFormat="1" ht="12.75">
      <c r="K149" s="65"/>
    </row>
    <row r="150" s="5" customFormat="1" ht="12.75">
      <c r="K150" s="65"/>
    </row>
    <row r="151" s="5" customFormat="1" ht="12.75">
      <c r="K151" s="65"/>
    </row>
    <row r="152" s="5" customFormat="1" ht="12.75">
      <c r="K152" s="65"/>
    </row>
    <row r="153" s="5" customFormat="1" ht="12.75">
      <c r="K153" s="65"/>
    </row>
    <row r="154" s="5" customFormat="1" ht="12.75">
      <c r="K154" s="65"/>
    </row>
  </sheetData>
  <sheetProtection/>
  <mergeCells count="13">
    <mergeCell ref="A136:F136"/>
    <mergeCell ref="A8:H8"/>
    <mergeCell ref="A9:H9"/>
    <mergeCell ref="A10:H10"/>
    <mergeCell ref="A11:H11"/>
    <mergeCell ref="A14:H14"/>
    <mergeCell ref="A131:F131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3"/>
  <sheetViews>
    <sheetView zoomScale="75" zoomScaleNormal="75" zoomScalePageLayoutView="0" workbookViewId="0" topLeftCell="A75">
      <selection activeCell="H135" sqref="H135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8.375" style="8" customWidth="1"/>
    <col min="5" max="5" width="13.875" style="8" hidden="1" customWidth="1"/>
    <col min="6" max="6" width="20.875" style="8" hidden="1" customWidth="1"/>
    <col min="7" max="7" width="15.7539062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7" hidden="1" customWidth="1"/>
    <col min="12" max="14" width="15.375" style="8" customWidth="1"/>
    <col min="15" max="16384" width="9.125" style="8" customWidth="1"/>
  </cols>
  <sheetData>
    <row r="1" spans="1:8" ht="16.5" customHeight="1">
      <c r="A1" s="152" t="s">
        <v>0</v>
      </c>
      <c r="B1" s="153"/>
      <c r="C1" s="153"/>
      <c r="D1" s="153"/>
      <c r="E1" s="153"/>
      <c r="F1" s="153"/>
      <c r="G1" s="153"/>
      <c r="H1" s="153"/>
    </row>
    <row r="2" spans="2:8" ht="12.75" customHeight="1">
      <c r="B2" s="154" t="s">
        <v>1</v>
      </c>
      <c r="C2" s="154"/>
      <c r="D2" s="154"/>
      <c r="E2" s="154"/>
      <c r="F2" s="154"/>
      <c r="G2" s="153"/>
      <c r="H2" s="153"/>
    </row>
    <row r="3" spans="1:8" ht="21" customHeight="1">
      <c r="A3" s="83" t="s">
        <v>148</v>
      </c>
      <c r="B3" s="154" t="s">
        <v>2</v>
      </c>
      <c r="C3" s="154"/>
      <c r="D3" s="154"/>
      <c r="E3" s="154"/>
      <c r="F3" s="154"/>
      <c r="G3" s="153"/>
      <c r="H3" s="153"/>
    </row>
    <row r="4" spans="2:8" ht="14.25" customHeight="1">
      <c r="B4" s="154" t="s">
        <v>39</v>
      </c>
      <c r="C4" s="154"/>
      <c r="D4" s="154"/>
      <c r="E4" s="154"/>
      <c r="F4" s="154"/>
      <c r="G4" s="153"/>
      <c r="H4" s="153"/>
    </row>
    <row r="5" spans="2:8" ht="14.25" customHeight="1">
      <c r="B5" s="75"/>
      <c r="C5" s="75"/>
      <c r="D5" s="75"/>
      <c r="E5" s="75"/>
      <c r="F5" s="75"/>
      <c r="G5" s="74"/>
      <c r="H5" s="74"/>
    </row>
    <row r="6" spans="1:8" ht="14.25" customHeight="1">
      <c r="A6" s="158"/>
      <c r="B6" s="158"/>
      <c r="C6" s="158"/>
      <c r="D6" s="158"/>
      <c r="E6" s="158"/>
      <c r="F6" s="158"/>
      <c r="G6" s="158"/>
      <c r="H6" s="158"/>
    </row>
    <row r="7" spans="1:9" ht="20.25" customHeight="1">
      <c r="A7" s="157" t="s">
        <v>149</v>
      </c>
      <c r="B7" s="157"/>
      <c r="C7" s="157"/>
      <c r="D7" s="157"/>
      <c r="E7" s="157"/>
      <c r="F7" s="157"/>
      <c r="G7" s="157"/>
      <c r="H7" s="157"/>
      <c r="I7" s="1"/>
    </row>
    <row r="8" spans="1:11" s="13" customFormat="1" ht="22.5" customHeight="1">
      <c r="A8" s="155" t="s">
        <v>3</v>
      </c>
      <c r="B8" s="155"/>
      <c r="C8" s="155"/>
      <c r="D8" s="155"/>
      <c r="E8" s="156"/>
      <c r="F8" s="156"/>
      <c r="G8" s="156"/>
      <c r="H8" s="156"/>
      <c r="K8" s="68"/>
    </row>
    <row r="9" spans="1:8" s="14" customFormat="1" ht="18.75" customHeight="1">
      <c r="A9" s="155" t="s">
        <v>163</v>
      </c>
      <c r="B9" s="155"/>
      <c r="C9" s="155"/>
      <c r="D9" s="155"/>
      <c r="E9" s="156"/>
      <c r="F9" s="156"/>
      <c r="G9" s="156"/>
      <c r="H9" s="156"/>
    </row>
    <row r="10" spans="1:8" s="15" customFormat="1" ht="17.25" customHeight="1">
      <c r="A10" s="143" t="s">
        <v>33</v>
      </c>
      <c r="B10" s="143"/>
      <c r="C10" s="143"/>
      <c r="D10" s="143"/>
      <c r="E10" s="144"/>
      <c r="F10" s="144"/>
      <c r="G10" s="144"/>
      <c r="H10" s="144"/>
    </row>
    <row r="11" spans="1:8" s="14" customFormat="1" ht="30" customHeight="1" thickBot="1">
      <c r="A11" s="145" t="s">
        <v>85</v>
      </c>
      <c r="B11" s="145"/>
      <c r="C11" s="145"/>
      <c r="D11" s="145"/>
      <c r="E11" s="146"/>
      <c r="F11" s="146"/>
      <c r="G11" s="146"/>
      <c r="H11" s="146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40</v>
      </c>
      <c r="E12" s="18" t="s">
        <v>6</v>
      </c>
      <c r="F12" s="2" t="s">
        <v>7</v>
      </c>
      <c r="G12" s="18" t="s">
        <v>6</v>
      </c>
      <c r="H12" s="2" t="s">
        <v>7</v>
      </c>
      <c r="K12" s="69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70"/>
    </row>
    <row r="14" spans="1:11" s="25" customFormat="1" ht="49.5" customHeight="1">
      <c r="A14" s="147" t="s">
        <v>8</v>
      </c>
      <c r="B14" s="148"/>
      <c r="C14" s="148"/>
      <c r="D14" s="148"/>
      <c r="E14" s="148"/>
      <c r="F14" s="148"/>
      <c r="G14" s="149"/>
      <c r="H14" s="150"/>
      <c r="K14" s="70"/>
    </row>
    <row r="15" spans="1:11" s="102" customFormat="1" ht="15">
      <c r="A15" s="99" t="s">
        <v>128</v>
      </c>
      <c r="B15" s="100"/>
      <c r="C15" s="85">
        <f>F15*12</f>
        <v>0</v>
      </c>
      <c r="D15" s="84">
        <f>G15*I15</f>
        <v>144499.26</v>
      </c>
      <c r="E15" s="85">
        <f>H15*12</f>
        <v>35.4</v>
      </c>
      <c r="F15" s="101"/>
      <c r="G15" s="85">
        <f>H15*12</f>
        <v>35.4</v>
      </c>
      <c r="H15" s="85">
        <f>H20+H22</f>
        <v>2.95</v>
      </c>
      <c r="I15" s="102">
        <v>4081.9</v>
      </c>
      <c r="J15" s="102">
        <v>1.07</v>
      </c>
      <c r="K15" s="103">
        <v>2.24</v>
      </c>
    </row>
    <row r="16" spans="1:11" s="107" customFormat="1" ht="27" customHeight="1">
      <c r="A16" s="55" t="s">
        <v>86</v>
      </c>
      <c r="B16" s="56" t="s">
        <v>87</v>
      </c>
      <c r="C16" s="57"/>
      <c r="D16" s="104"/>
      <c r="E16" s="105"/>
      <c r="F16" s="106"/>
      <c r="G16" s="105"/>
      <c r="H16" s="105"/>
      <c r="K16" s="108"/>
    </row>
    <row r="17" spans="1:11" s="107" customFormat="1" ht="12.75">
      <c r="A17" s="55" t="s">
        <v>88</v>
      </c>
      <c r="B17" s="56" t="s">
        <v>87</v>
      </c>
      <c r="C17" s="57"/>
      <c r="D17" s="104"/>
      <c r="E17" s="105"/>
      <c r="F17" s="106"/>
      <c r="G17" s="105"/>
      <c r="H17" s="105"/>
      <c r="K17" s="108"/>
    </row>
    <row r="18" spans="1:11" s="107" customFormat="1" ht="12.75">
      <c r="A18" s="55" t="s">
        <v>89</v>
      </c>
      <c r="B18" s="56" t="s">
        <v>90</v>
      </c>
      <c r="C18" s="57"/>
      <c r="D18" s="104"/>
      <c r="E18" s="105"/>
      <c r="F18" s="106"/>
      <c r="G18" s="105"/>
      <c r="H18" s="105"/>
      <c r="K18" s="108"/>
    </row>
    <row r="19" spans="1:11" s="107" customFormat="1" ht="12.75">
      <c r="A19" s="55" t="s">
        <v>91</v>
      </c>
      <c r="B19" s="56" t="s">
        <v>87</v>
      </c>
      <c r="C19" s="57"/>
      <c r="D19" s="104"/>
      <c r="E19" s="105"/>
      <c r="F19" s="106"/>
      <c r="G19" s="105"/>
      <c r="H19" s="105"/>
      <c r="K19" s="108"/>
    </row>
    <row r="20" spans="1:11" s="107" customFormat="1" ht="15">
      <c r="A20" s="109" t="s">
        <v>129</v>
      </c>
      <c r="B20" s="98"/>
      <c r="C20" s="105"/>
      <c r="D20" s="104"/>
      <c r="E20" s="105"/>
      <c r="F20" s="106"/>
      <c r="G20" s="105"/>
      <c r="H20" s="85">
        <v>2.83</v>
      </c>
      <c r="K20" s="108"/>
    </row>
    <row r="21" spans="1:11" s="107" customFormat="1" ht="21" customHeight="1">
      <c r="A21" s="97" t="s">
        <v>126</v>
      </c>
      <c r="B21" s="98" t="s">
        <v>87</v>
      </c>
      <c r="C21" s="105"/>
      <c r="D21" s="104"/>
      <c r="E21" s="105"/>
      <c r="F21" s="106"/>
      <c r="G21" s="105"/>
      <c r="H21" s="105">
        <v>0.12</v>
      </c>
      <c r="K21" s="108"/>
    </row>
    <row r="22" spans="1:11" s="107" customFormat="1" ht="15">
      <c r="A22" s="109" t="s">
        <v>129</v>
      </c>
      <c r="B22" s="98"/>
      <c r="C22" s="105"/>
      <c r="D22" s="104"/>
      <c r="E22" s="105"/>
      <c r="F22" s="106"/>
      <c r="G22" s="105"/>
      <c r="H22" s="85">
        <f>H21</f>
        <v>0.12</v>
      </c>
      <c r="K22" s="108"/>
    </row>
    <row r="23" spans="1:11" s="19" customFormat="1" ht="30">
      <c r="A23" s="26" t="s">
        <v>10</v>
      </c>
      <c r="B23" s="29"/>
      <c r="C23" s="28">
        <f>F23*12</f>
        <v>0</v>
      </c>
      <c r="D23" s="84">
        <f>G23*I23</f>
        <v>136662.01</v>
      </c>
      <c r="E23" s="85">
        <f>H23*12</f>
        <v>33.48</v>
      </c>
      <c r="F23" s="101"/>
      <c r="G23" s="85">
        <f>H23*12</f>
        <v>33.48</v>
      </c>
      <c r="H23" s="85">
        <v>2.79</v>
      </c>
      <c r="I23" s="19">
        <v>4081.9</v>
      </c>
      <c r="J23" s="19">
        <v>1.07</v>
      </c>
      <c r="K23" s="69">
        <v>2.2</v>
      </c>
    </row>
    <row r="24" spans="1:11" s="51" customFormat="1" ht="15">
      <c r="A24" s="49" t="s">
        <v>77</v>
      </c>
      <c r="B24" s="36" t="s">
        <v>11</v>
      </c>
      <c r="C24" s="50"/>
      <c r="D24" s="84"/>
      <c r="E24" s="85"/>
      <c r="F24" s="101"/>
      <c r="G24" s="85"/>
      <c r="H24" s="85"/>
      <c r="I24" s="19">
        <v>4081.9</v>
      </c>
      <c r="K24" s="71"/>
    </row>
    <row r="25" spans="1:11" s="51" customFormat="1" ht="15">
      <c r="A25" s="49" t="s">
        <v>78</v>
      </c>
      <c r="B25" s="36" t="s">
        <v>11</v>
      </c>
      <c r="C25" s="50"/>
      <c r="D25" s="84"/>
      <c r="E25" s="85"/>
      <c r="F25" s="101"/>
      <c r="G25" s="85"/>
      <c r="H25" s="85"/>
      <c r="I25" s="19">
        <v>4081.9</v>
      </c>
      <c r="K25" s="71"/>
    </row>
    <row r="26" spans="1:11" s="51" customFormat="1" ht="15">
      <c r="A26" s="82" t="s">
        <v>112</v>
      </c>
      <c r="B26" s="78" t="s">
        <v>113</v>
      </c>
      <c r="C26" s="50"/>
      <c r="D26" s="84"/>
      <c r="E26" s="85"/>
      <c r="F26" s="101"/>
      <c r="G26" s="85"/>
      <c r="H26" s="85"/>
      <c r="I26" s="19"/>
      <c r="K26" s="71"/>
    </row>
    <row r="27" spans="1:11" s="51" customFormat="1" ht="15">
      <c r="A27" s="49" t="s">
        <v>79</v>
      </c>
      <c r="B27" s="36" t="s">
        <v>11</v>
      </c>
      <c r="C27" s="50"/>
      <c r="D27" s="84"/>
      <c r="E27" s="85"/>
      <c r="F27" s="101"/>
      <c r="G27" s="85"/>
      <c r="H27" s="85"/>
      <c r="I27" s="19">
        <v>4081.9</v>
      </c>
      <c r="K27" s="71"/>
    </row>
    <row r="28" spans="1:11" s="51" customFormat="1" ht="25.5">
      <c r="A28" s="49" t="s">
        <v>80</v>
      </c>
      <c r="B28" s="36" t="s">
        <v>12</v>
      </c>
      <c r="C28" s="50"/>
      <c r="D28" s="84"/>
      <c r="E28" s="85"/>
      <c r="F28" s="101"/>
      <c r="G28" s="85"/>
      <c r="H28" s="85"/>
      <c r="I28" s="19">
        <v>4081.9</v>
      </c>
      <c r="K28" s="71"/>
    </row>
    <row r="29" spans="1:11" s="51" customFormat="1" ht="15">
      <c r="A29" s="49" t="s">
        <v>81</v>
      </c>
      <c r="B29" s="36" t="s">
        <v>11</v>
      </c>
      <c r="C29" s="50"/>
      <c r="D29" s="84"/>
      <c r="E29" s="85"/>
      <c r="F29" s="101"/>
      <c r="G29" s="85"/>
      <c r="H29" s="85"/>
      <c r="I29" s="19">
        <v>4081.9</v>
      </c>
      <c r="K29" s="71"/>
    </row>
    <row r="30" spans="1:11" s="51" customFormat="1" ht="15">
      <c r="A30" s="58" t="s">
        <v>92</v>
      </c>
      <c r="B30" s="59" t="s">
        <v>11</v>
      </c>
      <c r="C30" s="50"/>
      <c r="D30" s="84"/>
      <c r="E30" s="85"/>
      <c r="F30" s="101"/>
      <c r="G30" s="85"/>
      <c r="H30" s="85"/>
      <c r="I30" s="19">
        <v>4081.9</v>
      </c>
      <c r="K30" s="71"/>
    </row>
    <row r="31" spans="1:11" s="51" customFormat="1" ht="26.25" thickBot="1">
      <c r="A31" s="52" t="s">
        <v>82</v>
      </c>
      <c r="B31" s="53" t="s">
        <v>83</v>
      </c>
      <c r="C31" s="50"/>
      <c r="D31" s="84"/>
      <c r="E31" s="85"/>
      <c r="F31" s="101"/>
      <c r="G31" s="85"/>
      <c r="H31" s="85"/>
      <c r="I31" s="19">
        <v>4081.9</v>
      </c>
      <c r="K31" s="71"/>
    </row>
    <row r="32" spans="1:11" s="31" customFormat="1" ht="15">
      <c r="A32" s="30" t="s">
        <v>13</v>
      </c>
      <c r="B32" s="27" t="s">
        <v>14</v>
      </c>
      <c r="C32" s="28">
        <f>F32*12</f>
        <v>0</v>
      </c>
      <c r="D32" s="84">
        <f>G32*I32</f>
        <v>36737.1</v>
      </c>
      <c r="E32" s="85">
        <f aca="true" t="shared" si="0" ref="E32:E40">H32*12</f>
        <v>9</v>
      </c>
      <c r="F32" s="86"/>
      <c r="G32" s="85">
        <f>H32*12</f>
        <v>9</v>
      </c>
      <c r="H32" s="85">
        <v>0.75</v>
      </c>
      <c r="I32" s="19">
        <v>4081.9</v>
      </c>
      <c r="J32" s="19">
        <v>1.07</v>
      </c>
      <c r="K32" s="69">
        <v>0.6</v>
      </c>
    </row>
    <row r="33" spans="1:11" s="19" customFormat="1" ht="15">
      <c r="A33" s="30" t="s">
        <v>15</v>
      </c>
      <c r="B33" s="27" t="s">
        <v>16</v>
      </c>
      <c r="C33" s="28">
        <f>F33*12</f>
        <v>0</v>
      </c>
      <c r="D33" s="84">
        <f>G33*I33</f>
        <v>120007.86</v>
      </c>
      <c r="E33" s="85">
        <f t="shared" si="0"/>
        <v>29.4</v>
      </c>
      <c r="F33" s="86"/>
      <c r="G33" s="85">
        <f>H33*12</f>
        <v>29.4</v>
      </c>
      <c r="H33" s="85">
        <v>2.45</v>
      </c>
      <c r="I33" s="19">
        <v>4081.9</v>
      </c>
      <c r="J33" s="19">
        <v>1.07</v>
      </c>
      <c r="K33" s="69">
        <v>1.94</v>
      </c>
    </row>
    <row r="34" spans="1:11" s="19" customFormat="1" ht="20.25" customHeight="1">
      <c r="A34" s="30" t="s">
        <v>34</v>
      </c>
      <c r="B34" s="27" t="s">
        <v>11</v>
      </c>
      <c r="C34" s="28">
        <f>F34*12</f>
        <v>0</v>
      </c>
      <c r="D34" s="84">
        <f>G34*I34</f>
        <v>80821.62</v>
      </c>
      <c r="E34" s="85">
        <f t="shared" si="0"/>
        <v>19.8</v>
      </c>
      <c r="F34" s="86"/>
      <c r="G34" s="85">
        <f>H34*12</f>
        <v>19.8</v>
      </c>
      <c r="H34" s="85">
        <v>1.65</v>
      </c>
      <c r="I34" s="19">
        <v>4081.9</v>
      </c>
      <c r="J34" s="19">
        <v>1.07</v>
      </c>
      <c r="K34" s="69">
        <v>1.31</v>
      </c>
    </row>
    <row r="35" spans="1:11" s="19" customFormat="1" ht="45">
      <c r="A35" s="30" t="s">
        <v>114</v>
      </c>
      <c r="B35" s="27" t="s">
        <v>122</v>
      </c>
      <c r="C35" s="28"/>
      <c r="D35" s="84">
        <f>3407.5*2*1.105</f>
        <v>7530.58</v>
      </c>
      <c r="E35" s="85"/>
      <c r="F35" s="86"/>
      <c r="G35" s="85">
        <f>D35/I35</f>
        <v>1.84</v>
      </c>
      <c r="H35" s="85">
        <f>G35/12</f>
        <v>0.15</v>
      </c>
      <c r="I35" s="19">
        <v>4081.9</v>
      </c>
      <c r="K35" s="69"/>
    </row>
    <row r="36" spans="1:11" s="19" customFormat="1" ht="15">
      <c r="A36" s="30" t="s">
        <v>35</v>
      </c>
      <c r="B36" s="27" t="s">
        <v>11</v>
      </c>
      <c r="C36" s="28">
        <f>F36*12</f>
        <v>0</v>
      </c>
      <c r="D36" s="84">
        <f>G36*I36</f>
        <v>94046.98</v>
      </c>
      <c r="E36" s="85">
        <f t="shared" si="0"/>
        <v>23.04</v>
      </c>
      <c r="F36" s="86"/>
      <c r="G36" s="85">
        <f>H36*12</f>
        <v>23.04</v>
      </c>
      <c r="H36" s="85">
        <v>1.92</v>
      </c>
      <c r="I36" s="19">
        <v>4081.9</v>
      </c>
      <c r="J36" s="19">
        <v>1.07</v>
      </c>
      <c r="K36" s="69">
        <v>1.52</v>
      </c>
    </row>
    <row r="37" spans="1:11" s="19" customFormat="1" ht="28.5">
      <c r="A37" s="30" t="s">
        <v>36</v>
      </c>
      <c r="B37" s="32" t="s">
        <v>37</v>
      </c>
      <c r="C37" s="28">
        <f>F37*12</f>
        <v>0</v>
      </c>
      <c r="D37" s="84">
        <f>G37*I37</f>
        <v>200339.65</v>
      </c>
      <c r="E37" s="85">
        <f t="shared" si="0"/>
        <v>49.08</v>
      </c>
      <c r="F37" s="86"/>
      <c r="G37" s="85">
        <f>H37*12</f>
        <v>49.08</v>
      </c>
      <c r="H37" s="85">
        <v>4.09</v>
      </c>
      <c r="I37" s="19">
        <v>4081.9</v>
      </c>
      <c r="J37" s="19">
        <v>1.07</v>
      </c>
      <c r="K37" s="69">
        <v>3.24</v>
      </c>
    </row>
    <row r="38" spans="1:11" s="19" customFormat="1" ht="45">
      <c r="A38" s="30" t="s">
        <v>159</v>
      </c>
      <c r="B38" s="32" t="s">
        <v>12</v>
      </c>
      <c r="C38" s="28"/>
      <c r="D38" s="84">
        <f>7400*2</f>
        <v>14800</v>
      </c>
      <c r="E38" s="85"/>
      <c r="F38" s="86"/>
      <c r="G38" s="85">
        <f>D38/I38</f>
        <v>3.63</v>
      </c>
      <c r="H38" s="85">
        <f>G38/12</f>
        <v>0.3</v>
      </c>
      <c r="I38" s="19">
        <v>4081.9</v>
      </c>
      <c r="K38" s="69"/>
    </row>
    <row r="39" spans="1:11" s="25" customFormat="1" ht="30">
      <c r="A39" s="30" t="s">
        <v>55</v>
      </c>
      <c r="B39" s="27" t="s">
        <v>9</v>
      </c>
      <c r="C39" s="33"/>
      <c r="D39" s="84">
        <v>2042.21</v>
      </c>
      <c r="E39" s="87">
        <f t="shared" si="0"/>
        <v>0.48</v>
      </c>
      <c r="F39" s="86"/>
      <c r="G39" s="85">
        <f aca="true" t="shared" si="1" ref="G39:G45">D39/I39</f>
        <v>0.5</v>
      </c>
      <c r="H39" s="85">
        <f aca="true" t="shared" si="2" ref="H39:H45">G39/12</f>
        <v>0.04</v>
      </c>
      <c r="I39" s="19">
        <v>4081.9</v>
      </c>
      <c r="J39" s="19">
        <v>1.07</v>
      </c>
      <c r="K39" s="69">
        <v>0.03</v>
      </c>
    </row>
    <row r="40" spans="1:11" s="25" customFormat="1" ht="30">
      <c r="A40" s="30" t="s">
        <v>74</v>
      </c>
      <c r="B40" s="27" t="s">
        <v>9</v>
      </c>
      <c r="C40" s="33"/>
      <c r="D40" s="84">
        <v>2042.21</v>
      </c>
      <c r="E40" s="87">
        <f t="shared" si="0"/>
        <v>0.48</v>
      </c>
      <c r="F40" s="86"/>
      <c r="G40" s="85">
        <f t="shared" si="1"/>
        <v>0.5</v>
      </c>
      <c r="H40" s="85">
        <f t="shared" si="2"/>
        <v>0.04</v>
      </c>
      <c r="I40" s="19">
        <v>4081.9</v>
      </c>
      <c r="J40" s="19">
        <v>1.07</v>
      </c>
      <c r="K40" s="69">
        <v>0.03</v>
      </c>
    </row>
    <row r="41" spans="1:11" s="25" customFormat="1" ht="21.75" customHeight="1">
      <c r="A41" s="30" t="s">
        <v>56</v>
      </c>
      <c r="B41" s="27" t="s">
        <v>9</v>
      </c>
      <c r="C41" s="33"/>
      <c r="D41" s="84">
        <v>12896.1</v>
      </c>
      <c r="E41" s="87"/>
      <c r="F41" s="86"/>
      <c r="G41" s="85">
        <f t="shared" si="1"/>
        <v>3.16</v>
      </c>
      <c r="H41" s="85">
        <f t="shared" si="2"/>
        <v>0.26</v>
      </c>
      <c r="I41" s="19">
        <v>4081.9</v>
      </c>
      <c r="J41" s="19">
        <v>1.07</v>
      </c>
      <c r="K41" s="69">
        <v>0.21</v>
      </c>
    </row>
    <row r="42" spans="1:11" s="25" customFormat="1" ht="30" hidden="1">
      <c r="A42" s="30" t="s">
        <v>57</v>
      </c>
      <c r="B42" s="27" t="s">
        <v>12</v>
      </c>
      <c r="C42" s="33"/>
      <c r="D42" s="84">
        <f>G42*I42</f>
        <v>0</v>
      </c>
      <c r="E42" s="87"/>
      <c r="F42" s="86"/>
      <c r="G42" s="85">
        <f t="shared" si="1"/>
        <v>2.68</v>
      </c>
      <c r="H42" s="85">
        <f t="shared" si="2"/>
        <v>0.22</v>
      </c>
      <c r="I42" s="19">
        <v>4081.9</v>
      </c>
      <c r="J42" s="19">
        <v>1.07</v>
      </c>
      <c r="K42" s="69">
        <v>0</v>
      </c>
    </row>
    <row r="43" spans="1:11" s="25" customFormat="1" ht="30" hidden="1">
      <c r="A43" s="30" t="s">
        <v>58</v>
      </c>
      <c r="B43" s="27" t="s">
        <v>12</v>
      </c>
      <c r="C43" s="33"/>
      <c r="D43" s="84">
        <f>G43*I43</f>
        <v>0</v>
      </c>
      <c r="E43" s="87"/>
      <c r="F43" s="86"/>
      <c r="G43" s="85">
        <f t="shared" si="1"/>
        <v>2.68</v>
      </c>
      <c r="H43" s="85">
        <f t="shared" si="2"/>
        <v>0.22</v>
      </c>
      <c r="I43" s="19">
        <v>4081.9</v>
      </c>
      <c r="J43" s="19">
        <v>1.07</v>
      </c>
      <c r="K43" s="69">
        <v>0</v>
      </c>
    </row>
    <row r="44" spans="1:11" s="25" customFormat="1" ht="30" hidden="1">
      <c r="A44" s="30" t="s">
        <v>58</v>
      </c>
      <c r="B44" s="27" t="s">
        <v>12</v>
      </c>
      <c r="C44" s="33"/>
      <c r="D44" s="84">
        <v>0</v>
      </c>
      <c r="E44" s="87"/>
      <c r="F44" s="86"/>
      <c r="G44" s="85">
        <f t="shared" si="1"/>
        <v>0</v>
      </c>
      <c r="H44" s="85">
        <f t="shared" si="2"/>
        <v>0</v>
      </c>
      <c r="I44" s="19">
        <v>4081.9</v>
      </c>
      <c r="J44" s="19">
        <v>1.07</v>
      </c>
      <c r="K44" s="69">
        <v>0</v>
      </c>
    </row>
    <row r="45" spans="1:11" s="25" customFormat="1" ht="30">
      <c r="A45" s="30" t="s">
        <v>151</v>
      </c>
      <c r="B45" s="27" t="s">
        <v>12</v>
      </c>
      <c r="C45" s="33"/>
      <c r="D45" s="84">
        <v>12896.11</v>
      </c>
      <c r="E45" s="87"/>
      <c r="F45" s="86"/>
      <c r="G45" s="85">
        <f t="shared" si="1"/>
        <v>3.16</v>
      </c>
      <c r="H45" s="85">
        <f t="shared" si="2"/>
        <v>0.26</v>
      </c>
      <c r="I45" s="19">
        <v>4081.9</v>
      </c>
      <c r="J45" s="19"/>
      <c r="K45" s="69"/>
    </row>
    <row r="46" spans="1:11" s="25" customFormat="1" ht="30">
      <c r="A46" s="30" t="s">
        <v>23</v>
      </c>
      <c r="B46" s="27"/>
      <c r="C46" s="33">
        <f>F46*12</f>
        <v>0</v>
      </c>
      <c r="D46" s="84">
        <f>G46*I46</f>
        <v>10286.39</v>
      </c>
      <c r="E46" s="87">
        <f>H46*12</f>
        <v>2.52</v>
      </c>
      <c r="F46" s="86"/>
      <c r="G46" s="85">
        <f>H46*12</f>
        <v>2.52</v>
      </c>
      <c r="H46" s="85">
        <v>0.21</v>
      </c>
      <c r="I46" s="19">
        <v>4081.9</v>
      </c>
      <c r="J46" s="19">
        <v>1.07</v>
      </c>
      <c r="K46" s="69">
        <v>0.14</v>
      </c>
    </row>
    <row r="47" spans="1:11" s="19" customFormat="1" ht="15">
      <c r="A47" s="30" t="s">
        <v>25</v>
      </c>
      <c r="B47" s="27" t="s">
        <v>26</v>
      </c>
      <c r="C47" s="33">
        <f>F47*12</f>
        <v>0</v>
      </c>
      <c r="D47" s="84">
        <f>G47*I47</f>
        <v>2938.97</v>
      </c>
      <c r="E47" s="87">
        <f>H47*12</f>
        <v>0.72</v>
      </c>
      <c r="F47" s="86"/>
      <c r="G47" s="85">
        <f>H47*12</f>
        <v>0.72</v>
      </c>
      <c r="H47" s="85">
        <v>0.06</v>
      </c>
      <c r="I47" s="19">
        <v>4081.9</v>
      </c>
      <c r="J47" s="19">
        <v>1.07</v>
      </c>
      <c r="K47" s="69">
        <v>0.03</v>
      </c>
    </row>
    <row r="48" spans="1:11" s="19" customFormat="1" ht="15">
      <c r="A48" s="30" t="s">
        <v>27</v>
      </c>
      <c r="B48" s="34" t="s">
        <v>28</v>
      </c>
      <c r="C48" s="35">
        <f>F48*12</f>
        <v>0</v>
      </c>
      <c r="D48" s="84">
        <f>G48*I48</f>
        <v>1959.31</v>
      </c>
      <c r="E48" s="118">
        <f>H48*12</f>
        <v>0.48</v>
      </c>
      <c r="F48" s="119"/>
      <c r="G48" s="85">
        <f>H48*12</f>
        <v>0.48</v>
      </c>
      <c r="H48" s="85">
        <v>0.04</v>
      </c>
      <c r="I48" s="19">
        <v>4081.9</v>
      </c>
      <c r="J48" s="19">
        <v>1.07</v>
      </c>
      <c r="K48" s="69">
        <v>0.02</v>
      </c>
    </row>
    <row r="49" spans="1:11" s="31" customFormat="1" ht="30">
      <c r="A49" s="30" t="s">
        <v>24</v>
      </c>
      <c r="B49" s="27" t="s">
        <v>95</v>
      </c>
      <c r="C49" s="33">
        <f>F49*12</f>
        <v>0</v>
      </c>
      <c r="D49" s="84">
        <f>G49*I49</f>
        <v>2449.14</v>
      </c>
      <c r="E49" s="87">
        <f>H49*12</f>
        <v>0.6</v>
      </c>
      <c r="F49" s="86"/>
      <c r="G49" s="85">
        <f>H49*12</f>
        <v>0.6</v>
      </c>
      <c r="H49" s="85">
        <v>0.05</v>
      </c>
      <c r="I49" s="19">
        <v>4081.9</v>
      </c>
      <c r="J49" s="19">
        <v>1.07</v>
      </c>
      <c r="K49" s="69">
        <v>0.03</v>
      </c>
    </row>
    <row r="50" spans="1:12" s="31" customFormat="1" ht="15">
      <c r="A50" s="30" t="s">
        <v>41</v>
      </c>
      <c r="B50" s="27"/>
      <c r="C50" s="28"/>
      <c r="D50" s="85">
        <f>D52+D53+D54+D55+D56+D57+D58+D59+D60+D61+D62+D63</f>
        <v>40087.25</v>
      </c>
      <c r="E50" s="85"/>
      <c r="F50" s="86"/>
      <c r="G50" s="85">
        <f>D50/I50</f>
        <v>9.82</v>
      </c>
      <c r="H50" s="85">
        <f>G50/12</f>
        <v>0.82</v>
      </c>
      <c r="I50" s="19">
        <v>4081.9</v>
      </c>
      <c r="J50" s="19">
        <v>1.07</v>
      </c>
      <c r="K50" s="69">
        <v>0.73</v>
      </c>
      <c r="L50" s="31">
        <f>G50/12</f>
        <v>0.818333333333333</v>
      </c>
    </row>
    <row r="51" spans="1:12" s="25" customFormat="1" ht="15" hidden="1">
      <c r="A51" s="11"/>
      <c r="B51" s="36"/>
      <c r="C51" s="4"/>
      <c r="D51" s="88"/>
      <c r="E51" s="89"/>
      <c r="F51" s="90"/>
      <c r="G51" s="89"/>
      <c r="H51" s="89">
        <v>0</v>
      </c>
      <c r="I51" s="19">
        <v>4081.9</v>
      </c>
      <c r="J51" s="19">
        <v>1.07</v>
      </c>
      <c r="K51" s="69">
        <v>0</v>
      </c>
      <c r="L51" s="31">
        <f aca="true" t="shared" si="3" ref="L51:L92">G51/12</f>
        <v>0</v>
      </c>
    </row>
    <row r="52" spans="1:12" s="25" customFormat="1" ht="30" customHeight="1">
      <c r="A52" s="110" t="s">
        <v>152</v>
      </c>
      <c r="B52" s="111" t="s">
        <v>17</v>
      </c>
      <c r="C52" s="96"/>
      <c r="D52" s="88">
        <v>731.44</v>
      </c>
      <c r="E52" s="89"/>
      <c r="F52" s="90"/>
      <c r="G52" s="89"/>
      <c r="H52" s="89"/>
      <c r="I52" s="19">
        <v>4081.9</v>
      </c>
      <c r="J52" s="19">
        <v>1.07</v>
      </c>
      <c r="K52" s="69">
        <v>0.01</v>
      </c>
      <c r="L52" s="31">
        <f t="shared" si="3"/>
        <v>0</v>
      </c>
    </row>
    <row r="53" spans="1:12" s="25" customFormat="1" ht="15">
      <c r="A53" s="110" t="s">
        <v>18</v>
      </c>
      <c r="B53" s="111" t="s">
        <v>22</v>
      </c>
      <c r="C53" s="96">
        <f>F53*12</f>
        <v>0</v>
      </c>
      <c r="D53" s="88">
        <v>918.96</v>
      </c>
      <c r="E53" s="89">
        <f>H53*12</f>
        <v>0</v>
      </c>
      <c r="F53" s="90"/>
      <c r="G53" s="89"/>
      <c r="H53" s="89"/>
      <c r="I53" s="19">
        <v>4081.9</v>
      </c>
      <c r="J53" s="19">
        <v>1.07</v>
      </c>
      <c r="K53" s="69">
        <v>0.01</v>
      </c>
      <c r="L53" s="31">
        <f t="shared" si="3"/>
        <v>0</v>
      </c>
    </row>
    <row r="54" spans="1:12" s="25" customFormat="1" ht="15">
      <c r="A54" s="110" t="s">
        <v>123</v>
      </c>
      <c r="B54" s="112" t="s">
        <v>17</v>
      </c>
      <c r="C54" s="96"/>
      <c r="D54" s="88">
        <v>1637.48</v>
      </c>
      <c r="E54" s="89"/>
      <c r="F54" s="90"/>
      <c r="G54" s="89"/>
      <c r="H54" s="89"/>
      <c r="I54" s="19">
        <v>4081.9</v>
      </c>
      <c r="J54" s="19"/>
      <c r="K54" s="69"/>
      <c r="L54" s="31">
        <f t="shared" si="3"/>
        <v>0</v>
      </c>
    </row>
    <row r="55" spans="1:12" s="25" customFormat="1" ht="15">
      <c r="A55" s="113" t="s">
        <v>154</v>
      </c>
      <c r="B55" s="111" t="s">
        <v>17</v>
      </c>
      <c r="C55" s="96">
        <f>F55*12</f>
        <v>0</v>
      </c>
      <c r="D55" s="88">
        <v>5890.71</v>
      </c>
      <c r="E55" s="89">
        <f>H55*12</f>
        <v>0</v>
      </c>
      <c r="F55" s="90"/>
      <c r="G55" s="89"/>
      <c r="H55" s="89"/>
      <c r="I55" s="19">
        <v>4081.9</v>
      </c>
      <c r="J55" s="19">
        <v>1.07</v>
      </c>
      <c r="K55" s="69">
        <v>0.27</v>
      </c>
      <c r="L55" s="31">
        <f t="shared" si="3"/>
        <v>0</v>
      </c>
    </row>
    <row r="56" spans="1:12" s="25" customFormat="1" ht="25.5">
      <c r="A56" s="125" t="s">
        <v>141</v>
      </c>
      <c r="B56" s="112" t="s">
        <v>12</v>
      </c>
      <c r="C56" s="96"/>
      <c r="D56" s="89">
        <v>7474.76</v>
      </c>
      <c r="E56" s="89"/>
      <c r="F56" s="90"/>
      <c r="G56" s="89"/>
      <c r="H56" s="89"/>
      <c r="I56" s="19">
        <v>4081.9</v>
      </c>
      <c r="J56" s="19"/>
      <c r="K56" s="69"/>
      <c r="L56" s="31">
        <f t="shared" si="3"/>
        <v>0</v>
      </c>
    </row>
    <row r="57" spans="1:12" s="25" customFormat="1" ht="15">
      <c r="A57" s="110" t="s">
        <v>64</v>
      </c>
      <c r="B57" s="111" t="s">
        <v>17</v>
      </c>
      <c r="C57" s="96">
        <f>F57*12</f>
        <v>0</v>
      </c>
      <c r="D57" s="88">
        <v>1751.22</v>
      </c>
      <c r="E57" s="89">
        <f>H57*12</f>
        <v>0</v>
      </c>
      <c r="F57" s="90"/>
      <c r="G57" s="89"/>
      <c r="H57" s="89"/>
      <c r="I57" s="19">
        <v>4081.9</v>
      </c>
      <c r="J57" s="19">
        <v>1.07</v>
      </c>
      <c r="K57" s="69">
        <v>0.03</v>
      </c>
      <c r="L57" s="31">
        <f t="shared" si="3"/>
        <v>0</v>
      </c>
    </row>
    <row r="58" spans="1:12" s="25" customFormat="1" ht="15">
      <c r="A58" s="110" t="s">
        <v>19</v>
      </c>
      <c r="B58" s="111" t="s">
        <v>17</v>
      </c>
      <c r="C58" s="96">
        <f>F58*12</f>
        <v>0</v>
      </c>
      <c r="D58" s="88">
        <v>5855.59</v>
      </c>
      <c r="E58" s="89">
        <f>H58*12</f>
        <v>0</v>
      </c>
      <c r="F58" s="90"/>
      <c r="G58" s="89"/>
      <c r="H58" s="89"/>
      <c r="I58" s="19">
        <v>4081.9</v>
      </c>
      <c r="J58" s="19">
        <v>1.07</v>
      </c>
      <c r="K58" s="69">
        <v>0.1</v>
      </c>
      <c r="L58" s="31">
        <f t="shared" si="3"/>
        <v>0</v>
      </c>
    </row>
    <row r="59" spans="1:12" s="25" customFormat="1" ht="15">
      <c r="A59" s="110" t="s">
        <v>20</v>
      </c>
      <c r="B59" s="111" t="s">
        <v>17</v>
      </c>
      <c r="C59" s="96">
        <f>F59*12</f>
        <v>0</v>
      </c>
      <c r="D59" s="88">
        <v>918.95</v>
      </c>
      <c r="E59" s="89">
        <f>H59*12</f>
        <v>0</v>
      </c>
      <c r="F59" s="90"/>
      <c r="G59" s="89"/>
      <c r="H59" s="89"/>
      <c r="I59" s="19">
        <v>4081.9</v>
      </c>
      <c r="J59" s="19">
        <v>1.07</v>
      </c>
      <c r="K59" s="69">
        <v>0.01</v>
      </c>
      <c r="L59" s="31">
        <f t="shared" si="3"/>
        <v>0</v>
      </c>
    </row>
    <row r="60" spans="1:12" s="25" customFormat="1" ht="15">
      <c r="A60" s="110" t="s">
        <v>61</v>
      </c>
      <c r="B60" s="111" t="s">
        <v>17</v>
      </c>
      <c r="C60" s="96"/>
      <c r="D60" s="88">
        <v>875.58</v>
      </c>
      <c r="E60" s="89"/>
      <c r="F60" s="90"/>
      <c r="G60" s="89"/>
      <c r="H60" s="89"/>
      <c r="I60" s="19">
        <v>4081.9</v>
      </c>
      <c r="J60" s="19">
        <v>1.07</v>
      </c>
      <c r="K60" s="69">
        <v>0.01</v>
      </c>
      <c r="L60" s="31">
        <f t="shared" si="3"/>
        <v>0</v>
      </c>
    </row>
    <row r="61" spans="1:12" s="25" customFormat="1" ht="15">
      <c r="A61" s="110" t="s">
        <v>62</v>
      </c>
      <c r="B61" s="111" t="s">
        <v>22</v>
      </c>
      <c r="C61" s="96"/>
      <c r="D61" s="88">
        <v>3502.46</v>
      </c>
      <c r="E61" s="89"/>
      <c r="F61" s="90"/>
      <c r="G61" s="89"/>
      <c r="H61" s="89"/>
      <c r="I61" s="19">
        <v>4081.9</v>
      </c>
      <c r="J61" s="19">
        <v>1.07</v>
      </c>
      <c r="K61" s="69">
        <v>0.05</v>
      </c>
      <c r="L61" s="31">
        <f t="shared" si="3"/>
        <v>0</v>
      </c>
    </row>
    <row r="62" spans="1:12" s="25" customFormat="1" ht="25.5">
      <c r="A62" s="110" t="s">
        <v>21</v>
      </c>
      <c r="B62" s="111" t="s">
        <v>17</v>
      </c>
      <c r="C62" s="96">
        <f>F62*12</f>
        <v>0</v>
      </c>
      <c r="D62" s="88">
        <v>4066.92</v>
      </c>
      <c r="E62" s="89">
        <f>H62*12</f>
        <v>0</v>
      </c>
      <c r="F62" s="90"/>
      <c r="G62" s="89"/>
      <c r="H62" s="89"/>
      <c r="I62" s="19">
        <v>4081.9</v>
      </c>
      <c r="J62" s="19">
        <v>1.07</v>
      </c>
      <c r="K62" s="69">
        <v>0.06</v>
      </c>
      <c r="L62" s="31">
        <f t="shared" si="3"/>
        <v>0</v>
      </c>
    </row>
    <row r="63" spans="1:12" s="25" customFormat="1" ht="27" customHeight="1">
      <c r="A63" s="110" t="s">
        <v>153</v>
      </c>
      <c r="B63" s="111" t="s">
        <v>17</v>
      </c>
      <c r="C63" s="96"/>
      <c r="D63" s="88">
        <v>6463.18</v>
      </c>
      <c r="E63" s="89"/>
      <c r="F63" s="90"/>
      <c r="G63" s="89"/>
      <c r="H63" s="89"/>
      <c r="I63" s="19">
        <v>4081.9</v>
      </c>
      <c r="J63" s="19">
        <v>1.07</v>
      </c>
      <c r="K63" s="69">
        <v>0.01</v>
      </c>
      <c r="L63" s="31">
        <f t="shared" si="3"/>
        <v>0</v>
      </c>
    </row>
    <row r="64" spans="1:12" s="25" customFormat="1" ht="15" hidden="1">
      <c r="A64" s="11"/>
      <c r="B64" s="111"/>
      <c r="C64" s="12"/>
      <c r="D64" s="88"/>
      <c r="E64" s="91"/>
      <c r="F64" s="90"/>
      <c r="G64" s="89"/>
      <c r="H64" s="89"/>
      <c r="I64" s="19">
        <v>4081.9</v>
      </c>
      <c r="J64" s="19">
        <v>1.07</v>
      </c>
      <c r="K64" s="69">
        <v>0</v>
      </c>
      <c r="L64" s="31">
        <f t="shared" si="3"/>
        <v>0</v>
      </c>
    </row>
    <row r="65" spans="1:12" s="25" customFormat="1" ht="15" hidden="1">
      <c r="A65" s="11" t="s">
        <v>42</v>
      </c>
      <c r="B65" s="111" t="s">
        <v>17</v>
      </c>
      <c r="C65" s="4"/>
      <c r="D65" s="88">
        <f>G65*I65</f>
        <v>0</v>
      </c>
      <c r="E65" s="89"/>
      <c r="F65" s="90"/>
      <c r="G65" s="89"/>
      <c r="H65" s="89"/>
      <c r="I65" s="19">
        <v>4081.9</v>
      </c>
      <c r="J65" s="19">
        <v>1.07</v>
      </c>
      <c r="K65" s="69">
        <v>0.01</v>
      </c>
      <c r="L65" s="31">
        <f t="shared" si="3"/>
        <v>0</v>
      </c>
    </row>
    <row r="66" spans="1:12" s="80" customFormat="1" ht="25.5" hidden="1">
      <c r="A66" s="11" t="s">
        <v>117</v>
      </c>
      <c r="B66" s="112" t="s">
        <v>116</v>
      </c>
      <c r="C66" s="79"/>
      <c r="D66" s="92">
        <v>0</v>
      </c>
      <c r="E66" s="93"/>
      <c r="F66" s="94"/>
      <c r="G66" s="93"/>
      <c r="H66" s="93"/>
      <c r="I66" s="19">
        <v>4081.9</v>
      </c>
      <c r="J66" s="19">
        <v>1.07</v>
      </c>
      <c r="K66" s="69">
        <v>0.05</v>
      </c>
      <c r="L66" s="31">
        <f t="shared" si="3"/>
        <v>0</v>
      </c>
    </row>
    <row r="67" spans="1:12" s="31" customFormat="1" ht="30">
      <c r="A67" s="30" t="s">
        <v>49</v>
      </c>
      <c r="B67" s="100"/>
      <c r="C67" s="28"/>
      <c r="D67" s="85">
        <f>D68+D69+D70+D71+D72+D73</f>
        <v>16501.4</v>
      </c>
      <c r="E67" s="85"/>
      <c r="F67" s="86"/>
      <c r="G67" s="85">
        <f>D67/I67</f>
        <v>4.04</v>
      </c>
      <c r="H67" s="85">
        <f>G67/12</f>
        <v>0.34</v>
      </c>
      <c r="I67" s="19">
        <v>4081.9</v>
      </c>
      <c r="J67" s="19">
        <v>1.07</v>
      </c>
      <c r="K67" s="69">
        <v>0.75</v>
      </c>
      <c r="L67" s="31">
        <f t="shared" si="3"/>
        <v>0.336666666666667</v>
      </c>
    </row>
    <row r="68" spans="1:12" s="25" customFormat="1" ht="15">
      <c r="A68" s="11" t="s">
        <v>43</v>
      </c>
      <c r="B68" s="111" t="s">
        <v>65</v>
      </c>
      <c r="C68" s="4"/>
      <c r="D68" s="88">
        <v>2626.83</v>
      </c>
      <c r="E68" s="89"/>
      <c r="F68" s="90"/>
      <c r="G68" s="89"/>
      <c r="H68" s="89"/>
      <c r="I68" s="19">
        <v>4081.9</v>
      </c>
      <c r="J68" s="19">
        <v>1.07</v>
      </c>
      <c r="K68" s="69">
        <v>0.04</v>
      </c>
      <c r="L68" s="31">
        <f t="shared" si="3"/>
        <v>0</v>
      </c>
    </row>
    <row r="69" spans="1:12" s="25" customFormat="1" ht="25.5">
      <c r="A69" s="11" t="s">
        <v>44</v>
      </c>
      <c r="B69" s="111" t="s">
        <v>53</v>
      </c>
      <c r="C69" s="4"/>
      <c r="D69" s="88">
        <v>1751.23</v>
      </c>
      <c r="E69" s="89"/>
      <c r="F69" s="90"/>
      <c r="G69" s="89"/>
      <c r="H69" s="89"/>
      <c r="I69" s="19">
        <v>4081.9</v>
      </c>
      <c r="J69" s="19">
        <v>1.07</v>
      </c>
      <c r="K69" s="69">
        <v>0.03</v>
      </c>
      <c r="L69" s="31">
        <f t="shared" si="3"/>
        <v>0</v>
      </c>
    </row>
    <row r="70" spans="1:12" s="25" customFormat="1" ht="15">
      <c r="A70" s="11" t="s">
        <v>69</v>
      </c>
      <c r="B70" s="111" t="s">
        <v>68</v>
      </c>
      <c r="C70" s="4"/>
      <c r="D70" s="88">
        <v>1837.85</v>
      </c>
      <c r="E70" s="89"/>
      <c r="F70" s="90"/>
      <c r="G70" s="89"/>
      <c r="H70" s="89"/>
      <c r="I70" s="19">
        <v>4081.9</v>
      </c>
      <c r="J70" s="19">
        <v>1.07</v>
      </c>
      <c r="K70" s="69">
        <v>0.03</v>
      </c>
      <c r="L70" s="31">
        <f t="shared" si="3"/>
        <v>0</v>
      </c>
    </row>
    <row r="71" spans="1:12" s="25" customFormat="1" ht="25.5">
      <c r="A71" s="11" t="s">
        <v>66</v>
      </c>
      <c r="B71" s="111" t="s">
        <v>67</v>
      </c>
      <c r="C71" s="4"/>
      <c r="D71" s="88">
        <v>1751.2</v>
      </c>
      <c r="E71" s="89"/>
      <c r="F71" s="90"/>
      <c r="G71" s="89"/>
      <c r="H71" s="89"/>
      <c r="I71" s="19">
        <v>4081.9</v>
      </c>
      <c r="J71" s="19">
        <v>1.07</v>
      </c>
      <c r="K71" s="69">
        <v>0.03</v>
      </c>
      <c r="L71" s="31">
        <f t="shared" si="3"/>
        <v>0</v>
      </c>
    </row>
    <row r="72" spans="1:12" s="25" customFormat="1" ht="15">
      <c r="A72" s="113" t="s">
        <v>155</v>
      </c>
      <c r="B72" s="112" t="s">
        <v>17</v>
      </c>
      <c r="C72" s="4"/>
      <c r="D72" s="88">
        <v>2305.89</v>
      </c>
      <c r="E72" s="89"/>
      <c r="F72" s="90"/>
      <c r="G72" s="89"/>
      <c r="H72" s="89"/>
      <c r="I72" s="19">
        <v>4081.9</v>
      </c>
      <c r="J72" s="19"/>
      <c r="K72" s="69"/>
      <c r="L72" s="31">
        <f t="shared" si="3"/>
        <v>0</v>
      </c>
    </row>
    <row r="73" spans="1:12" s="25" customFormat="1" ht="15">
      <c r="A73" s="11" t="s">
        <v>63</v>
      </c>
      <c r="B73" s="36" t="s">
        <v>9</v>
      </c>
      <c r="C73" s="12"/>
      <c r="D73" s="88">
        <v>6228.4</v>
      </c>
      <c r="E73" s="91"/>
      <c r="F73" s="90"/>
      <c r="G73" s="89"/>
      <c r="H73" s="89"/>
      <c r="I73" s="19">
        <v>4081.9</v>
      </c>
      <c r="J73" s="19">
        <v>1.07</v>
      </c>
      <c r="K73" s="69">
        <v>0.1</v>
      </c>
      <c r="L73" s="31">
        <f t="shared" si="3"/>
        <v>0</v>
      </c>
    </row>
    <row r="74" spans="1:12" s="25" customFormat="1" ht="15" hidden="1">
      <c r="A74" s="11" t="s">
        <v>72</v>
      </c>
      <c r="B74" s="36" t="s">
        <v>17</v>
      </c>
      <c r="C74" s="4"/>
      <c r="D74" s="88">
        <v>30388.32</v>
      </c>
      <c r="E74" s="89"/>
      <c r="F74" s="90"/>
      <c r="G74" s="89">
        <f>H74*12</f>
        <v>0</v>
      </c>
      <c r="H74" s="89">
        <v>0</v>
      </c>
      <c r="I74" s="19">
        <v>4081.9</v>
      </c>
      <c r="J74" s="19">
        <v>1.07</v>
      </c>
      <c r="K74" s="69">
        <v>0</v>
      </c>
      <c r="L74" s="31">
        <f t="shared" si="3"/>
        <v>0</v>
      </c>
    </row>
    <row r="75" spans="1:12" s="25" customFormat="1" ht="30">
      <c r="A75" s="30" t="s">
        <v>50</v>
      </c>
      <c r="B75" s="111"/>
      <c r="C75" s="4"/>
      <c r="D75" s="85">
        <f>D76</f>
        <v>2710.02</v>
      </c>
      <c r="E75" s="89"/>
      <c r="F75" s="90"/>
      <c r="G75" s="85">
        <f>D75/I75</f>
        <v>0.66</v>
      </c>
      <c r="H75" s="85">
        <f>G75/12</f>
        <v>0.06</v>
      </c>
      <c r="I75" s="19">
        <v>4081.9</v>
      </c>
      <c r="J75" s="19">
        <v>1.07</v>
      </c>
      <c r="K75" s="69">
        <v>0.32</v>
      </c>
      <c r="L75" s="31">
        <f t="shared" si="3"/>
        <v>0.055</v>
      </c>
    </row>
    <row r="76" spans="1:12" s="25" customFormat="1" ht="15">
      <c r="A76" s="115" t="s">
        <v>156</v>
      </c>
      <c r="B76" s="124" t="s">
        <v>17</v>
      </c>
      <c r="C76" s="48"/>
      <c r="D76" s="104">
        <v>2710.02</v>
      </c>
      <c r="E76" s="116"/>
      <c r="F76" s="117"/>
      <c r="G76" s="105"/>
      <c r="H76" s="105"/>
      <c r="I76" s="19">
        <v>4081.9</v>
      </c>
      <c r="J76" s="19"/>
      <c r="K76" s="69"/>
      <c r="L76" s="31">
        <f t="shared" si="3"/>
        <v>0</v>
      </c>
    </row>
    <row r="77" spans="1:12" s="25" customFormat="1" ht="0.75" customHeight="1">
      <c r="A77" s="11" t="s">
        <v>119</v>
      </c>
      <c r="B77" s="78" t="s">
        <v>12</v>
      </c>
      <c r="C77" s="4"/>
      <c r="D77" s="95"/>
      <c r="E77" s="89"/>
      <c r="F77" s="90"/>
      <c r="G77" s="91"/>
      <c r="H77" s="91"/>
      <c r="I77" s="19"/>
      <c r="J77" s="19"/>
      <c r="K77" s="69"/>
      <c r="L77" s="31">
        <f t="shared" si="3"/>
        <v>0</v>
      </c>
    </row>
    <row r="78" spans="1:12" s="25" customFormat="1" ht="15">
      <c r="A78" s="30" t="s">
        <v>51</v>
      </c>
      <c r="B78" s="36"/>
      <c r="C78" s="4"/>
      <c r="D78" s="85">
        <f>SUM(D79:D85)</f>
        <v>15376.74</v>
      </c>
      <c r="E78" s="89"/>
      <c r="F78" s="90"/>
      <c r="G78" s="85">
        <f>D78/I78</f>
        <v>3.77</v>
      </c>
      <c r="H78" s="85">
        <f>G78/12+0.01</f>
        <v>0.32</v>
      </c>
      <c r="I78" s="19">
        <v>4081.9</v>
      </c>
      <c r="J78" s="19">
        <v>1.07</v>
      </c>
      <c r="K78" s="69">
        <v>0.25</v>
      </c>
      <c r="L78" s="31">
        <f t="shared" si="3"/>
        <v>0.314166666666667</v>
      </c>
    </row>
    <row r="79" spans="1:12" s="25" customFormat="1" ht="15">
      <c r="A79" s="11" t="s">
        <v>45</v>
      </c>
      <c r="B79" s="36" t="s">
        <v>9</v>
      </c>
      <c r="C79" s="4"/>
      <c r="D79" s="88">
        <v>1220.4</v>
      </c>
      <c r="E79" s="89"/>
      <c r="F79" s="90"/>
      <c r="G79" s="89"/>
      <c r="H79" s="89"/>
      <c r="I79" s="19">
        <v>4081.9</v>
      </c>
      <c r="J79" s="19">
        <v>1.07</v>
      </c>
      <c r="K79" s="69">
        <v>0.02</v>
      </c>
      <c r="L79" s="31">
        <f t="shared" si="3"/>
        <v>0</v>
      </c>
    </row>
    <row r="80" spans="1:12" s="25" customFormat="1" ht="15">
      <c r="A80" s="11" t="s">
        <v>75</v>
      </c>
      <c r="B80" s="36" t="s">
        <v>17</v>
      </c>
      <c r="C80" s="4"/>
      <c r="D80" s="88">
        <v>10169.56</v>
      </c>
      <c r="E80" s="89"/>
      <c r="F80" s="90"/>
      <c r="G80" s="89"/>
      <c r="H80" s="89"/>
      <c r="I80" s="19">
        <v>4081.9</v>
      </c>
      <c r="J80" s="19">
        <v>1.07</v>
      </c>
      <c r="K80" s="69">
        <v>0.16</v>
      </c>
      <c r="L80" s="31">
        <f t="shared" si="3"/>
        <v>0</v>
      </c>
    </row>
    <row r="81" spans="1:12" s="25" customFormat="1" ht="15">
      <c r="A81" s="11" t="s">
        <v>46</v>
      </c>
      <c r="B81" s="36" t="s">
        <v>17</v>
      </c>
      <c r="C81" s="4"/>
      <c r="D81" s="88">
        <v>915.28</v>
      </c>
      <c r="E81" s="89"/>
      <c r="F81" s="90"/>
      <c r="G81" s="89"/>
      <c r="H81" s="89"/>
      <c r="I81" s="19">
        <v>4081.9</v>
      </c>
      <c r="J81" s="19">
        <v>1.07</v>
      </c>
      <c r="K81" s="69">
        <v>0.01</v>
      </c>
      <c r="L81" s="31">
        <f t="shared" si="3"/>
        <v>0</v>
      </c>
    </row>
    <row r="82" spans="1:12" s="25" customFormat="1" ht="27.75" customHeight="1" hidden="1">
      <c r="A82" s="11" t="s">
        <v>54</v>
      </c>
      <c r="B82" s="36" t="s">
        <v>12</v>
      </c>
      <c r="C82" s="4"/>
      <c r="D82" s="88">
        <f>G82*I82</f>
        <v>0</v>
      </c>
      <c r="E82" s="89"/>
      <c r="F82" s="90"/>
      <c r="G82" s="89"/>
      <c r="H82" s="89"/>
      <c r="I82" s="19">
        <v>4081.9</v>
      </c>
      <c r="J82" s="19">
        <v>1.07</v>
      </c>
      <c r="K82" s="69">
        <v>0</v>
      </c>
      <c r="L82" s="31">
        <f t="shared" si="3"/>
        <v>0</v>
      </c>
    </row>
    <row r="83" spans="1:12" s="25" customFormat="1" ht="25.5" hidden="1">
      <c r="A83" s="11" t="s">
        <v>70</v>
      </c>
      <c r="B83" s="36" t="s">
        <v>12</v>
      </c>
      <c r="C83" s="4"/>
      <c r="D83" s="88">
        <f>G83*I83</f>
        <v>0</v>
      </c>
      <c r="E83" s="89"/>
      <c r="F83" s="90"/>
      <c r="G83" s="89"/>
      <c r="H83" s="89"/>
      <c r="I83" s="19">
        <v>4081.9</v>
      </c>
      <c r="J83" s="19">
        <v>1.07</v>
      </c>
      <c r="K83" s="69">
        <v>0</v>
      </c>
      <c r="L83" s="31">
        <f t="shared" si="3"/>
        <v>0</v>
      </c>
    </row>
    <row r="84" spans="1:12" s="25" customFormat="1" ht="25.5" hidden="1">
      <c r="A84" s="11" t="s">
        <v>73</v>
      </c>
      <c r="B84" s="36" t="s">
        <v>12</v>
      </c>
      <c r="C84" s="4"/>
      <c r="D84" s="88">
        <f>G84*I84</f>
        <v>0</v>
      </c>
      <c r="E84" s="89"/>
      <c r="F84" s="90"/>
      <c r="G84" s="89"/>
      <c r="H84" s="89"/>
      <c r="I84" s="19">
        <v>4081.9</v>
      </c>
      <c r="J84" s="19">
        <v>1.07</v>
      </c>
      <c r="K84" s="69">
        <v>0</v>
      </c>
      <c r="L84" s="31">
        <f t="shared" si="3"/>
        <v>0</v>
      </c>
    </row>
    <row r="85" spans="1:12" s="25" customFormat="1" ht="25.5">
      <c r="A85" s="11" t="s">
        <v>71</v>
      </c>
      <c r="B85" s="36" t="s">
        <v>12</v>
      </c>
      <c r="C85" s="4"/>
      <c r="D85" s="88">
        <v>3071.5</v>
      </c>
      <c r="E85" s="89"/>
      <c r="F85" s="90"/>
      <c r="G85" s="89"/>
      <c r="H85" s="89"/>
      <c r="I85" s="19">
        <v>4081.9</v>
      </c>
      <c r="J85" s="19">
        <v>1.07</v>
      </c>
      <c r="K85" s="69">
        <v>0.05</v>
      </c>
      <c r="L85" s="31">
        <f t="shared" si="3"/>
        <v>0</v>
      </c>
    </row>
    <row r="86" spans="1:12" s="25" customFormat="1" ht="15">
      <c r="A86" s="30" t="s">
        <v>52</v>
      </c>
      <c r="B86" s="36"/>
      <c r="C86" s="4"/>
      <c r="D86" s="85">
        <f>D87</f>
        <v>1098.16</v>
      </c>
      <c r="E86" s="89"/>
      <c r="F86" s="90"/>
      <c r="G86" s="85">
        <f>D86/I86</f>
        <v>0.27</v>
      </c>
      <c r="H86" s="85">
        <f>G86/12</f>
        <v>0.02</v>
      </c>
      <c r="I86" s="19">
        <v>4081.9</v>
      </c>
      <c r="J86" s="19">
        <v>1.07</v>
      </c>
      <c r="K86" s="69">
        <v>0.03</v>
      </c>
      <c r="L86" s="31">
        <f t="shared" si="3"/>
        <v>0.0225</v>
      </c>
    </row>
    <row r="87" spans="1:12" s="25" customFormat="1" ht="15">
      <c r="A87" s="11" t="s">
        <v>47</v>
      </c>
      <c r="B87" s="36" t="s">
        <v>17</v>
      </c>
      <c r="C87" s="4"/>
      <c r="D87" s="88">
        <v>1098.16</v>
      </c>
      <c r="E87" s="89"/>
      <c r="F87" s="90"/>
      <c r="G87" s="89"/>
      <c r="H87" s="89"/>
      <c r="I87" s="19">
        <v>4081.9</v>
      </c>
      <c r="J87" s="19">
        <v>1.07</v>
      </c>
      <c r="K87" s="69">
        <v>0.02</v>
      </c>
      <c r="L87" s="31">
        <f t="shared" si="3"/>
        <v>0</v>
      </c>
    </row>
    <row r="88" spans="1:12" s="25" customFormat="1" ht="15" hidden="1">
      <c r="A88" s="11" t="s">
        <v>48</v>
      </c>
      <c r="B88" s="36" t="s">
        <v>17</v>
      </c>
      <c r="C88" s="4"/>
      <c r="D88" s="88"/>
      <c r="E88" s="89"/>
      <c r="F88" s="90"/>
      <c r="G88" s="89"/>
      <c r="H88" s="89"/>
      <c r="I88" s="19">
        <v>4081.9</v>
      </c>
      <c r="J88" s="19">
        <v>1.07</v>
      </c>
      <c r="K88" s="69">
        <v>0</v>
      </c>
      <c r="L88" s="31">
        <f t="shared" si="3"/>
        <v>0</v>
      </c>
    </row>
    <row r="89" spans="1:12" s="19" customFormat="1" ht="15">
      <c r="A89" s="30" t="s">
        <v>60</v>
      </c>
      <c r="B89" s="27"/>
      <c r="C89" s="28"/>
      <c r="D89" s="85">
        <f>D90+D91</f>
        <v>28417.84</v>
      </c>
      <c r="E89" s="85"/>
      <c r="F89" s="86"/>
      <c r="G89" s="85">
        <f>D89/I89</f>
        <v>6.96</v>
      </c>
      <c r="H89" s="85">
        <f>G89/12</f>
        <v>0.58</v>
      </c>
      <c r="I89" s="19">
        <v>4081.9</v>
      </c>
      <c r="J89" s="19">
        <v>1.07</v>
      </c>
      <c r="K89" s="69">
        <v>0.02</v>
      </c>
      <c r="L89" s="31">
        <f t="shared" si="3"/>
        <v>0.58</v>
      </c>
    </row>
    <row r="90" spans="1:12" s="25" customFormat="1" ht="15">
      <c r="A90" s="110" t="s">
        <v>130</v>
      </c>
      <c r="B90" s="78" t="s">
        <v>22</v>
      </c>
      <c r="C90" s="4"/>
      <c r="D90" s="88">
        <v>16307.04</v>
      </c>
      <c r="E90" s="89"/>
      <c r="F90" s="90"/>
      <c r="G90" s="89"/>
      <c r="H90" s="89"/>
      <c r="I90" s="19">
        <v>4081.9</v>
      </c>
      <c r="J90" s="19">
        <v>1.07</v>
      </c>
      <c r="K90" s="69">
        <v>0.02</v>
      </c>
      <c r="L90" s="31">
        <f t="shared" si="3"/>
        <v>0</v>
      </c>
    </row>
    <row r="91" spans="1:12" s="25" customFormat="1" ht="15">
      <c r="A91" s="11" t="s">
        <v>124</v>
      </c>
      <c r="B91" s="78" t="s">
        <v>121</v>
      </c>
      <c r="C91" s="12"/>
      <c r="D91" s="95">
        <v>12110.8</v>
      </c>
      <c r="E91" s="91"/>
      <c r="F91" s="90"/>
      <c r="G91" s="91"/>
      <c r="H91" s="91"/>
      <c r="I91" s="19">
        <v>4081.9</v>
      </c>
      <c r="J91" s="19"/>
      <c r="K91" s="69"/>
      <c r="L91" s="31">
        <f t="shared" si="3"/>
        <v>0</v>
      </c>
    </row>
    <row r="92" spans="1:12" s="19" customFormat="1" ht="15">
      <c r="A92" s="30" t="s">
        <v>59</v>
      </c>
      <c r="B92" s="27"/>
      <c r="C92" s="28"/>
      <c r="D92" s="120">
        <v>0</v>
      </c>
      <c r="E92" s="85"/>
      <c r="F92" s="86"/>
      <c r="G92" s="85">
        <f>D92/I92</f>
        <v>0</v>
      </c>
      <c r="H92" s="85">
        <f>G92/12</f>
        <v>0</v>
      </c>
      <c r="I92" s="19">
        <v>4081.9</v>
      </c>
      <c r="J92" s="19">
        <v>1.07</v>
      </c>
      <c r="K92" s="69">
        <v>0.04</v>
      </c>
      <c r="L92" s="31">
        <f t="shared" si="3"/>
        <v>0</v>
      </c>
    </row>
    <row r="93" spans="1:13" s="19" customFormat="1" ht="37.5">
      <c r="A93" s="37" t="s">
        <v>161</v>
      </c>
      <c r="B93" s="27" t="s">
        <v>12</v>
      </c>
      <c r="C93" s="33">
        <f>F93*12</f>
        <v>0</v>
      </c>
      <c r="D93" s="87">
        <v>29879.5</v>
      </c>
      <c r="E93" s="87">
        <f>H93*12</f>
        <v>7.32</v>
      </c>
      <c r="F93" s="87"/>
      <c r="G93" s="87">
        <f>H93*12</f>
        <v>7.32</v>
      </c>
      <c r="H93" s="87">
        <f>0.38+0.11+0.12</f>
        <v>0.61</v>
      </c>
      <c r="I93" s="19">
        <v>4081.9</v>
      </c>
      <c r="J93" s="19">
        <v>1.07</v>
      </c>
      <c r="K93" s="69">
        <v>0.3</v>
      </c>
      <c r="M93" s="69"/>
    </row>
    <row r="94" spans="1:11" s="19" customFormat="1" ht="18.75" hidden="1">
      <c r="A94" s="37" t="s">
        <v>38</v>
      </c>
      <c r="B94" s="27"/>
      <c r="C94" s="33">
        <f>F94*12</f>
        <v>0</v>
      </c>
      <c r="D94" s="87">
        <f aca="true" t="shared" si="4" ref="D94:D102">G94*I94</f>
        <v>65636.95</v>
      </c>
      <c r="E94" s="87">
        <f aca="true" t="shared" si="5" ref="E94:E102">H94*12</f>
        <v>16.08</v>
      </c>
      <c r="F94" s="87"/>
      <c r="G94" s="87">
        <f aca="true" t="shared" si="6" ref="G94:G103">H94*12</f>
        <v>16.08</v>
      </c>
      <c r="H94" s="87">
        <v>1.34</v>
      </c>
      <c r="I94" s="19">
        <v>4081.9</v>
      </c>
      <c r="J94" s="19">
        <v>1.07</v>
      </c>
      <c r="K94" s="69"/>
    </row>
    <row r="95" spans="1:11" s="19" customFormat="1" ht="15" hidden="1">
      <c r="A95" s="54"/>
      <c r="B95" s="47"/>
      <c r="C95" s="48"/>
      <c r="D95" s="87">
        <f t="shared" si="4"/>
        <v>114619.75</v>
      </c>
      <c r="E95" s="87">
        <f t="shared" si="5"/>
        <v>28.08</v>
      </c>
      <c r="F95" s="87"/>
      <c r="G95" s="87">
        <f t="shared" si="6"/>
        <v>28.08</v>
      </c>
      <c r="H95" s="87">
        <v>2.34</v>
      </c>
      <c r="I95" s="19">
        <v>4081.9</v>
      </c>
      <c r="J95" s="19">
        <v>1.07</v>
      </c>
      <c r="K95" s="69"/>
    </row>
    <row r="96" spans="1:11" s="19" customFormat="1" ht="15" hidden="1">
      <c r="A96" s="54"/>
      <c r="B96" s="47"/>
      <c r="C96" s="48"/>
      <c r="D96" s="87">
        <f t="shared" si="4"/>
        <v>163602.55</v>
      </c>
      <c r="E96" s="87">
        <f t="shared" si="5"/>
        <v>40.08</v>
      </c>
      <c r="F96" s="87"/>
      <c r="G96" s="87">
        <f t="shared" si="6"/>
        <v>40.08</v>
      </c>
      <c r="H96" s="87">
        <v>3.34</v>
      </c>
      <c r="I96" s="19">
        <v>4081.9</v>
      </c>
      <c r="J96" s="19">
        <v>1.07</v>
      </c>
      <c r="K96" s="69"/>
    </row>
    <row r="97" spans="1:11" s="19" customFormat="1" ht="15" hidden="1">
      <c r="A97" s="54"/>
      <c r="B97" s="47"/>
      <c r="C97" s="48"/>
      <c r="D97" s="87">
        <f t="shared" si="4"/>
        <v>212585.35</v>
      </c>
      <c r="E97" s="87">
        <f t="shared" si="5"/>
        <v>52.08</v>
      </c>
      <c r="F97" s="87"/>
      <c r="G97" s="87">
        <f t="shared" si="6"/>
        <v>52.08</v>
      </c>
      <c r="H97" s="87">
        <v>4.34</v>
      </c>
      <c r="I97" s="19">
        <v>4081.9</v>
      </c>
      <c r="J97" s="19">
        <v>1.07</v>
      </c>
      <c r="K97" s="69"/>
    </row>
    <row r="98" spans="1:11" s="19" customFormat="1" ht="15" hidden="1">
      <c r="A98" s="54"/>
      <c r="B98" s="47"/>
      <c r="C98" s="48"/>
      <c r="D98" s="87">
        <f t="shared" si="4"/>
        <v>261568.15</v>
      </c>
      <c r="E98" s="87">
        <f t="shared" si="5"/>
        <v>64.08</v>
      </c>
      <c r="F98" s="87"/>
      <c r="G98" s="87">
        <f t="shared" si="6"/>
        <v>64.08</v>
      </c>
      <c r="H98" s="87">
        <v>5.34</v>
      </c>
      <c r="I98" s="19">
        <v>4081.9</v>
      </c>
      <c r="J98" s="19">
        <v>1.07</v>
      </c>
      <c r="K98" s="69"/>
    </row>
    <row r="99" spans="1:11" s="19" customFormat="1" ht="15" hidden="1">
      <c r="A99" s="54"/>
      <c r="B99" s="47"/>
      <c r="C99" s="48"/>
      <c r="D99" s="87">
        <f t="shared" si="4"/>
        <v>310550.95</v>
      </c>
      <c r="E99" s="87">
        <f t="shared" si="5"/>
        <v>76.08</v>
      </c>
      <c r="F99" s="87"/>
      <c r="G99" s="87">
        <f t="shared" si="6"/>
        <v>76.08</v>
      </c>
      <c r="H99" s="87">
        <v>6.34</v>
      </c>
      <c r="I99" s="19">
        <v>4081.9</v>
      </c>
      <c r="J99" s="19">
        <v>1.07</v>
      </c>
      <c r="K99" s="69"/>
    </row>
    <row r="100" spans="1:11" s="19" customFormat="1" ht="15" hidden="1">
      <c r="A100" s="54"/>
      <c r="B100" s="47"/>
      <c r="C100" s="48"/>
      <c r="D100" s="87">
        <f t="shared" si="4"/>
        <v>359533.75</v>
      </c>
      <c r="E100" s="87">
        <f t="shared" si="5"/>
        <v>88.08</v>
      </c>
      <c r="F100" s="87"/>
      <c r="G100" s="87">
        <f t="shared" si="6"/>
        <v>88.08</v>
      </c>
      <c r="H100" s="87">
        <v>7.34</v>
      </c>
      <c r="I100" s="19">
        <v>4081.9</v>
      </c>
      <c r="J100" s="19">
        <v>1.07</v>
      </c>
      <c r="K100" s="69"/>
    </row>
    <row r="101" spans="1:11" s="19" customFormat="1" ht="17.25" customHeight="1" hidden="1">
      <c r="A101" s="54"/>
      <c r="B101" s="47"/>
      <c r="C101" s="48"/>
      <c r="D101" s="87">
        <f t="shared" si="4"/>
        <v>408516.55</v>
      </c>
      <c r="E101" s="87">
        <f t="shared" si="5"/>
        <v>100.08</v>
      </c>
      <c r="F101" s="87"/>
      <c r="G101" s="87">
        <f t="shared" si="6"/>
        <v>100.08</v>
      </c>
      <c r="H101" s="87">
        <v>8.34</v>
      </c>
      <c r="I101" s="19">
        <v>4081.9</v>
      </c>
      <c r="J101" s="19">
        <v>1.07</v>
      </c>
      <c r="K101" s="69"/>
    </row>
    <row r="102" spans="1:11" s="19" customFormat="1" ht="17.25" customHeight="1" hidden="1">
      <c r="A102" s="54"/>
      <c r="B102" s="47"/>
      <c r="C102" s="48"/>
      <c r="D102" s="87">
        <f t="shared" si="4"/>
        <v>457499.35</v>
      </c>
      <c r="E102" s="87">
        <f t="shared" si="5"/>
        <v>112.08</v>
      </c>
      <c r="F102" s="87"/>
      <c r="G102" s="87">
        <f t="shared" si="6"/>
        <v>112.08</v>
      </c>
      <c r="H102" s="87">
        <v>9.34</v>
      </c>
      <c r="I102" s="19">
        <v>4081.9</v>
      </c>
      <c r="J102" s="19">
        <v>1.07</v>
      </c>
      <c r="K102" s="69"/>
    </row>
    <row r="103" spans="1:11" s="19" customFormat="1" ht="26.25" thickBot="1">
      <c r="A103" s="77" t="s">
        <v>125</v>
      </c>
      <c r="B103" s="47" t="s">
        <v>157</v>
      </c>
      <c r="C103" s="76"/>
      <c r="D103" s="87">
        <v>11000</v>
      </c>
      <c r="E103" s="87"/>
      <c r="F103" s="87"/>
      <c r="G103" s="87">
        <f t="shared" si="6"/>
        <v>2.64</v>
      </c>
      <c r="H103" s="87">
        <f>D103/I103/12</f>
        <v>0.22</v>
      </c>
      <c r="I103" s="19">
        <v>4081.9</v>
      </c>
      <c r="K103" s="69"/>
    </row>
    <row r="104" spans="1:11" s="19" customFormat="1" ht="20.25" thickBot="1">
      <c r="A104" s="60" t="s">
        <v>76</v>
      </c>
      <c r="B104" s="61"/>
      <c r="C104" s="62"/>
      <c r="D104" s="123">
        <f>D15+D23+D32+D33+D34+D35+D36+D37+D39+D40+D41+D46+D47+D48+D49+D50+D67+D75+D78+D86+D89+D92+D93+D103+D45+D38</f>
        <v>1028026.41</v>
      </c>
      <c r="E104" s="123">
        <f>E15+E23+E32+E33+E34+E35+E36+E37+E39+E40+E41+E46+E47+E48+E49+E50+E67+E75+E78+E86+E89+E92+E93+E103+E45+E38</f>
        <v>211.8</v>
      </c>
      <c r="F104" s="123">
        <f>F15+F23+F32+F33+F34+F35+F36+F37+F39+F40+F41+F46+F47+F48+F49+F50+F67+F75+F78+F86+F89+F92+F93+F103+F45+F38</f>
        <v>0</v>
      </c>
      <c r="G104" s="123">
        <f>G15+G23+G32+G33+G34+G35+G36+G37+G39+G40+G41+G46+G47+G48+G49+G50+G67+G75+G78+G86+G89+G92+G93+G103+G45+G38</f>
        <v>251.79</v>
      </c>
      <c r="H104" s="123">
        <f>H15+H23+H32+H33+H34+H35+H36+H37+H39+H40+H41+H46+H47+H48+H49+H50+H67+H75+H78+H86+H89+H92+H93+H103+H45+H38</f>
        <v>20.98</v>
      </c>
      <c r="I104" s="19">
        <v>4081.9</v>
      </c>
      <c r="K104" s="69"/>
    </row>
    <row r="105" spans="1:11" s="40" customFormat="1" ht="20.25" hidden="1" thickBot="1">
      <c r="A105" s="9" t="s">
        <v>29</v>
      </c>
      <c r="B105" s="38" t="s">
        <v>11</v>
      </c>
      <c r="C105" s="38" t="s">
        <v>30</v>
      </c>
      <c r="D105" s="39"/>
      <c r="E105" s="38" t="s">
        <v>30</v>
      </c>
      <c r="F105" s="10"/>
      <c r="G105" s="38" t="s">
        <v>30</v>
      </c>
      <c r="H105" s="10"/>
      <c r="I105" s="19">
        <v>4081.9</v>
      </c>
      <c r="K105" s="72"/>
    </row>
    <row r="106" spans="1:11" s="5" customFormat="1" ht="15.75" thickBot="1">
      <c r="A106" s="41"/>
      <c r="I106" s="19"/>
      <c r="K106" s="65"/>
    </row>
    <row r="107" spans="1:13" s="5" customFormat="1" ht="28.5" customHeight="1" thickBot="1">
      <c r="A107" s="60" t="s">
        <v>93</v>
      </c>
      <c r="B107" s="61"/>
      <c r="C107" s="62">
        <f>F107*12</f>
        <v>0</v>
      </c>
      <c r="D107" s="62">
        <f>D108+D121+D122+D123</f>
        <v>41813.87</v>
      </c>
      <c r="E107" s="62">
        <f>E108+E121+E122+E123</f>
        <v>0</v>
      </c>
      <c r="F107" s="62">
        <f>F108+F121+F122+F123</f>
        <v>0</v>
      </c>
      <c r="G107" s="62">
        <f>G108+G121+G122+G123</f>
        <v>10.25</v>
      </c>
      <c r="H107" s="62">
        <f>H108+H121+H122+H123</f>
        <v>0.86</v>
      </c>
      <c r="I107" s="19">
        <v>4081.9</v>
      </c>
      <c r="J107" s="65"/>
      <c r="K107" s="65"/>
      <c r="M107" s="5" t="e">
        <f>8.21*12*#REF!</f>
        <v>#REF!</v>
      </c>
    </row>
    <row r="108" spans="1:11" s="129" customFormat="1" ht="15">
      <c r="A108" s="110" t="s">
        <v>162</v>
      </c>
      <c r="B108" s="111"/>
      <c r="C108" s="89"/>
      <c r="D108" s="88">
        <v>33754.7</v>
      </c>
      <c r="E108" s="89"/>
      <c r="F108" s="90"/>
      <c r="G108" s="89">
        <f aca="true" t="shared" si="7" ref="G108:G123">D108/I108</f>
        <v>8.27</v>
      </c>
      <c r="H108" s="89">
        <f aca="true" t="shared" si="8" ref="H108:H123">G108/12</f>
        <v>0.69</v>
      </c>
      <c r="I108" s="102">
        <v>4081.9</v>
      </c>
      <c r="J108" s="102"/>
      <c r="K108" s="103"/>
    </row>
    <row r="109" spans="1:11" s="129" customFormat="1" ht="15" hidden="1">
      <c r="A109" s="110" t="s">
        <v>106</v>
      </c>
      <c r="B109" s="111"/>
      <c r="C109" s="89"/>
      <c r="D109" s="88"/>
      <c r="E109" s="89"/>
      <c r="F109" s="90"/>
      <c r="G109" s="89">
        <f t="shared" si="7"/>
        <v>0</v>
      </c>
      <c r="H109" s="89">
        <f t="shared" si="8"/>
        <v>0</v>
      </c>
      <c r="I109" s="102">
        <v>4081.9</v>
      </c>
      <c r="J109" s="102"/>
      <c r="K109" s="103"/>
    </row>
    <row r="110" spans="1:11" s="129" customFormat="1" ht="15" hidden="1">
      <c r="A110" s="110" t="s">
        <v>97</v>
      </c>
      <c r="B110" s="111"/>
      <c r="C110" s="89"/>
      <c r="D110" s="88"/>
      <c r="E110" s="89"/>
      <c r="F110" s="90"/>
      <c r="G110" s="89">
        <f t="shared" si="7"/>
        <v>0</v>
      </c>
      <c r="H110" s="89">
        <f t="shared" si="8"/>
        <v>0</v>
      </c>
      <c r="I110" s="102">
        <v>4081.9</v>
      </c>
      <c r="J110" s="102"/>
      <c r="K110" s="103"/>
    </row>
    <row r="111" spans="1:11" s="129" customFormat="1" ht="15" hidden="1">
      <c r="A111" s="110" t="s">
        <v>98</v>
      </c>
      <c r="B111" s="111"/>
      <c r="C111" s="89"/>
      <c r="D111" s="88"/>
      <c r="E111" s="89"/>
      <c r="F111" s="90"/>
      <c r="G111" s="89">
        <f t="shared" si="7"/>
        <v>0</v>
      </c>
      <c r="H111" s="89">
        <f t="shared" si="8"/>
        <v>0</v>
      </c>
      <c r="I111" s="102">
        <v>4081.9</v>
      </c>
      <c r="J111" s="102"/>
      <c r="K111" s="103"/>
    </row>
    <row r="112" spans="1:11" s="129" customFormat="1" ht="15" hidden="1">
      <c r="A112" s="110" t="s">
        <v>99</v>
      </c>
      <c r="B112" s="111"/>
      <c r="C112" s="89"/>
      <c r="D112" s="88"/>
      <c r="E112" s="89"/>
      <c r="F112" s="90"/>
      <c r="G112" s="89">
        <f t="shared" si="7"/>
        <v>0</v>
      </c>
      <c r="H112" s="89">
        <f t="shared" si="8"/>
        <v>0</v>
      </c>
      <c r="I112" s="102">
        <v>4081.9</v>
      </c>
      <c r="J112" s="102"/>
      <c r="K112" s="103"/>
    </row>
    <row r="113" spans="1:11" s="129" customFormat="1" ht="15" hidden="1">
      <c r="A113" s="110" t="s">
        <v>100</v>
      </c>
      <c r="B113" s="111"/>
      <c r="C113" s="89"/>
      <c r="D113" s="88"/>
      <c r="E113" s="89"/>
      <c r="F113" s="90"/>
      <c r="G113" s="89">
        <f t="shared" si="7"/>
        <v>0</v>
      </c>
      <c r="H113" s="89">
        <f t="shared" si="8"/>
        <v>0</v>
      </c>
      <c r="I113" s="102">
        <v>4081.9</v>
      </c>
      <c r="J113" s="102"/>
      <c r="K113" s="103"/>
    </row>
    <row r="114" spans="1:11" s="129" customFormat="1" ht="15" hidden="1">
      <c r="A114" s="110"/>
      <c r="B114" s="111"/>
      <c r="C114" s="89"/>
      <c r="D114" s="88"/>
      <c r="E114" s="89"/>
      <c r="F114" s="90"/>
      <c r="G114" s="89">
        <f t="shared" si="7"/>
        <v>0</v>
      </c>
      <c r="H114" s="89">
        <f t="shared" si="8"/>
        <v>0</v>
      </c>
      <c r="I114" s="102">
        <v>4081.9</v>
      </c>
      <c r="J114" s="102"/>
      <c r="K114" s="103"/>
    </row>
    <row r="115" spans="1:11" s="129" customFormat="1" ht="15" hidden="1">
      <c r="A115" s="110" t="s">
        <v>101</v>
      </c>
      <c r="B115" s="111"/>
      <c r="C115" s="89"/>
      <c r="D115" s="88"/>
      <c r="E115" s="89"/>
      <c r="F115" s="90"/>
      <c r="G115" s="89">
        <f t="shared" si="7"/>
        <v>0</v>
      </c>
      <c r="H115" s="89">
        <f t="shared" si="8"/>
        <v>0</v>
      </c>
      <c r="I115" s="102">
        <v>4081.9</v>
      </c>
      <c r="J115" s="102"/>
      <c r="K115" s="103"/>
    </row>
    <row r="116" spans="1:11" s="129" customFormat="1" ht="15" hidden="1">
      <c r="A116" s="110"/>
      <c r="B116" s="111"/>
      <c r="C116" s="89"/>
      <c r="D116" s="88"/>
      <c r="E116" s="89"/>
      <c r="F116" s="90"/>
      <c r="G116" s="89">
        <f t="shared" si="7"/>
        <v>0</v>
      </c>
      <c r="H116" s="89">
        <f t="shared" si="8"/>
        <v>0</v>
      </c>
      <c r="I116" s="102">
        <v>4081.9</v>
      </c>
      <c r="J116" s="102"/>
      <c r="K116" s="103"/>
    </row>
    <row r="117" spans="1:11" s="129" customFormat="1" ht="15" hidden="1">
      <c r="A117" s="110" t="s">
        <v>102</v>
      </c>
      <c r="B117" s="111"/>
      <c r="C117" s="89"/>
      <c r="D117" s="88"/>
      <c r="E117" s="89"/>
      <c r="F117" s="90"/>
      <c r="G117" s="89">
        <f t="shared" si="7"/>
        <v>0</v>
      </c>
      <c r="H117" s="89">
        <f t="shared" si="8"/>
        <v>0</v>
      </c>
      <c r="I117" s="102">
        <v>4081.9</v>
      </c>
      <c r="J117" s="102"/>
      <c r="K117" s="103"/>
    </row>
    <row r="118" spans="1:11" s="129" customFormat="1" ht="15" hidden="1">
      <c r="A118" s="110" t="s">
        <v>103</v>
      </c>
      <c r="B118" s="111"/>
      <c r="C118" s="89"/>
      <c r="D118" s="88"/>
      <c r="E118" s="89"/>
      <c r="F118" s="90"/>
      <c r="G118" s="89">
        <f t="shared" si="7"/>
        <v>0</v>
      </c>
      <c r="H118" s="89">
        <f t="shared" si="8"/>
        <v>0</v>
      </c>
      <c r="I118" s="102">
        <v>4081.9</v>
      </c>
      <c r="J118" s="102"/>
      <c r="K118" s="103"/>
    </row>
    <row r="119" spans="1:11" s="129" customFormat="1" ht="25.5" hidden="1">
      <c r="A119" s="110" t="s">
        <v>104</v>
      </c>
      <c r="B119" s="111"/>
      <c r="C119" s="89"/>
      <c r="D119" s="88"/>
      <c r="E119" s="89"/>
      <c r="F119" s="90"/>
      <c r="G119" s="89">
        <f t="shared" si="7"/>
        <v>0</v>
      </c>
      <c r="H119" s="89">
        <f t="shared" si="8"/>
        <v>0</v>
      </c>
      <c r="I119" s="102">
        <v>4081.9</v>
      </c>
      <c r="J119" s="102"/>
      <c r="K119" s="103"/>
    </row>
    <row r="120" spans="1:11" s="129" customFormat="1" ht="15" hidden="1">
      <c r="A120" s="110" t="s">
        <v>105</v>
      </c>
      <c r="B120" s="111"/>
      <c r="C120" s="89"/>
      <c r="D120" s="88"/>
      <c r="E120" s="89"/>
      <c r="F120" s="90"/>
      <c r="G120" s="89">
        <f t="shared" si="7"/>
        <v>0</v>
      </c>
      <c r="H120" s="89">
        <f t="shared" si="8"/>
        <v>0</v>
      </c>
      <c r="I120" s="102">
        <v>4081.9</v>
      </c>
      <c r="J120" s="102"/>
      <c r="K120" s="103"/>
    </row>
    <row r="121" spans="1:11" s="133" customFormat="1" ht="15.75" customHeight="1">
      <c r="A121" s="131" t="s">
        <v>143</v>
      </c>
      <c r="B121" s="132"/>
      <c r="C121" s="132"/>
      <c r="D121" s="132">
        <v>3060.11</v>
      </c>
      <c r="E121" s="132"/>
      <c r="F121" s="132"/>
      <c r="G121" s="89">
        <f t="shared" si="7"/>
        <v>0.75</v>
      </c>
      <c r="H121" s="89">
        <f t="shared" si="8"/>
        <v>0.06</v>
      </c>
      <c r="I121" s="102">
        <v>4081.9</v>
      </c>
      <c r="K121" s="134"/>
    </row>
    <row r="122" spans="1:11" s="133" customFormat="1" ht="15.75" customHeight="1">
      <c r="A122" s="126" t="s">
        <v>142</v>
      </c>
      <c r="B122" s="114"/>
      <c r="C122" s="114"/>
      <c r="D122" s="114">
        <v>4276.64</v>
      </c>
      <c r="E122" s="114"/>
      <c r="F122" s="114"/>
      <c r="G122" s="89">
        <f t="shared" si="7"/>
        <v>1.05</v>
      </c>
      <c r="H122" s="89">
        <f t="shared" si="8"/>
        <v>0.09</v>
      </c>
      <c r="I122" s="102">
        <v>4081.9</v>
      </c>
      <c r="K122" s="134"/>
    </row>
    <row r="123" spans="1:11" s="133" customFormat="1" ht="15.75" customHeight="1">
      <c r="A123" s="126" t="s">
        <v>145</v>
      </c>
      <c r="B123" s="114"/>
      <c r="C123" s="114"/>
      <c r="D123" s="135">
        <v>722.42</v>
      </c>
      <c r="E123" s="114"/>
      <c r="F123" s="114"/>
      <c r="G123" s="89">
        <f t="shared" si="7"/>
        <v>0.18</v>
      </c>
      <c r="H123" s="89">
        <f t="shared" si="8"/>
        <v>0.02</v>
      </c>
      <c r="I123" s="102">
        <v>4081.9</v>
      </c>
      <c r="K123" s="134"/>
    </row>
    <row r="124" spans="1:11" s="133" customFormat="1" ht="15.75" customHeight="1">
      <c r="A124" s="136"/>
      <c r="B124" s="137"/>
      <c r="C124" s="137"/>
      <c r="D124" s="138"/>
      <c r="E124" s="137"/>
      <c r="F124" s="137"/>
      <c r="G124" s="139"/>
      <c r="H124" s="139"/>
      <c r="I124" s="102"/>
      <c r="K124" s="134"/>
    </row>
    <row r="125" spans="1:11" s="133" customFormat="1" ht="15.75" customHeight="1">
      <c r="A125" s="136"/>
      <c r="B125" s="137"/>
      <c r="C125" s="137"/>
      <c r="D125" s="138"/>
      <c r="E125" s="137"/>
      <c r="F125" s="137"/>
      <c r="G125" s="139"/>
      <c r="H125" s="139"/>
      <c r="I125" s="102"/>
      <c r="K125" s="134"/>
    </row>
    <row r="126" spans="1:11" s="5" customFormat="1" ht="19.5">
      <c r="A126" s="140" t="s">
        <v>94</v>
      </c>
      <c r="B126" s="141"/>
      <c r="C126" s="141"/>
      <c r="D126" s="142">
        <f>D104+D107</f>
        <v>1069840.28</v>
      </c>
      <c r="E126" s="141"/>
      <c r="F126" s="141"/>
      <c r="G126" s="142">
        <f>G104+G107</f>
        <v>262.04</v>
      </c>
      <c r="H126" s="142">
        <f>H104+H107</f>
        <v>21.84</v>
      </c>
      <c r="K126" s="65"/>
    </row>
    <row r="127" spans="1:11" s="5" customFormat="1" ht="19.5">
      <c r="A127" s="45"/>
      <c r="B127" s="46"/>
      <c r="C127" s="46"/>
      <c r="D127" s="7"/>
      <c r="E127" s="46"/>
      <c r="F127" s="46"/>
      <c r="G127" s="7"/>
      <c r="H127" s="7"/>
      <c r="K127" s="65"/>
    </row>
    <row r="128" spans="1:11" s="5" customFormat="1" ht="19.5">
      <c r="A128" s="45"/>
      <c r="B128" s="46"/>
      <c r="C128" s="46"/>
      <c r="D128" s="7"/>
      <c r="E128" s="46"/>
      <c r="F128" s="46"/>
      <c r="G128" s="7"/>
      <c r="H128" s="7"/>
      <c r="K128" s="65"/>
    </row>
    <row r="129" spans="1:11" s="5" customFormat="1" ht="12.75">
      <c r="A129" s="41"/>
      <c r="K129" s="65"/>
    </row>
    <row r="130" spans="1:11" s="5" customFormat="1" ht="14.25">
      <c r="A130" s="151" t="s">
        <v>31</v>
      </c>
      <c r="B130" s="151"/>
      <c r="C130" s="151"/>
      <c r="D130" s="151"/>
      <c r="E130" s="151"/>
      <c r="F130" s="151"/>
      <c r="K130" s="65"/>
    </row>
    <row r="131" spans="7:11" s="5" customFormat="1" ht="20.25" hidden="1" thickBot="1">
      <c r="G131" s="63" t="s">
        <v>30</v>
      </c>
      <c r="H131" s="64">
        <v>24.94</v>
      </c>
      <c r="K131" s="65"/>
    </row>
    <row r="132" spans="1:11" s="5" customFormat="1" ht="12.75">
      <c r="A132" s="41" t="s">
        <v>32</v>
      </c>
      <c r="K132" s="65"/>
    </row>
    <row r="133" spans="1:11" s="44" customFormat="1" ht="18.75">
      <c r="A133" s="42"/>
      <c r="B133" s="43"/>
      <c r="C133" s="6"/>
      <c r="D133" s="6"/>
      <c r="E133" s="6"/>
      <c r="F133" s="6"/>
      <c r="G133" s="6"/>
      <c r="H133" s="6"/>
      <c r="K133" s="73"/>
    </row>
    <row r="134" spans="1:11" s="40" customFormat="1" ht="19.5">
      <c r="A134" s="45"/>
      <c r="B134" s="46"/>
      <c r="C134" s="7"/>
      <c r="D134" s="7"/>
      <c r="E134" s="7"/>
      <c r="F134" s="7"/>
      <c r="G134" s="7"/>
      <c r="H134" s="7"/>
      <c r="K134" s="72"/>
    </row>
    <row r="135" spans="1:11" s="5" customFormat="1" ht="14.25">
      <c r="A135" s="151"/>
      <c r="B135" s="151"/>
      <c r="C135" s="151"/>
      <c r="D135" s="151"/>
      <c r="E135" s="151"/>
      <c r="F135" s="151"/>
      <c r="K135" s="65"/>
    </row>
    <row r="136" s="5" customFormat="1" ht="12.75">
      <c r="K136" s="65"/>
    </row>
    <row r="137" spans="1:11" s="5" customFormat="1" ht="12.75">
      <c r="A137" s="41"/>
      <c r="K137" s="65"/>
    </row>
    <row r="138" s="5" customFormat="1" ht="12.75">
      <c r="K138" s="65"/>
    </row>
    <row r="139" s="5" customFormat="1" ht="12.75">
      <c r="K139" s="65"/>
    </row>
    <row r="140" s="5" customFormat="1" ht="12.75">
      <c r="K140" s="65"/>
    </row>
    <row r="141" s="5" customFormat="1" ht="12.75">
      <c r="K141" s="65"/>
    </row>
    <row r="142" s="5" customFormat="1" ht="12.75">
      <c r="K142" s="65"/>
    </row>
    <row r="143" s="5" customFormat="1" ht="12.75">
      <c r="K143" s="65"/>
    </row>
    <row r="144" s="5" customFormat="1" ht="12.75">
      <c r="K144" s="65"/>
    </row>
    <row r="145" s="5" customFormat="1" ht="12.75">
      <c r="K145" s="65"/>
    </row>
    <row r="146" s="5" customFormat="1" ht="12.75">
      <c r="K146" s="65"/>
    </row>
    <row r="147" s="5" customFormat="1" ht="12.75">
      <c r="K147" s="65"/>
    </row>
    <row r="148" s="5" customFormat="1" ht="12.75">
      <c r="K148" s="65"/>
    </row>
    <row r="149" s="5" customFormat="1" ht="12.75">
      <c r="K149" s="65"/>
    </row>
    <row r="150" s="5" customFormat="1" ht="12.75">
      <c r="K150" s="65"/>
    </row>
    <row r="151" s="5" customFormat="1" ht="12.75">
      <c r="K151" s="65"/>
    </row>
    <row r="152" s="5" customFormat="1" ht="12.75">
      <c r="K152" s="65"/>
    </row>
    <row r="153" s="5" customFormat="1" ht="12.75">
      <c r="K153" s="65"/>
    </row>
  </sheetData>
  <sheetProtection/>
  <mergeCells count="13">
    <mergeCell ref="A135:F135"/>
    <mergeCell ref="A8:H8"/>
    <mergeCell ref="A9:H9"/>
    <mergeCell ref="A10:H10"/>
    <mergeCell ref="A11:H11"/>
    <mergeCell ref="A14:H14"/>
    <mergeCell ref="A130:F130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2015-06-03T04:51:43Z</cp:lastPrinted>
  <dcterms:created xsi:type="dcterms:W3CDTF">2010-04-02T14:46:04Z</dcterms:created>
  <dcterms:modified xsi:type="dcterms:W3CDTF">2015-06-18T06:48:54Z</dcterms:modified>
  <cp:category/>
  <cp:version/>
  <cp:contentType/>
  <cp:contentStatus/>
</cp:coreProperties>
</file>