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по комиссии" sheetId="1" r:id="rId1"/>
    <sheet name="Лист1" sheetId="2" r:id="rId2"/>
  </sheets>
  <externalReferences>
    <externalReference r:id="rId5"/>
  </externalReferences>
  <definedNames>
    <definedName name="_xlnm.Print_Area" localSheetId="0">'по комиссии'!$A$1:$H$105</definedName>
  </definedNames>
  <calcPr fullCalcOnLoad="1" fullPrecision="0"/>
</workbook>
</file>

<file path=xl/sharedStrings.xml><?xml version="1.0" encoding="utf-8"?>
<sst xmlns="http://schemas.openxmlformats.org/spreadsheetml/2006/main" count="343" uniqueCount="222">
  <si>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</si>
  <si>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</si>
  <si>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</si>
  <si>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</si>
  <si>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</si>
  <si>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</si>
  <si>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</si>
  <si>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</si>
  <si>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</si>
  <si>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</si>
  <si>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</si>
  <si>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</si>
  <si>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</si>
  <si>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</si>
  <si>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</si>
  <si>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</si>
  <si>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</si>
  <si>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</si>
  <si>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</si>
  <si>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</si>
  <si>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</si>
  <si>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</si>
  <si>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</si>
  <si>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</si>
  <si>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</si>
  <si>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</si>
  <si>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</si>
  <si>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</si>
  <si>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</si>
  <si>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</si>
  <si>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</si>
  <si>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Управление многоквартирным домом</t>
  </si>
  <si>
    <t>Уборка земельного участка, входящего в состав общего имущества</t>
  </si>
  <si>
    <t>Расчетно-кассовое обслуживание</t>
  </si>
  <si>
    <t>Аварийное обслуживание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</si>
  <si>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</si>
  <si>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</si>
  <si>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</si>
  <si>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</si>
  <si>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Дезинсекция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</si>
  <si>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</si>
  <si>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</si>
  <si>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</si>
  <si>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гидравлическое испытание входной запорной арматуры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</si>
  <si>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</si>
  <si>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</si>
  <si>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</si>
  <si>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</si>
  <si>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</si>
  <si>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</si>
  <si>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</si>
  <si>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</si>
  <si>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</si>
  <si>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</si>
  <si>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опрессовка бойлера</t>
  </si>
  <si>
    <t>восстановление циркуляции ГВС ( после опрессовки и проверки бойлера на плотность и прочность), сброс воздушных пробок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</si>
  <si>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</si>
  <si>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</si>
  <si>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</si>
  <si>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</si>
  <si>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</si>
  <si>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содержанию кровли в т.числе:</t>
  </si>
  <si>
    <t>Сбор, вывоз и утилизация ТБО, руб/м2</t>
  </si>
  <si>
    <t>Обслуживание вводных и внутренних газопроводов жилого фонда</t>
  </si>
  <si>
    <t>Поверка общедомовых приборов учета горячего водоснабжения</t>
  </si>
  <si>
    <t>очистка от снега и льда водостоков</t>
  </si>
  <si>
    <t>Приложение №1</t>
  </si>
  <si>
    <t>2013-2014 гг.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</si>
  <si>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</si>
  <si>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</si>
  <si>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</si>
  <si>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(стоимость услуг увеличена на 7% в соответствии с уровнем инфляции 2012г.)</t>
  </si>
  <si>
    <t>Перечень работ и услуг по содержанию и ремонту общего имущества в многоквартирном доме</t>
  </si>
  <si>
    <t>по адресу: ул. Набережная, д.8 (Sобщ.= 3915,2 м2, Sзем.уч.=2664,3 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</si>
  <si>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</si>
  <si>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</si>
  <si>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</si>
  <si>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</si>
  <si>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</si>
  <si>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ежемесячно</t>
  </si>
  <si>
    <t>договорная и претензионно - 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</si>
  <si>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</si>
  <si>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</si>
  <si>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</si>
  <si>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</si>
  <si>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</si>
  <si>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</si>
  <si>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</si>
  <si>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</si>
  <si>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</si>
  <si>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</si>
  <si>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</si>
  <si>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 снегопаде</t>
  </si>
  <si>
    <t>по мере необходимости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</si>
  <si>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</si>
  <si>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</si>
  <si>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</si>
  <si>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</si>
  <si>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1 раз в месяц</t>
  </si>
  <si>
    <t>круглосуточно</t>
  </si>
  <si>
    <t>Поверка общедомовых приборов учета холодного водоснабжения</t>
  </si>
  <si>
    <t>Поверка общедомовых приборов учета теплоэнергии</t>
  </si>
  <si>
    <t>12 раз в год</t>
  </si>
  <si>
    <t>6 раз в год</t>
  </si>
  <si>
    <t>1 раз в 4 месяца</t>
  </si>
  <si>
    <t>отключение системы отопления в местах общего пользования</t>
  </si>
  <si>
    <t>1 раз в год</t>
  </si>
  <si>
    <t>2 раза в год</t>
  </si>
  <si>
    <t>ревизия задвижек отопления ДУ 50 мм-1 шт., ДУ 80мм -4 шт.</t>
  </si>
  <si>
    <t>подключение системы отопления  с регулировкой</t>
  </si>
  <si>
    <t>подключение системы отопления в местах общего пользования</t>
  </si>
  <si>
    <t>замена ( поверка ) КИП</t>
  </si>
  <si>
    <t>3 раза в год</t>
  </si>
  <si>
    <t>1 ра в год</t>
  </si>
  <si>
    <t>1 раз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</si>
  <si>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</si>
  <si>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</si>
  <si>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</si>
  <si>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</si>
  <si>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заадвижек ГВС Ду 50мм -1шт, ДУ 80мм -2 шт</t>
  </si>
  <si>
    <t>ревизия задвижек  ХВС Ду 80 мм -2 шт.</t>
  </si>
  <si>
    <t>обслуживание насосов холодного водоснабжения</t>
  </si>
  <si>
    <t>перевод реле времени</t>
  </si>
  <si>
    <t>Работы заявочного характера</t>
  </si>
  <si>
    <t>Итого :</t>
  </si>
  <si>
    <t>Дополнительные работы (текущий ремонт), в т.ч.:</t>
  </si>
  <si>
    <t>ремонт панельных швов 20 п.м.</t>
  </si>
  <si>
    <t>ремонт кровли 500 м2</t>
  </si>
  <si>
    <t>ремонт отмостки 20 п.м.</t>
  </si>
  <si>
    <t>Всего :</t>
  </si>
  <si>
    <t xml:space="preserve">Управляющая организация   _____________________                                            Собственник __________________________                               </t>
  </si>
  <si>
    <t>Ревизия эл.щитка</t>
  </si>
  <si>
    <t>115</t>
  </si>
  <si>
    <t>116</t>
  </si>
  <si>
    <t>119</t>
  </si>
  <si>
    <t>Лицевой счет многоквартирного дома по адресу: ул. Набережная, д. 8 на период с 1 мая 2013 по 30 апреля 2014 года</t>
  </si>
  <si>
    <t>126</t>
  </si>
  <si>
    <t>Ревизия эл.щитка, замена автомата АЕ 16А  (кв.80)</t>
  </si>
  <si>
    <t>124</t>
  </si>
  <si>
    <t>Замена светильника в подвале  (кв.43)</t>
  </si>
  <si>
    <t>108</t>
  </si>
  <si>
    <t>Перевод ВВП на летнюю схему</t>
  </si>
  <si>
    <t>113</t>
  </si>
  <si>
    <t>Прочистка ливневки (4 под.)</t>
  </si>
  <si>
    <t>144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</si>
  <si>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</si>
  <si>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</si>
  <si>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</si>
  <si>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</si>
  <si>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Ревизия эл.щитка (кв.76)</t>
  </si>
  <si>
    <t>161</t>
  </si>
  <si>
    <t>Ревизия эл.щитка, замена автомата АЕ 16А (кв.76)</t>
  </si>
  <si>
    <t>160</t>
  </si>
  <si>
    <t>Демонтаж шарового крана ф25 перед элеватором</t>
  </si>
  <si>
    <t>166</t>
  </si>
  <si>
    <t>Подключение системы отопления после работ ТПК</t>
  </si>
  <si>
    <t>Смена задвижки (выход ГВС с ВВП) модуль ф 50-1шт</t>
  </si>
  <si>
    <t xml:space="preserve">Обследование ливневой трубы </t>
  </si>
  <si>
    <t>162</t>
  </si>
  <si>
    <t>Замок ЗВ 8-4</t>
  </si>
  <si>
    <t>А/о 22</t>
  </si>
  <si>
    <t>170</t>
  </si>
  <si>
    <t>190</t>
  </si>
  <si>
    <t>191</t>
  </si>
  <si>
    <t>Снятие заглушки с эл.узла</t>
  </si>
  <si>
    <t>193</t>
  </si>
  <si>
    <t>Прочистка лежаков водоотведения по всему дому</t>
  </si>
  <si>
    <t>Перевод ВВП на зимнюю схему</t>
  </si>
  <si>
    <t>228</t>
  </si>
  <si>
    <t>Поступления от Ростелекома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</si>
  <si>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</si>
  <si>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</si>
  <si>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</si>
  <si>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</si>
  <si>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</si>
  <si>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</si>
  <si>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</si>
  <si>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</si>
  <si>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Ростелеком + ВымпелКом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</si>
  <si>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</si>
  <si>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</si>
  <si>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</si>
  <si>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</si>
  <si>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</si>
  <si>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</si>
  <si>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49801,34 (по тарифу)</t>
  </si>
  <si>
    <t>256</t>
  </si>
  <si>
    <t>229</t>
  </si>
  <si>
    <t>30.09.2013 (акт от 1.11.13)</t>
  </si>
  <si>
    <t>Врезка гильз под ТСП</t>
  </si>
  <si>
    <t>30.09.2013 (акт от 5.11.13)</t>
  </si>
  <si>
    <t>Ревизия эл.щитка (кв.21)</t>
  </si>
  <si>
    <t>30.09.2013 (акт от 7.10.13)</t>
  </si>
  <si>
    <t>Прочистка вент.шахты (кв.70,72)</t>
  </si>
  <si>
    <t>30.09.2013 (акт от 8.11.13)</t>
  </si>
  <si>
    <t>Ремонт кровли 6 м2 (2 подъезд)</t>
  </si>
  <si>
    <t>264</t>
  </si>
  <si>
    <t>257</t>
  </si>
  <si>
    <t>Ремонт канализ.стояка в подвале (кв.16)</t>
  </si>
  <si>
    <t>Ревизия эл.щитка (кв.46)</t>
  </si>
  <si>
    <t>14</t>
  </si>
  <si>
    <t>Ревизия эл.щитка (кв.84)</t>
  </si>
  <si>
    <t>8</t>
  </si>
  <si>
    <t>Ревизия эл.щитка, замена пакетного выключателя ПВ-16А (кв.51)</t>
  </si>
  <si>
    <t xml:space="preserve">Смена сопла на расчетное на элеваторе </t>
  </si>
  <si>
    <t>18</t>
  </si>
  <si>
    <t>17</t>
  </si>
  <si>
    <t>22</t>
  </si>
  <si>
    <t>Ревизия эл.щитка (кв.43)</t>
  </si>
  <si>
    <t>24</t>
  </si>
  <si>
    <t>Генеральный директор</t>
  </si>
  <si>
    <t>А.В. Митрофанов</t>
  </si>
  <si>
    <t>Экономист 2-ой категории по учету лицевых счетов МКД</t>
  </si>
  <si>
    <t>5/00358</t>
  </si>
  <si>
    <t>Услуги типографии по печати доп.соглашений</t>
  </si>
  <si>
    <t>151</t>
  </si>
  <si>
    <t>39</t>
  </si>
  <si>
    <t>Установка заглушки на элеваторном узле</t>
  </si>
  <si>
    <t>50</t>
  </si>
  <si>
    <t>Сопло ( мат. отчет за март )</t>
  </si>
  <si>
    <t>371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</si>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</sst>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"/>
      <family val="2"/>
    </font>
    <font>
      <b/>
      <sz val="14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name val="Arial Unicode MS"/>
      <family val="2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9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 vertical="center"/>
    </xf>
    <xf numFmtId="2" fontId="22" fillId="24" borderId="15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5" borderId="22" xfId="0" applyFont="1" applyFill="1" applyBorder="1" applyAlignment="1">
      <alignment horizontal="left" vertical="center" wrapText="1"/>
    </xf>
    <xf numFmtId="0" fontId="22" fillId="24" borderId="23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38" fillId="24" borderId="17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left" vertical="center"/>
    </xf>
    <xf numFmtId="0" fontId="23" fillId="24" borderId="25" xfId="0" applyFont="1" applyFill="1" applyBorder="1" applyAlignment="1">
      <alignment horizontal="center" vertical="center"/>
    </xf>
    <xf numFmtId="2" fontId="18" fillId="24" borderId="20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left" vertical="center" wrapText="1"/>
    </xf>
    <xf numFmtId="0" fontId="0" fillId="24" borderId="31" xfId="0" applyFill="1" applyBorder="1" applyAlignment="1">
      <alignment horizontal="center" vertical="center"/>
    </xf>
    <xf numFmtId="2" fontId="23" fillId="24" borderId="32" xfId="0" applyNumberFormat="1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5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3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2" fontId="25" fillId="25" borderId="13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2" fontId="0" fillId="24" borderId="0" xfId="0" applyNumberFormat="1" applyFill="1" applyAlignment="1">
      <alignment/>
    </xf>
    <xf numFmtId="0" fontId="19" fillId="26" borderId="0" xfId="0" applyFont="1" applyFill="1" applyAlignment="1">
      <alignment horizontal="center"/>
    </xf>
    <xf numFmtId="0" fontId="0" fillId="0" borderId="0" xfId="0" applyFill="1" applyAlignment="1">
      <alignment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textRotation="90" wrapText="1"/>
    </xf>
    <xf numFmtId="0" fontId="18" fillId="24" borderId="46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47" xfId="0" applyFont="1" applyFill="1" applyBorder="1" applyAlignment="1">
      <alignment horizontal="center" vertical="center" wrapText="1"/>
    </xf>
    <xf numFmtId="0" fontId="0" fillId="24" borderId="48" xfId="0" applyFont="1" applyFill="1" applyBorder="1" applyAlignment="1">
      <alignment horizontal="center" vertical="center" wrapText="1"/>
    </xf>
    <xf numFmtId="0" fontId="0" fillId="24" borderId="49" xfId="0" applyFont="1" applyFill="1" applyBorder="1" applyAlignment="1">
      <alignment horizontal="center" vertical="center" wrapText="1"/>
    </xf>
    <xf numFmtId="0" fontId="0" fillId="24" borderId="50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24" borderId="33" xfId="0" applyNumberFormat="1" applyFont="1" applyFill="1" applyBorder="1" applyAlignment="1">
      <alignment horizontal="center" vertical="center" wrapText="1"/>
    </xf>
    <xf numFmtId="2" fontId="18" fillId="25" borderId="33" xfId="0" applyNumberFormat="1" applyFont="1" applyFill="1" applyBorder="1" applyAlignment="1">
      <alignment horizontal="center" vertical="center" wrapText="1"/>
    </xf>
    <xf numFmtId="2" fontId="18" fillId="25" borderId="53" xfId="0" applyNumberFormat="1" applyFont="1" applyFill="1" applyBorder="1" applyAlignment="1">
      <alignment horizontal="center" vertical="center" wrapText="1"/>
    </xf>
    <xf numFmtId="0" fontId="30" fillId="24" borderId="45" xfId="0" applyFont="1" applyFill="1" applyBorder="1" applyAlignment="1">
      <alignment horizontal="left" vertical="center" wrapText="1"/>
    </xf>
    <xf numFmtId="0" fontId="30" fillId="24" borderId="33" xfId="0" applyFont="1" applyFill="1" applyBorder="1" applyAlignment="1">
      <alignment horizontal="center" vertical="center" wrapText="1"/>
    </xf>
    <xf numFmtId="2" fontId="30" fillId="24" borderId="33" xfId="0" applyNumberFormat="1" applyFont="1" applyFill="1" applyBorder="1" applyAlignment="1">
      <alignment horizontal="center" vertical="center" wrapText="1"/>
    </xf>
    <xf numFmtId="2" fontId="30" fillId="25" borderId="12" xfId="0" applyNumberFormat="1" applyFont="1" applyFill="1" applyBorder="1" applyAlignment="1">
      <alignment horizontal="center" vertical="center" wrapText="1"/>
    </xf>
    <xf numFmtId="2" fontId="30" fillId="25" borderId="33" xfId="0" applyNumberFormat="1" applyFont="1" applyFill="1" applyBorder="1" applyAlignment="1">
      <alignment horizontal="center" vertical="center" wrapText="1"/>
    </xf>
    <xf numFmtId="2" fontId="30" fillId="25" borderId="53" xfId="0" applyNumberFormat="1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center" vertical="center" wrapText="1"/>
    </xf>
    <xf numFmtId="2" fontId="18" fillId="25" borderId="54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18" fillId="24" borderId="34" xfId="0" applyFont="1" applyFill="1" applyBorder="1" applyAlignment="1">
      <alignment horizontal="center" vertical="center" wrapText="1"/>
    </xf>
    <xf numFmtId="2" fontId="18" fillId="24" borderId="34" xfId="0" applyNumberFormat="1" applyFont="1" applyFill="1" applyBorder="1" applyAlignment="1">
      <alignment horizontal="center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55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54" xfId="0" applyNumberFormat="1" applyFont="1" applyFill="1" applyBorder="1" applyAlignment="1">
      <alignment horizontal="center" vertical="center" wrapText="1"/>
    </xf>
    <xf numFmtId="2" fontId="0" fillId="24" borderId="33" xfId="0" applyNumberFormat="1" applyFont="1" applyFill="1" applyBorder="1" applyAlignment="1">
      <alignment horizontal="center" vertical="center" wrapText="1"/>
    </xf>
    <xf numFmtId="2" fontId="0" fillId="25" borderId="33" xfId="0" applyNumberFormat="1" applyFont="1" applyFill="1" applyBorder="1" applyAlignment="1">
      <alignment horizontal="center" vertical="center" wrapText="1"/>
    </xf>
    <xf numFmtId="0" fontId="20" fillId="24" borderId="56" xfId="0" applyFont="1" applyFill="1" applyBorder="1" applyAlignment="1">
      <alignment horizontal="left" vertical="center" wrapText="1"/>
    </xf>
    <xf numFmtId="0" fontId="20" fillId="24" borderId="38" xfId="0" applyFont="1" applyFill="1" applyBorder="1" applyAlignment="1">
      <alignment horizontal="left" vertical="center" wrapText="1"/>
    </xf>
    <xf numFmtId="0" fontId="18" fillId="24" borderId="39" xfId="0" applyFont="1" applyFill="1" applyBorder="1" applyAlignment="1">
      <alignment horizontal="center" vertical="center"/>
    </xf>
    <xf numFmtId="2" fontId="18" fillId="0" borderId="39" xfId="0" applyNumberFormat="1" applyFont="1" applyFill="1" applyBorder="1" applyAlignment="1">
      <alignment horizontal="center" vertical="center" wrapText="1"/>
    </xf>
    <xf numFmtId="2" fontId="20" fillId="24" borderId="44" xfId="0" applyNumberFormat="1" applyFont="1" applyFill="1" applyBorder="1" applyAlignment="1">
      <alignment horizontal="center"/>
    </xf>
    <xf numFmtId="2" fontId="20" fillId="24" borderId="46" xfId="0" applyNumberFormat="1" applyFont="1" applyFill="1" applyBorder="1" applyAlignment="1">
      <alignment horizontal="center"/>
    </xf>
    <xf numFmtId="2" fontId="20" fillId="24" borderId="46" xfId="0" applyNumberFormat="1" applyFont="1" applyFill="1" applyBorder="1" applyAlignment="1">
      <alignment horizontal="center" vertical="top"/>
    </xf>
    <xf numFmtId="0" fontId="20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2" fontId="18" fillId="24" borderId="39" xfId="0" applyNumberFormat="1" applyFont="1" applyFill="1" applyBorder="1" applyAlignment="1">
      <alignment horizontal="center" vertical="center" wrapText="1"/>
    </xf>
    <xf numFmtId="2" fontId="18" fillId="24" borderId="46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20" fillId="24" borderId="47" xfId="0" applyFont="1" applyFill="1" applyBorder="1" applyAlignment="1">
      <alignment horizontal="left" vertical="center" wrapText="1"/>
    </xf>
    <xf numFmtId="0" fontId="18" fillId="24" borderId="48" xfId="0" applyFont="1" applyFill="1" applyBorder="1" applyAlignment="1">
      <alignment horizontal="center" vertical="center" wrapText="1"/>
    </xf>
    <xf numFmtId="2" fontId="18" fillId="24" borderId="48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/>
    </xf>
    <xf numFmtId="2" fontId="30" fillId="24" borderId="10" xfId="0" applyNumberFormat="1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center" vertical="center" wrapText="1"/>
    </xf>
    <xf numFmtId="2" fontId="3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 vertical="center"/>
    </xf>
    <xf numFmtId="2" fontId="0" fillId="24" borderId="0" xfId="0" applyNumberFormat="1" applyFill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Alignment="1">
      <alignment horizontal="center" vertical="center"/>
    </xf>
    <xf numFmtId="49" fontId="0" fillId="24" borderId="26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center" vertical="center" wrapText="1"/>
    </xf>
    <xf numFmtId="0" fontId="0" fillId="26" borderId="25" xfId="0" applyFill="1" applyBorder="1" applyAlignment="1">
      <alignment horizontal="left" vertical="center"/>
    </xf>
    <xf numFmtId="0" fontId="0" fillId="26" borderId="25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0" fillId="24" borderId="27" xfId="0" applyNumberFormat="1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2" fontId="39" fillId="25" borderId="25" xfId="0" applyNumberFormat="1" applyFont="1" applyFill="1" applyBorder="1" applyAlignment="1">
      <alignment horizontal="center" vertical="center" wrapText="1"/>
    </xf>
    <xf numFmtId="2" fontId="0" fillId="26" borderId="25" xfId="0" applyNumberFormat="1" applyFill="1" applyBorder="1" applyAlignment="1">
      <alignment horizontal="center" vertical="center"/>
    </xf>
    <xf numFmtId="2" fontId="0" fillId="24" borderId="25" xfId="0" applyNumberFormat="1" applyFill="1" applyBorder="1" applyAlignment="1">
      <alignment horizontal="center" vertical="center"/>
    </xf>
    <xf numFmtId="2" fontId="23" fillId="24" borderId="25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40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2" fontId="25" fillId="0" borderId="10" xfId="0" applyNumberFormat="1" applyFont="1" applyBorder="1" applyAlignment="1">
      <alignment horizontal="center"/>
    </xf>
    <xf numFmtId="14" fontId="0" fillId="24" borderId="34" xfId="0" applyNumberFormat="1" applyFont="1" applyFill="1" applyBorder="1" applyAlignment="1">
      <alignment horizontal="center" vertical="center" wrapText="1"/>
    </xf>
    <xf numFmtId="0" fontId="27" fillId="27" borderId="10" xfId="0" applyFont="1" applyFill="1" applyBorder="1" applyAlignment="1">
      <alignment horizontal="left" vertical="center" wrapText="1"/>
    </xf>
    <xf numFmtId="0" fontId="35" fillId="24" borderId="19" xfId="0" applyFont="1" applyFill="1" applyBorder="1" applyAlignment="1">
      <alignment horizontal="center" vertical="center" wrapText="1"/>
    </xf>
    <xf numFmtId="14" fontId="35" fillId="24" borderId="10" xfId="0" applyNumberFormat="1" applyFont="1" applyFill="1" applyBorder="1" applyAlignment="1">
      <alignment horizontal="center" vertical="center" wrapText="1"/>
    </xf>
    <xf numFmtId="0" fontId="18" fillId="28" borderId="11" xfId="0" applyFont="1" applyFill="1" applyBorder="1" applyAlignment="1">
      <alignment horizontal="left" vertical="center" wrapText="1"/>
    </xf>
    <xf numFmtId="49" fontId="0" fillId="28" borderId="26" xfId="0" applyNumberFormat="1" applyFont="1" applyFill="1" applyBorder="1" applyAlignment="1">
      <alignment horizontal="center" vertical="center" wrapText="1"/>
    </xf>
    <xf numFmtId="14" fontId="0" fillId="28" borderId="34" xfId="0" applyNumberFormat="1" applyFont="1" applyFill="1" applyBorder="1" applyAlignment="1">
      <alignment horizontal="center" vertical="center" wrapText="1"/>
    </xf>
    <xf numFmtId="2" fontId="18" fillId="28" borderId="24" xfId="0" applyNumberFormat="1" applyFont="1" applyFill="1" applyBorder="1" applyAlignment="1">
      <alignment horizontal="center" vertical="center" wrapText="1"/>
    </xf>
    <xf numFmtId="2" fontId="18" fillId="28" borderId="20" xfId="0" applyNumberFormat="1" applyFont="1" applyFill="1" applyBorder="1" applyAlignment="1">
      <alignment horizontal="center" vertical="center" wrapText="1"/>
    </xf>
    <xf numFmtId="0" fontId="18" fillId="28" borderId="19" xfId="0" applyFont="1" applyFill="1" applyBorder="1" applyAlignment="1">
      <alignment horizontal="center" vertical="center" wrapText="1"/>
    </xf>
    <xf numFmtId="0" fontId="18" fillId="28" borderId="10" xfId="0" applyFont="1" applyFill="1" applyBorder="1" applyAlignment="1">
      <alignment horizontal="center" vertical="center" wrapText="1"/>
    </xf>
    <xf numFmtId="0" fontId="38" fillId="28" borderId="17" xfId="0" applyFont="1" applyFill="1" applyBorder="1" applyAlignment="1">
      <alignment horizontal="center" vertical="center" wrapText="1"/>
    </xf>
    <xf numFmtId="2" fontId="18" fillId="28" borderId="12" xfId="0" applyNumberFormat="1" applyFont="1" applyFill="1" applyBorder="1" applyAlignment="1">
      <alignment horizontal="center" vertical="center" wrapText="1"/>
    </xf>
    <xf numFmtId="0" fontId="18" fillId="28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9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20" fillId="24" borderId="57" xfId="0" applyNumberFormat="1" applyFont="1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center" vertical="center" wrapText="1"/>
    </xf>
    <xf numFmtId="0" fontId="0" fillId="24" borderId="58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29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0" fillId="24" borderId="60" xfId="0" applyFont="1" applyFill="1" applyBorder="1" applyAlignment="1">
      <alignment horizontal="left" vertical="center" wrapText="1"/>
    </xf>
    <xf numFmtId="0" fontId="0" fillId="24" borderId="61" xfId="0" applyFont="1" applyFill="1" applyBorder="1" applyAlignment="1">
      <alignment horizontal="left" vertical="center" wrapText="1"/>
    </xf>
    <xf numFmtId="0" fontId="0" fillId="24" borderId="62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63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2" fillId="24" borderId="64" xfId="0" applyFont="1" applyFill="1" applyBorder="1" applyAlignment="1">
      <alignment horizontal="center" vertical="center" wrapText="1"/>
    </xf>
    <xf numFmtId="0" fontId="22" fillId="24" borderId="65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32" fillId="24" borderId="66" xfId="0" applyFont="1" applyFill="1" applyBorder="1" applyAlignment="1">
      <alignment horizontal="center" vertical="center" wrapText="1"/>
    </xf>
    <xf numFmtId="0" fontId="32" fillId="24" borderId="58" xfId="0" applyFont="1" applyFill="1" applyBorder="1" applyAlignment="1">
      <alignment horizontal="center" vertical="center" wrapText="1"/>
    </xf>
    <xf numFmtId="0" fontId="32" fillId="24" borderId="67" xfId="0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58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24" borderId="68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34" fillId="24" borderId="69" xfId="0" applyFont="1" applyFill="1" applyBorder="1" applyAlignment="1">
      <alignment horizontal="left"/>
    </xf>
    <xf numFmtId="0" fontId="34" fillId="24" borderId="69" xfId="0" applyFont="1" applyFill="1" applyBorder="1" applyAlignment="1">
      <alignment horizontal="right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29" fillId="0" borderId="13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3;&#1072;&#1073;&#1077;&#1088;&#1077;&#1078;&#1085;&#1072;&#1103;\&#1053;&#1072;&#1073;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4">
          <cell r="FZ64">
            <v>104683.24358333333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="75" zoomScaleNormal="75" zoomScalePageLayoutView="0" workbookViewId="0" topLeftCell="A52">
      <selection activeCell="H76" sqref="H76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97" hidden="1" customWidth="1"/>
    <col min="12" max="14" width="15.375" style="3" customWidth="1"/>
    <col min="15" max="16384" width="9.125" style="3" customWidth="1"/>
  </cols>
  <sheetData>
    <row r="1" spans="1:8" ht="16.5" customHeight="1">
      <c r="A1" s="213" t="s">
        <v>66</v>
      </c>
      <c r="B1" s="214"/>
      <c r="C1" s="214"/>
      <c r="D1" s="214"/>
      <c r="E1" s="214"/>
      <c r="F1" s="214"/>
      <c r="G1" s="214"/>
      <c r="H1" s="214"/>
    </row>
    <row r="2" spans="1:8" ht="16.5" customHeight="1">
      <c r="A2" s="98" t="s">
        <v>67</v>
      </c>
      <c r="B2" s="215" t="s">
        <v>68</v>
      </c>
      <c r="C2" s="215"/>
      <c r="D2" s="215"/>
      <c r="E2" s="215"/>
      <c r="F2" s="215"/>
      <c r="G2" s="214"/>
      <c r="H2" s="214"/>
    </row>
    <row r="3" spans="2:8" ht="14.25" customHeight="1">
      <c r="B3" s="215" t="s">
        <v>69</v>
      </c>
      <c r="C3" s="215"/>
      <c r="D3" s="215"/>
      <c r="E3" s="215"/>
      <c r="F3" s="215"/>
      <c r="G3" s="214"/>
      <c r="H3" s="214"/>
    </row>
    <row r="4" spans="2:8" ht="14.25" customHeight="1">
      <c r="B4" s="215" t="s">
        <v>70</v>
      </c>
      <c r="C4" s="215"/>
      <c r="D4" s="215"/>
      <c r="E4" s="215"/>
      <c r="F4" s="215"/>
      <c r="G4" s="214"/>
      <c r="H4" s="214"/>
    </row>
    <row r="5" spans="1:8" s="99" customFormat="1" ht="39.75" customHeight="1">
      <c r="A5" s="216"/>
      <c r="B5" s="217"/>
      <c r="C5" s="217"/>
      <c r="D5" s="217"/>
      <c r="E5" s="217"/>
      <c r="F5" s="217"/>
      <c r="G5" s="217"/>
      <c r="H5" s="217"/>
    </row>
    <row r="6" spans="1:8" s="99" customFormat="1" ht="33" customHeight="1">
      <c r="A6" s="218" t="s">
        <v>71</v>
      </c>
      <c r="B6" s="219"/>
      <c r="C6" s="219"/>
      <c r="D6" s="219"/>
      <c r="E6" s="219"/>
      <c r="F6" s="219"/>
      <c r="G6" s="219"/>
      <c r="H6" s="219"/>
    </row>
    <row r="7" spans="1:11" s="100" customFormat="1" ht="22.5" customHeight="1">
      <c r="A7" s="202" t="s">
        <v>72</v>
      </c>
      <c r="B7" s="202"/>
      <c r="C7" s="202"/>
      <c r="D7" s="202"/>
      <c r="E7" s="203"/>
      <c r="F7" s="203"/>
      <c r="G7" s="203"/>
      <c r="H7" s="203"/>
      <c r="K7" s="101"/>
    </row>
    <row r="8" spans="1:8" s="102" customFormat="1" ht="18.75" customHeight="1">
      <c r="A8" s="202" t="s">
        <v>73</v>
      </c>
      <c r="B8" s="202"/>
      <c r="C8" s="202"/>
      <c r="D8" s="202"/>
      <c r="E8" s="203"/>
      <c r="F8" s="203"/>
      <c r="G8" s="203"/>
      <c r="H8" s="203"/>
    </row>
    <row r="9" spans="1:8" s="103" customFormat="1" ht="17.25" customHeight="1">
      <c r="A9" s="204" t="s">
        <v>74</v>
      </c>
      <c r="B9" s="204"/>
      <c r="C9" s="204"/>
      <c r="D9" s="204"/>
      <c r="E9" s="205"/>
      <c r="F9" s="205"/>
      <c r="G9" s="205"/>
      <c r="H9" s="205"/>
    </row>
    <row r="10" spans="1:8" s="102" customFormat="1" ht="30" customHeight="1" thickBot="1">
      <c r="A10" s="206" t="s">
        <v>75</v>
      </c>
      <c r="B10" s="206"/>
      <c r="C10" s="206"/>
      <c r="D10" s="206"/>
      <c r="E10" s="207"/>
      <c r="F10" s="207"/>
      <c r="G10" s="207"/>
      <c r="H10" s="207"/>
    </row>
    <row r="11" spans="1:11" s="5" customFormat="1" ht="139.5" customHeight="1" thickBot="1">
      <c r="A11" s="74" t="s">
        <v>0</v>
      </c>
      <c r="B11" s="104" t="s">
        <v>76</v>
      </c>
      <c r="C11" s="75" t="s">
        <v>77</v>
      </c>
      <c r="D11" s="75" t="s">
        <v>5</v>
      </c>
      <c r="E11" s="75" t="s">
        <v>77</v>
      </c>
      <c r="F11" s="105" t="s">
        <v>78</v>
      </c>
      <c r="G11" s="75" t="s">
        <v>77</v>
      </c>
      <c r="H11" s="105" t="s">
        <v>78</v>
      </c>
      <c r="K11" s="106"/>
    </row>
    <row r="12" spans="1:11" s="6" customFormat="1" ht="12.75">
      <c r="A12" s="107">
        <v>1</v>
      </c>
      <c r="B12" s="108">
        <v>2</v>
      </c>
      <c r="C12" s="108">
        <v>3</v>
      </c>
      <c r="D12" s="109"/>
      <c r="E12" s="108">
        <v>3</v>
      </c>
      <c r="F12" s="110">
        <v>4</v>
      </c>
      <c r="G12" s="111">
        <v>3</v>
      </c>
      <c r="H12" s="112">
        <v>4</v>
      </c>
      <c r="K12" s="113"/>
    </row>
    <row r="13" spans="1:11" s="6" customFormat="1" ht="49.5" customHeight="1">
      <c r="A13" s="208" t="s">
        <v>1</v>
      </c>
      <c r="B13" s="209"/>
      <c r="C13" s="209"/>
      <c r="D13" s="209"/>
      <c r="E13" s="209"/>
      <c r="F13" s="209"/>
      <c r="G13" s="210"/>
      <c r="H13" s="211"/>
      <c r="K13" s="113"/>
    </row>
    <row r="14" spans="1:11" s="5" customFormat="1" ht="15">
      <c r="A14" s="93" t="s">
        <v>31</v>
      </c>
      <c r="B14" s="7" t="s">
        <v>79</v>
      </c>
      <c r="C14" s="114">
        <f>F14*12</f>
        <v>0</v>
      </c>
      <c r="D14" s="14">
        <f>G14*I14</f>
        <v>112757.76</v>
      </c>
      <c r="E14" s="115">
        <f>H14*12</f>
        <v>28.8</v>
      </c>
      <c r="F14" s="116"/>
      <c r="G14" s="115">
        <f>H14*12</f>
        <v>28.8</v>
      </c>
      <c r="H14" s="115">
        <v>2.4</v>
      </c>
      <c r="I14" s="5">
        <v>3915.2</v>
      </c>
      <c r="J14" s="5">
        <v>1.07</v>
      </c>
      <c r="K14" s="106">
        <v>2.24</v>
      </c>
    </row>
    <row r="15" spans="1:11" s="5" customFormat="1" ht="27" customHeight="1">
      <c r="A15" s="117" t="s">
        <v>80</v>
      </c>
      <c r="B15" s="118" t="s">
        <v>81</v>
      </c>
      <c r="C15" s="119"/>
      <c r="D15" s="120"/>
      <c r="E15" s="121"/>
      <c r="F15" s="122"/>
      <c r="G15" s="121"/>
      <c r="H15" s="121"/>
      <c r="K15" s="106"/>
    </row>
    <row r="16" spans="1:11" s="5" customFormat="1" ht="15">
      <c r="A16" s="117" t="s">
        <v>82</v>
      </c>
      <c r="B16" s="118" t="s">
        <v>81</v>
      </c>
      <c r="C16" s="119"/>
      <c r="D16" s="120"/>
      <c r="E16" s="121"/>
      <c r="F16" s="122"/>
      <c r="G16" s="121"/>
      <c r="H16" s="121"/>
      <c r="K16" s="106"/>
    </row>
    <row r="17" spans="1:11" s="5" customFormat="1" ht="15">
      <c r="A17" s="117" t="s">
        <v>83</v>
      </c>
      <c r="B17" s="118" t="s">
        <v>84</v>
      </c>
      <c r="C17" s="119"/>
      <c r="D17" s="120"/>
      <c r="E17" s="121"/>
      <c r="F17" s="122"/>
      <c r="G17" s="121"/>
      <c r="H17" s="121"/>
      <c r="K17" s="106"/>
    </row>
    <row r="18" spans="1:11" s="5" customFormat="1" ht="15">
      <c r="A18" s="117" t="s">
        <v>85</v>
      </c>
      <c r="B18" s="118" t="s">
        <v>81</v>
      </c>
      <c r="C18" s="119"/>
      <c r="D18" s="120"/>
      <c r="E18" s="121"/>
      <c r="F18" s="122"/>
      <c r="G18" s="121"/>
      <c r="H18" s="121"/>
      <c r="K18" s="106"/>
    </row>
    <row r="19" spans="1:11" s="5" customFormat="1" ht="30">
      <c r="A19" s="93" t="s">
        <v>32</v>
      </c>
      <c r="B19" s="123"/>
      <c r="C19" s="114">
        <f>F19*12</f>
        <v>0</v>
      </c>
      <c r="D19" s="14">
        <f>G19*I19</f>
        <v>84568.32</v>
      </c>
      <c r="E19" s="115">
        <f>H19*12</f>
        <v>21.6</v>
      </c>
      <c r="F19" s="116"/>
      <c r="G19" s="115">
        <f>H19*12</f>
        <v>21.6</v>
      </c>
      <c r="H19" s="115">
        <v>1.8</v>
      </c>
      <c r="I19" s="5">
        <v>3915.2</v>
      </c>
      <c r="J19" s="5">
        <v>1.07</v>
      </c>
      <c r="K19" s="106">
        <v>1.68</v>
      </c>
    </row>
    <row r="20" spans="1:11" s="5" customFormat="1" ht="15">
      <c r="A20" s="117" t="s">
        <v>86</v>
      </c>
      <c r="B20" s="118" t="s">
        <v>87</v>
      </c>
      <c r="C20" s="119"/>
      <c r="D20" s="120"/>
      <c r="E20" s="121"/>
      <c r="F20" s="122"/>
      <c r="G20" s="121"/>
      <c r="H20" s="121"/>
      <c r="K20" s="106"/>
    </row>
    <row r="21" spans="1:11" s="5" customFormat="1" ht="15">
      <c r="A21" s="117" t="s">
        <v>88</v>
      </c>
      <c r="B21" s="118" t="s">
        <v>87</v>
      </c>
      <c r="C21" s="119"/>
      <c r="D21" s="120"/>
      <c r="E21" s="121"/>
      <c r="F21" s="122"/>
      <c r="G21" s="121"/>
      <c r="H21" s="121"/>
      <c r="K21" s="106"/>
    </row>
    <row r="22" spans="1:11" s="5" customFormat="1" ht="15">
      <c r="A22" s="117" t="s">
        <v>89</v>
      </c>
      <c r="B22" s="118" t="s">
        <v>90</v>
      </c>
      <c r="C22" s="119"/>
      <c r="D22" s="120"/>
      <c r="E22" s="121"/>
      <c r="F22" s="122"/>
      <c r="G22" s="121"/>
      <c r="H22" s="121"/>
      <c r="K22" s="106"/>
    </row>
    <row r="23" spans="1:11" s="5" customFormat="1" ht="15">
      <c r="A23" s="117" t="s">
        <v>91</v>
      </c>
      <c r="B23" s="118" t="s">
        <v>87</v>
      </c>
      <c r="C23" s="119"/>
      <c r="D23" s="120"/>
      <c r="E23" s="121"/>
      <c r="F23" s="122"/>
      <c r="G23" s="121"/>
      <c r="H23" s="121"/>
      <c r="K23" s="106"/>
    </row>
    <row r="24" spans="1:11" s="5" customFormat="1" ht="25.5">
      <c r="A24" s="117" t="s">
        <v>92</v>
      </c>
      <c r="B24" s="118" t="s">
        <v>93</v>
      </c>
      <c r="C24" s="119"/>
      <c r="D24" s="120"/>
      <c r="E24" s="121"/>
      <c r="F24" s="122"/>
      <c r="G24" s="121"/>
      <c r="H24" s="121"/>
      <c r="K24" s="106"/>
    </row>
    <row r="25" spans="1:11" s="5" customFormat="1" ht="15">
      <c r="A25" s="117" t="s">
        <v>94</v>
      </c>
      <c r="B25" s="118" t="s">
        <v>87</v>
      </c>
      <c r="C25" s="119"/>
      <c r="D25" s="120"/>
      <c r="E25" s="121"/>
      <c r="F25" s="122"/>
      <c r="G25" s="121"/>
      <c r="H25" s="121"/>
      <c r="K25" s="106"/>
    </row>
    <row r="26" spans="1:11" s="5" customFormat="1" ht="15">
      <c r="A26" s="117" t="s">
        <v>95</v>
      </c>
      <c r="B26" s="118" t="s">
        <v>87</v>
      </c>
      <c r="C26" s="119"/>
      <c r="D26" s="120"/>
      <c r="E26" s="121"/>
      <c r="F26" s="122"/>
      <c r="G26" s="121"/>
      <c r="H26" s="121"/>
      <c r="K26" s="106"/>
    </row>
    <row r="27" spans="1:11" s="5" customFormat="1" ht="25.5">
      <c r="A27" s="117" t="s">
        <v>96</v>
      </c>
      <c r="B27" s="118" t="s">
        <v>97</v>
      </c>
      <c r="C27" s="119"/>
      <c r="D27" s="120"/>
      <c r="E27" s="121"/>
      <c r="F27" s="122"/>
      <c r="G27" s="121"/>
      <c r="H27" s="121"/>
      <c r="K27" s="106"/>
    </row>
    <row r="28" spans="1:11" s="8" customFormat="1" ht="15">
      <c r="A28" s="94" t="s">
        <v>33</v>
      </c>
      <c r="B28" s="7" t="s">
        <v>98</v>
      </c>
      <c r="C28" s="114">
        <f>F28*12</f>
        <v>0</v>
      </c>
      <c r="D28" s="14">
        <f>G28*I28</f>
        <v>30068.74</v>
      </c>
      <c r="E28" s="115">
        <f>H28*12</f>
        <v>7.68</v>
      </c>
      <c r="F28" s="124"/>
      <c r="G28" s="115">
        <f>H28*12</f>
        <v>7.68</v>
      </c>
      <c r="H28" s="115">
        <v>0.64</v>
      </c>
      <c r="I28" s="5">
        <v>3915.2</v>
      </c>
      <c r="J28" s="5">
        <v>1.07</v>
      </c>
      <c r="K28" s="106">
        <v>0.6</v>
      </c>
    </row>
    <row r="29" spans="1:11" s="5" customFormat="1" ht="15">
      <c r="A29" s="94" t="s">
        <v>34</v>
      </c>
      <c r="B29" s="7" t="s">
        <v>99</v>
      </c>
      <c r="C29" s="114">
        <f>F29*12</f>
        <v>0</v>
      </c>
      <c r="D29" s="14">
        <f>G29*I29</f>
        <v>97723.39</v>
      </c>
      <c r="E29" s="115">
        <f>H29*12</f>
        <v>24.96</v>
      </c>
      <c r="F29" s="124"/>
      <c r="G29" s="115">
        <f>H29*12</f>
        <v>24.96</v>
      </c>
      <c r="H29" s="115">
        <v>2.08</v>
      </c>
      <c r="I29" s="5">
        <v>3915.2</v>
      </c>
      <c r="J29" s="5">
        <v>1.07</v>
      </c>
      <c r="K29" s="106">
        <v>1.94</v>
      </c>
    </row>
    <row r="30" spans="1:11" s="6" customFormat="1" ht="30">
      <c r="A30" s="94" t="s">
        <v>35</v>
      </c>
      <c r="B30" s="7" t="s">
        <v>79</v>
      </c>
      <c r="C30" s="125"/>
      <c r="D30" s="14">
        <v>1733.72</v>
      </c>
      <c r="E30" s="126">
        <f>H30*12</f>
        <v>0.48</v>
      </c>
      <c r="F30" s="124"/>
      <c r="G30" s="115">
        <f aca="true" t="shared" si="0" ref="G30:G36">D30/I30</f>
        <v>0.44</v>
      </c>
      <c r="H30" s="115">
        <f>G30/12</f>
        <v>0.04</v>
      </c>
      <c r="I30" s="5">
        <v>3915.2</v>
      </c>
      <c r="J30" s="5">
        <v>1.07</v>
      </c>
      <c r="K30" s="106">
        <v>0.03</v>
      </c>
    </row>
    <row r="31" spans="1:11" s="6" customFormat="1" ht="30">
      <c r="A31" s="94" t="s">
        <v>36</v>
      </c>
      <c r="B31" s="7" t="s">
        <v>79</v>
      </c>
      <c r="C31" s="125"/>
      <c r="D31" s="14">
        <v>1733.72</v>
      </c>
      <c r="E31" s="126">
        <f>H31*12</f>
        <v>0.48</v>
      </c>
      <c r="F31" s="124"/>
      <c r="G31" s="115">
        <f t="shared" si="0"/>
        <v>0.44</v>
      </c>
      <c r="H31" s="115">
        <f>G31/12</f>
        <v>0.04</v>
      </c>
      <c r="I31" s="5">
        <v>3915.2</v>
      </c>
      <c r="J31" s="5">
        <v>1.07</v>
      </c>
      <c r="K31" s="106">
        <v>0.03</v>
      </c>
    </row>
    <row r="32" spans="1:11" s="6" customFormat="1" ht="15">
      <c r="A32" s="94" t="s">
        <v>37</v>
      </c>
      <c r="B32" s="7" t="s">
        <v>79</v>
      </c>
      <c r="C32" s="125"/>
      <c r="D32" s="14">
        <v>10948.1</v>
      </c>
      <c r="E32" s="126"/>
      <c r="F32" s="124"/>
      <c r="G32" s="115">
        <f t="shared" si="0"/>
        <v>2.8</v>
      </c>
      <c r="H32" s="115">
        <f>G32/12</f>
        <v>0.23</v>
      </c>
      <c r="I32" s="5">
        <v>3915.2</v>
      </c>
      <c r="J32" s="5">
        <v>1.07</v>
      </c>
      <c r="K32" s="106">
        <v>0.21</v>
      </c>
    </row>
    <row r="33" spans="1:11" s="6" customFormat="1" ht="30" hidden="1">
      <c r="A33" s="94" t="s">
        <v>100</v>
      </c>
      <c r="B33" s="7" t="s">
        <v>93</v>
      </c>
      <c r="C33" s="125"/>
      <c r="D33" s="14">
        <f>G33*I33</f>
        <v>0</v>
      </c>
      <c r="E33" s="126"/>
      <c r="F33" s="124"/>
      <c r="G33" s="115">
        <f t="shared" si="0"/>
        <v>2.796306702084185</v>
      </c>
      <c r="H33" s="115">
        <v>0</v>
      </c>
      <c r="I33" s="5">
        <v>3915.2</v>
      </c>
      <c r="J33" s="5">
        <v>1.07</v>
      </c>
      <c r="K33" s="106">
        <v>0</v>
      </c>
    </row>
    <row r="34" spans="1:11" s="6" customFormat="1" ht="30" hidden="1">
      <c r="A34" s="94" t="s">
        <v>64</v>
      </c>
      <c r="B34" s="7" t="s">
        <v>93</v>
      </c>
      <c r="C34" s="125"/>
      <c r="D34" s="14">
        <f>G34*I34</f>
        <v>0</v>
      </c>
      <c r="E34" s="126"/>
      <c r="F34" s="124"/>
      <c r="G34" s="115">
        <f t="shared" si="0"/>
        <v>2.796306702084185</v>
      </c>
      <c r="H34" s="115">
        <v>0</v>
      </c>
      <c r="I34" s="5">
        <v>3915.2</v>
      </c>
      <c r="J34" s="5">
        <v>1.07</v>
      </c>
      <c r="K34" s="106">
        <v>0</v>
      </c>
    </row>
    <row r="35" spans="1:11" s="6" customFormat="1" ht="30" hidden="1">
      <c r="A35" s="94" t="s">
        <v>101</v>
      </c>
      <c r="B35" s="7" t="s">
        <v>93</v>
      </c>
      <c r="C35" s="125"/>
      <c r="D35" s="14">
        <f>G35*I35</f>
        <v>0</v>
      </c>
      <c r="E35" s="126"/>
      <c r="F35" s="124"/>
      <c r="G35" s="115">
        <f t="shared" si="0"/>
        <v>2.796306702084185</v>
      </c>
      <c r="H35" s="115"/>
      <c r="I35" s="5">
        <v>3915.2</v>
      </c>
      <c r="J35" s="5">
        <v>1.07</v>
      </c>
      <c r="K35" s="106">
        <v>0.2</v>
      </c>
    </row>
    <row r="36" spans="1:11" s="6" customFormat="1" ht="30">
      <c r="A36" s="94" t="s">
        <v>64</v>
      </c>
      <c r="B36" s="7" t="s">
        <v>93</v>
      </c>
      <c r="C36" s="125"/>
      <c r="D36" s="14">
        <v>3100.59</v>
      </c>
      <c r="E36" s="126"/>
      <c r="F36" s="124"/>
      <c r="G36" s="115">
        <f t="shared" si="0"/>
        <v>0.79</v>
      </c>
      <c r="H36" s="115">
        <v>0.07</v>
      </c>
      <c r="I36" s="5">
        <v>3915.2</v>
      </c>
      <c r="J36" s="5"/>
      <c r="K36" s="106"/>
    </row>
    <row r="37" spans="1:11" s="6" customFormat="1" ht="30">
      <c r="A37" s="94" t="s">
        <v>63</v>
      </c>
      <c r="B37" s="7"/>
      <c r="C37" s="125">
        <f>F37*12</f>
        <v>0</v>
      </c>
      <c r="D37" s="14">
        <f>G37*I37</f>
        <v>6577.54</v>
      </c>
      <c r="E37" s="126">
        <f>H37*12</f>
        <v>1.68</v>
      </c>
      <c r="F37" s="124"/>
      <c r="G37" s="115">
        <f>H37*12</f>
        <v>1.68</v>
      </c>
      <c r="H37" s="115">
        <v>0.14</v>
      </c>
      <c r="I37" s="5">
        <v>3915.2</v>
      </c>
      <c r="J37" s="5">
        <v>1.07</v>
      </c>
      <c r="K37" s="106">
        <v>0.14</v>
      </c>
    </row>
    <row r="38" spans="1:11" s="5" customFormat="1" ht="15">
      <c r="A38" s="94" t="s">
        <v>38</v>
      </c>
      <c r="B38" s="7" t="s">
        <v>102</v>
      </c>
      <c r="C38" s="125">
        <f>F38*12</f>
        <v>0</v>
      </c>
      <c r="D38" s="14">
        <f>G38*I38</f>
        <v>1879.3</v>
      </c>
      <c r="E38" s="126">
        <f>H38*12</f>
        <v>0.48</v>
      </c>
      <c r="F38" s="124"/>
      <c r="G38" s="115">
        <f>H38*12</f>
        <v>0.48</v>
      </c>
      <c r="H38" s="115">
        <v>0.04</v>
      </c>
      <c r="I38" s="5">
        <v>3915.2</v>
      </c>
      <c r="J38" s="5">
        <v>1.07</v>
      </c>
      <c r="K38" s="106">
        <v>0.03</v>
      </c>
    </row>
    <row r="39" spans="1:11" s="5" customFormat="1" ht="15">
      <c r="A39" s="94" t="s">
        <v>39</v>
      </c>
      <c r="B39" s="127" t="s">
        <v>103</v>
      </c>
      <c r="C39" s="128">
        <f>F39*12</f>
        <v>0</v>
      </c>
      <c r="D39" s="14">
        <v>1005.43</v>
      </c>
      <c r="E39" s="129">
        <f>H39*12</f>
        <v>0.24</v>
      </c>
      <c r="F39" s="130"/>
      <c r="G39" s="115">
        <f>D39/I39</f>
        <v>0.26</v>
      </c>
      <c r="H39" s="115">
        <f>G39/12</f>
        <v>0.02</v>
      </c>
      <c r="I39" s="5">
        <v>3915.2</v>
      </c>
      <c r="J39" s="5">
        <v>1.07</v>
      </c>
      <c r="K39" s="106">
        <v>0.02</v>
      </c>
    </row>
    <row r="40" spans="1:11" s="8" customFormat="1" ht="30">
      <c r="A40" s="94" t="s">
        <v>40</v>
      </c>
      <c r="B40" s="7" t="s">
        <v>104</v>
      </c>
      <c r="C40" s="125">
        <f>F40*12</f>
        <v>0</v>
      </c>
      <c r="D40" s="14">
        <v>1508.13</v>
      </c>
      <c r="E40" s="126">
        <f>H40*12</f>
        <v>0.36</v>
      </c>
      <c r="F40" s="124"/>
      <c r="G40" s="115">
        <f>D40/I40</f>
        <v>0.39</v>
      </c>
      <c r="H40" s="115">
        <f>G40/12</f>
        <v>0.03</v>
      </c>
      <c r="I40" s="5">
        <v>3915.2</v>
      </c>
      <c r="J40" s="5">
        <v>1.07</v>
      </c>
      <c r="K40" s="106">
        <v>0.03</v>
      </c>
    </row>
    <row r="41" spans="1:11" s="8" customFormat="1" ht="15">
      <c r="A41" s="94" t="s">
        <v>41</v>
      </c>
      <c r="B41" s="7"/>
      <c r="C41" s="114"/>
      <c r="D41" s="115">
        <f>D43+D44+D45+D46+D47+D48+D49+D50+D51+D52</f>
        <v>16024.35</v>
      </c>
      <c r="E41" s="115"/>
      <c r="F41" s="124"/>
      <c r="G41" s="115">
        <f>D41/I41</f>
        <v>4.09</v>
      </c>
      <c r="H41" s="115">
        <f>G41/12</f>
        <v>0.34</v>
      </c>
      <c r="I41" s="5">
        <v>3915.2</v>
      </c>
      <c r="J41" s="5">
        <v>1.07</v>
      </c>
      <c r="K41" s="106">
        <v>0.41</v>
      </c>
    </row>
    <row r="42" spans="1:11" s="6" customFormat="1" ht="15" hidden="1">
      <c r="A42" s="4" t="s">
        <v>105</v>
      </c>
      <c r="B42" s="9" t="s">
        <v>106</v>
      </c>
      <c r="C42" s="1"/>
      <c r="D42" s="15"/>
      <c r="E42" s="131"/>
      <c r="F42" s="132"/>
      <c r="G42" s="131"/>
      <c r="H42" s="131">
        <v>0</v>
      </c>
      <c r="I42" s="5">
        <v>3915.2</v>
      </c>
      <c r="J42" s="5">
        <v>1.07</v>
      </c>
      <c r="K42" s="106">
        <v>0</v>
      </c>
    </row>
    <row r="43" spans="1:11" s="6" customFormat="1" ht="15">
      <c r="A43" s="4" t="s">
        <v>42</v>
      </c>
      <c r="B43" s="9" t="s">
        <v>106</v>
      </c>
      <c r="C43" s="1"/>
      <c r="D43" s="15">
        <v>184.33</v>
      </c>
      <c r="E43" s="131"/>
      <c r="F43" s="132"/>
      <c r="G43" s="131"/>
      <c r="H43" s="131"/>
      <c r="I43" s="5">
        <v>3915.2</v>
      </c>
      <c r="J43" s="5">
        <v>1.07</v>
      </c>
      <c r="K43" s="106">
        <v>0.01</v>
      </c>
    </row>
    <row r="44" spans="1:11" s="6" customFormat="1" ht="15">
      <c r="A44" s="4" t="s">
        <v>43</v>
      </c>
      <c r="B44" s="9" t="s">
        <v>107</v>
      </c>
      <c r="C44" s="1">
        <f>F44*12</f>
        <v>0</v>
      </c>
      <c r="D44" s="15">
        <v>390.07</v>
      </c>
      <c r="E44" s="131">
        <f>H44*12</f>
        <v>0</v>
      </c>
      <c r="F44" s="132"/>
      <c r="G44" s="131"/>
      <c r="H44" s="131"/>
      <c r="I44" s="5">
        <v>3915.2</v>
      </c>
      <c r="J44" s="5">
        <v>1.07</v>
      </c>
      <c r="K44" s="106">
        <v>0.01</v>
      </c>
    </row>
    <row r="45" spans="1:11" s="6" customFormat="1" ht="15">
      <c r="A45" s="4" t="s">
        <v>108</v>
      </c>
      <c r="B45" s="9" t="s">
        <v>106</v>
      </c>
      <c r="C45" s="1">
        <f>F45*12</f>
        <v>0</v>
      </c>
      <c r="D45" s="15">
        <v>3386.43</v>
      </c>
      <c r="E45" s="131">
        <f>H45*12</f>
        <v>0</v>
      </c>
      <c r="F45" s="132"/>
      <c r="G45" s="131"/>
      <c r="H45" s="131"/>
      <c r="I45" s="5">
        <v>3915.2</v>
      </c>
      <c r="J45" s="5">
        <v>1.07</v>
      </c>
      <c r="K45" s="106">
        <v>0.13</v>
      </c>
    </row>
    <row r="46" spans="1:11" s="6" customFormat="1" ht="15">
      <c r="A46" s="4" t="s">
        <v>44</v>
      </c>
      <c r="B46" s="9" t="s">
        <v>106</v>
      </c>
      <c r="C46" s="1">
        <f>F46*12</f>
        <v>0</v>
      </c>
      <c r="D46" s="15">
        <v>743.35</v>
      </c>
      <c r="E46" s="131">
        <f>H46*12</f>
        <v>0</v>
      </c>
      <c r="F46" s="132"/>
      <c r="G46" s="131"/>
      <c r="H46" s="131"/>
      <c r="I46" s="5">
        <v>3915.2</v>
      </c>
      <c r="J46" s="5">
        <v>1.07</v>
      </c>
      <c r="K46" s="106">
        <v>0.01</v>
      </c>
    </row>
    <row r="47" spans="1:11" s="6" customFormat="1" ht="15">
      <c r="A47" s="4" t="s">
        <v>45</v>
      </c>
      <c r="B47" s="9" t="s">
        <v>106</v>
      </c>
      <c r="C47" s="1">
        <f>F47*12</f>
        <v>0</v>
      </c>
      <c r="D47" s="15">
        <v>3314.05</v>
      </c>
      <c r="E47" s="131">
        <f>H47*12</f>
        <v>0</v>
      </c>
      <c r="F47" s="132"/>
      <c r="G47" s="131"/>
      <c r="H47" s="131"/>
      <c r="I47" s="5">
        <v>3915.2</v>
      </c>
      <c r="J47" s="5">
        <v>1.07</v>
      </c>
      <c r="K47" s="106">
        <v>0.06</v>
      </c>
    </row>
    <row r="48" spans="1:11" s="6" customFormat="1" ht="15">
      <c r="A48" s="4" t="s">
        <v>46</v>
      </c>
      <c r="B48" s="9" t="s">
        <v>106</v>
      </c>
      <c r="C48" s="1">
        <f>F48*12</f>
        <v>0</v>
      </c>
      <c r="D48" s="15">
        <v>780.14</v>
      </c>
      <c r="E48" s="131">
        <f>H48*12</f>
        <v>0</v>
      </c>
      <c r="F48" s="132"/>
      <c r="G48" s="131"/>
      <c r="H48" s="131"/>
      <c r="I48" s="5">
        <v>3915.2</v>
      </c>
      <c r="J48" s="5">
        <v>1.07</v>
      </c>
      <c r="K48" s="106">
        <v>0.01</v>
      </c>
    </row>
    <row r="49" spans="1:11" s="6" customFormat="1" ht="15">
      <c r="A49" s="4" t="s">
        <v>47</v>
      </c>
      <c r="B49" s="9" t="s">
        <v>106</v>
      </c>
      <c r="C49" s="1"/>
      <c r="D49" s="15">
        <v>371.66</v>
      </c>
      <c r="E49" s="131"/>
      <c r="F49" s="132"/>
      <c r="G49" s="131"/>
      <c r="H49" s="131"/>
      <c r="I49" s="5">
        <v>3915.2</v>
      </c>
      <c r="J49" s="5">
        <v>1.07</v>
      </c>
      <c r="K49" s="106">
        <v>0.01</v>
      </c>
    </row>
    <row r="50" spans="1:11" s="6" customFormat="1" ht="15">
      <c r="A50" s="4" t="s">
        <v>48</v>
      </c>
      <c r="B50" s="9" t="s">
        <v>107</v>
      </c>
      <c r="C50" s="1"/>
      <c r="D50" s="15">
        <v>1486.7</v>
      </c>
      <c r="E50" s="131"/>
      <c r="F50" s="132"/>
      <c r="G50" s="131"/>
      <c r="H50" s="131"/>
      <c r="I50" s="5">
        <v>3915.2</v>
      </c>
      <c r="J50" s="5">
        <v>1.07</v>
      </c>
      <c r="K50" s="106">
        <v>0.03</v>
      </c>
    </row>
    <row r="51" spans="1:11" s="6" customFormat="1" ht="25.5">
      <c r="A51" s="4" t="s">
        <v>49</v>
      </c>
      <c r="B51" s="9" t="s">
        <v>106</v>
      </c>
      <c r="C51" s="1">
        <f>F51*12</f>
        <v>0</v>
      </c>
      <c r="D51" s="15">
        <v>2750.32</v>
      </c>
      <c r="E51" s="131">
        <f>H51*12</f>
        <v>0</v>
      </c>
      <c r="F51" s="132"/>
      <c r="G51" s="131"/>
      <c r="H51" s="131"/>
      <c r="I51" s="5">
        <v>3915.2</v>
      </c>
      <c r="J51" s="5">
        <v>1.07</v>
      </c>
      <c r="K51" s="106">
        <v>0.05</v>
      </c>
    </row>
    <row r="52" spans="1:11" s="6" customFormat="1" ht="15">
      <c r="A52" s="4" t="s">
        <v>109</v>
      </c>
      <c r="B52" s="9" t="s">
        <v>106</v>
      </c>
      <c r="C52" s="1"/>
      <c r="D52" s="15">
        <v>2617.3</v>
      </c>
      <c r="E52" s="131"/>
      <c r="F52" s="132"/>
      <c r="G52" s="131"/>
      <c r="H52" s="131"/>
      <c r="I52" s="5">
        <v>3915.2</v>
      </c>
      <c r="J52" s="5">
        <v>1.07</v>
      </c>
      <c r="K52" s="106">
        <v>0.01</v>
      </c>
    </row>
    <row r="53" spans="1:11" s="6" customFormat="1" ht="15" hidden="1">
      <c r="A53" s="4" t="s">
        <v>110</v>
      </c>
      <c r="B53" s="9" t="s">
        <v>106</v>
      </c>
      <c r="C53" s="133"/>
      <c r="D53" s="15"/>
      <c r="E53" s="134"/>
      <c r="F53" s="132"/>
      <c r="G53" s="131"/>
      <c r="H53" s="131"/>
      <c r="I53" s="5">
        <v>3915.2</v>
      </c>
      <c r="J53" s="5">
        <v>1.07</v>
      </c>
      <c r="K53" s="106">
        <v>0</v>
      </c>
    </row>
    <row r="54" spans="1:11" s="6" customFormat="1" ht="15" hidden="1">
      <c r="A54" s="4" t="s">
        <v>111</v>
      </c>
      <c r="B54" s="9" t="s">
        <v>106</v>
      </c>
      <c r="C54" s="1"/>
      <c r="D54" s="15">
        <f>G54*I54</f>
        <v>0</v>
      </c>
      <c r="E54" s="131"/>
      <c r="F54" s="132"/>
      <c r="G54" s="131">
        <f>H54*12</f>
        <v>0</v>
      </c>
      <c r="H54" s="131">
        <v>0</v>
      </c>
      <c r="I54" s="5">
        <v>3915.2</v>
      </c>
      <c r="J54" s="5">
        <v>1.07</v>
      </c>
      <c r="K54" s="106">
        <v>0</v>
      </c>
    </row>
    <row r="55" spans="1:11" s="8" customFormat="1" ht="30">
      <c r="A55" s="94" t="s">
        <v>51</v>
      </c>
      <c r="B55" s="7"/>
      <c r="C55" s="114"/>
      <c r="D55" s="115">
        <f>D56+D57+D58+D59+D63+D64</f>
        <v>14008.93</v>
      </c>
      <c r="E55" s="115"/>
      <c r="F55" s="124"/>
      <c r="G55" s="115">
        <f>D55/I55</f>
        <v>3.58</v>
      </c>
      <c r="H55" s="115">
        <f>G55/12</f>
        <v>0.3</v>
      </c>
      <c r="I55" s="5">
        <v>3915.2</v>
      </c>
      <c r="J55" s="5">
        <v>1.07</v>
      </c>
      <c r="K55" s="106">
        <v>0.48</v>
      </c>
    </row>
    <row r="56" spans="1:11" s="6" customFormat="1" ht="15">
      <c r="A56" s="4" t="s">
        <v>52</v>
      </c>
      <c r="B56" s="9" t="s">
        <v>112</v>
      </c>
      <c r="C56" s="1"/>
      <c r="D56" s="15">
        <v>2230.05</v>
      </c>
      <c r="E56" s="131"/>
      <c r="F56" s="132"/>
      <c r="G56" s="131"/>
      <c r="H56" s="131"/>
      <c r="I56" s="5">
        <v>3915.2</v>
      </c>
      <c r="J56" s="5">
        <v>1.07</v>
      </c>
      <c r="K56" s="106">
        <v>0.04</v>
      </c>
    </row>
    <row r="57" spans="1:11" s="6" customFormat="1" ht="25.5">
      <c r="A57" s="4" t="s">
        <v>53</v>
      </c>
      <c r="B57" s="9" t="s">
        <v>113</v>
      </c>
      <c r="C57" s="1"/>
      <c r="D57" s="15">
        <v>1486.7</v>
      </c>
      <c r="E57" s="131"/>
      <c r="F57" s="132"/>
      <c r="G57" s="131"/>
      <c r="H57" s="131"/>
      <c r="I57" s="5">
        <v>3915.2</v>
      </c>
      <c r="J57" s="5">
        <v>1.07</v>
      </c>
      <c r="K57" s="106">
        <v>0.03</v>
      </c>
    </row>
    <row r="58" spans="1:11" s="6" customFormat="1" ht="15">
      <c r="A58" s="4" t="s">
        <v>54</v>
      </c>
      <c r="B58" s="9" t="s">
        <v>114</v>
      </c>
      <c r="C58" s="1"/>
      <c r="D58" s="15">
        <v>1560.23</v>
      </c>
      <c r="E58" s="131"/>
      <c r="F58" s="132"/>
      <c r="G58" s="131"/>
      <c r="H58" s="131"/>
      <c r="I58" s="5">
        <v>3915.2</v>
      </c>
      <c r="J58" s="5">
        <v>1.07</v>
      </c>
      <c r="K58" s="106">
        <v>0.03</v>
      </c>
    </row>
    <row r="59" spans="1:11" s="6" customFormat="1" ht="25.5">
      <c r="A59" s="4" t="s">
        <v>55</v>
      </c>
      <c r="B59" s="9" t="s">
        <v>115</v>
      </c>
      <c r="C59" s="1"/>
      <c r="D59" s="15">
        <v>1486.68</v>
      </c>
      <c r="E59" s="131"/>
      <c r="F59" s="132"/>
      <c r="G59" s="131"/>
      <c r="H59" s="131"/>
      <c r="I59" s="5">
        <v>3915.2</v>
      </c>
      <c r="J59" s="5">
        <v>1.07</v>
      </c>
      <c r="K59" s="106">
        <v>0.03</v>
      </c>
    </row>
    <row r="60" spans="1:11" s="6" customFormat="1" ht="15" hidden="1">
      <c r="A60" s="4" t="s">
        <v>116</v>
      </c>
      <c r="B60" s="9" t="s">
        <v>114</v>
      </c>
      <c r="C60" s="1"/>
      <c r="D60" s="15">
        <f aca="true" t="shared" si="1" ref="D60:D65">G60*I60</f>
        <v>0</v>
      </c>
      <c r="E60" s="131"/>
      <c r="F60" s="132"/>
      <c r="G60" s="131"/>
      <c r="H60" s="131"/>
      <c r="I60" s="5">
        <v>3915.2</v>
      </c>
      <c r="J60" s="5">
        <v>1.07</v>
      </c>
      <c r="K60" s="106">
        <v>0</v>
      </c>
    </row>
    <row r="61" spans="1:11" s="6" customFormat="1" ht="15" hidden="1">
      <c r="A61" s="4" t="s">
        <v>117</v>
      </c>
      <c r="B61" s="9" t="s">
        <v>106</v>
      </c>
      <c r="C61" s="1"/>
      <c r="D61" s="15">
        <f t="shared" si="1"/>
        <v>0</v>
      </c>
      <c r="E61" s="131"/>
      <c r="F61" s="132"/>
      <c r="G61" s="131"/>
      <c r="H61" s="131"/>
      <c r="I61" s="5">
        <v>3915.2</v>
      </c>
      <c r="J61" s="5">
        <v>1.07</v>
      </c>
      <c r="K61" s="106">
        <v>0</v>
      </c>
    </row>
    <row r="62" spans="1:11" s="6" customFormat="1" ht="25.5" hidden="1">
      <c r="A62" s="4" t="s">
        <v>118</v>
      </c>
      <c r="B62" s="9" t="s">
        <v>106</v>
      </c>
      <c r="C62" s="1"/>
      <c r="D62" s="15">
        <f t="shared" si="1"/>
        <v>0</v>
      </c>
      <c r="E62" s="131"/>
      <c r="F62" s="132"/>
      <c r="G62" s="131"/>
      <c r="H62" s="131"/>
      <c r="I62" s="5">
        <v>3915.2</v>
      </c>
      <c r="J62" s="5">
        <v>1.07</v>
      </c>
      <c r="K62" s="106">
        <v>0</v>
      </c>
    </row>
    <row r="63" spans="1:11" s="6" customFormat="1" ht="15">
      <c r="A63" s="4" t="s">
        <v>119</v>
      </c>
      <c r="B63" s="9" t="s">
        <v>106</v>
      </c>
      <c r="C63" s="1"/>
      <c r="D63" s="15">
        <v>1957.59</v>
      </c>
      <c r="E63" s="131"/>
      <c r="F63" s="132"/>
      <c r="G63" s="131"/>
      <c r="H63" s="131"/>
      <c r="I63" s="5">
        <v>3915.2</v>
      </c>
      <c r="J63" s="5">
        <v>1.07</v>
      </c>
      <c r="K63" s="106">
        <v>0.03</v>
      </c>
    </row>
    <row r="64" spans="1:11" s="6" customFormat="1" ht="15">
      <c r="A64" s="4" t="s">
        <v>56</v>
      </c>
      <c r="B64" s="9" t="s">
        <v>79</v>
      </c>
      <c r="C64" s="133"/>
      <c r="D64" s="15">
        <v>5287.68</v>
      </c>
      <c r="E64" s="134"/>
      <c r="F64" s="132"/>
      <c r="G64" s="131"/>
      <c r="H64" s="131"/>
      <c r="I64" s="5">
        <v>3915.2</v>
      </c>
      <c r="J64" s="5">
        <v>1.07</v>
      </c>
      <c r="K64" s="106">
        <v>0.11</v>
      </c>
    </row>
    <row r="65" spans="1:11" s="6" customFormat="1" ht="15" hidden="1">
      <c r="A65" s="4" t="s">
        <v>111</v>
      </c>
      <c r="B65" s="9" t="s">
        <v>106</v>
      </c>
      <c r="C65" s="1"/>
      <c r="D65" s="15">
        <f t="shared" si="1"/>
        <v>0</v>
      </c>
      <c r="E65" s="131"/>
      <c r="F65" s="132"/>
      <c r="G65" s="131">
        <f>H65*12</f>
        <v>0</v>
      </c>
      <c r="H65" s="131">
        <v>0</v>
      </c>
      <c r="I65" s="5">
        <v>3915.2</v>
      </c>
      <c r="J65" s="5">
        <v>1.07</v>
      </c>
      <c r="K65" s="106">
        <v>0</v>
      </c>
    </row>
    <row r="66" spans="1:11" s="6" customFormat="1" ht="30">
      <c r="A66" s="94" t="s">
        <v>57</v>
      </c>
      <c r="B66" s="9"/>
      <c r="C66" s="1"/>
      <c r="D66" s="115">
        <f>D67</f>
        <v>1428.84</v>
      </c>
      <c r="E66" s="131"/>
      <c r="F66" s="132"/>
      <c r="G66" s="115">
        <f>D66/I66</f>
        <v>0.36</v>
      </c>
      <c r="H66" s="115">
        <f>G66/12</f>
        <v>0.03</v>
      </c>
      <c r="I66" s="5">
        <v>3915.2</v>
      </c>
      <c r="J66" s="5">
        <v>1.07</v>
      </c>
      <c r="K66" s="106">
        <v>0.05</v>
      </c>
    </row>
    <row r="67" spans="1:11" s="6" customFormat="1" ht="15">
      <c r="A67" s="4" t="s">
        <v>120</v>
      </c>
      <c r="B67" s="9" t="s">
        <v>106</v>
      </c>
      <c r="C67" s="1"/>
      <c r="D67" s="15">
        <v>1428.84</v>
      </c>
      <c r="E67" s="131"/>
      <c r="F67" s="132"/>
      <c r="G67" s="131"/>
      <c r="H67" s="131"/>
      <c r="I67" s="5">
        <v>3915.2</v>
      </c>
      <c r="J67" s="5">
        <v>1.07</v>
      </c>
      <c r="K67" s="106">
        <v>0.03</v>
      </c>
    </row>
    <row r="68" spans="1:11" s="6" customFormat="1" ht="15" hidden="1">
      <c r="A68" s="4" t="s">
        <v>121</v>
      </c>
      <c r="B68" s="9" t="s">
        <v>79</v>
      </c>
      <c r="C68" s="1"/>
      <c r="D68" s="15">
        <f>G68*I68</f>
        <v>0</v>
      </c>
      <c r="E68" s="131"/>
      <c r="F68" s="132"/>
      <c r="G68" s="131">
        <f>H68*12</f>
        <v>0</v>
      </c>
      <c r="H68" s="131">
        <v>0</v>
      </c>
      <c r="I68" s="5">
        <v>3915.2</v>
      </c>
      <c r="J68" s="5">
        <v>1.07</v>
      </c>
      <c r="K68" s="106">
        <v>0</v>
      </c>
    </row>
    <row r="69" spans="1:11" s="6" customFormat="1" ht="15">
      <c r="A69" s="94" t="s">
        <v>58</v>
      </c>
      <c r="B69" s="9"/>
      <c r="C69" s="1"/>
      <c r="D69" s="115">
        <f>SUM(D70:D72)</f>
        <v>10964.93</v>
      </c>
      <c r="E69" s="131"/>
      <c r="F69" s="132"/>
      <c r="G69" s="115">
        <f>D69/I69</f>
        <v>2.8</v>
      </c>
      <c r="H69" s="115">
        <v>0.23</v>
      </c>
      <c r="I69" s="5">
        <v>3915.2</v>
      </c>
      <c r="J69" s="5">
        <v>1.07</v>
      </c>
      <c r="K69" s="106">
        <v>0.28</v>
      </c>
    </row>
    <row r="70" spans="1:11" s="6" customFormat="1" ht="15" hidden="1">
      <c r="A70" s="4" t="s">
        <v>122</v>
      </c>
      <c r="B70" s="9" t="s">
        <v>79</v>
      </c>
      <c r="C70" s="1"/>
      <c r="D70" s="15">
        <f>G70*I70</f>
        <v>0</v>
      </c>
      <c r="E70" s="131"/>
      <c r="F70" s="132"/>
      <c r="G70" s="131">
        <f>H70*12</f>
        <v>0</v>
      </c>
      <c r="H70" s="131">
        <v>0</v>
      </c>
      <c r="I70" s="5">
        <v>3915.2</v>
      </c>
      <c r="J70" s="5">
        <v>1.07</v>
      </c>
      <c r="K70" s="106">
        <v>0</v>
      </c>
    </row>
    <row r="71" spans="1:11" s="6" customFormat="1" ht="15">
      <c r="A71" s="4" t="s">
        <v>59</v>
      </c>
      <c r="B71" s="9" t="s">
        <v>106</v>
      </c>
      <c r="C71" s="1"/>
      <c r="D71" s="15">
        <v>10187.9</v>
      </c>
      <c r="E71" s="131"/>
      <c r="F71" s="132"/>
      <c r="G71" s="131"/>
      <c r="H71" s="131"/>
      <c r="I71" s="5">
        <v>3915.2</v>
      </c>
      <c r="J71" s="5">
        <v>1.07</v>
      </c>
      <c r="K71" s="106">
        <v>0.2</v>
      </c>
    </row>
    <row r="72" spans="1:11" s="6" customFormat="1" ht="15">
      <c r="A72" s="4" t="s">
        <v>60</v>
      </c>
      <c r="B72" s="9" t="s">
        <v>106</v>
      </c>
      <c r="C72" s="1"/>
      <c r="D72" s="15">
        <v>777.03</v>
      </c>
      <c r="E72" s="131"/>
      <c r="F72" s="132"/>
      <c r="G72" s="131"/>
      <c r="H72" s="131"/>
      <c r="I72" s="5">
        <v>3915.2</v>
      </c>
      <c r="J72" s="5">
        <v>1.07</v>
      </c>
      <c r="K72" s="106">
        <v>0.01</v>
      </c>
    </row>
    <row r="73" spans="1:11" s="5" customFormat="1" ht="15">
      <c r="A73" s="94" t="s">
        <v>61</v>
      </c>
      <c r="B73" s="7"/>
      <c r="C73" s="114"/>
      <c r="D73" s="115">
        <f>D74</f>
        <v>2072.1</v>
      </c>
      <c r="E73" s="115" t="e">
        <f>#REF!+E74+#REF!+#REF!</f>
        <v>#REF!</v>
      </c>
      <c r="F73" s="115" t="e">
        <f>#REF!+F74+#REF!+#REF!</f>
        <v>#REF!</v>
      </c>
      <c r="G73" s="115">
        <f>D73/I73</f>
        <v>0.53</v>
      </c>
      <c r="H73" s="115">
        <f>G73/12</f>
        <v>0.04</v>
      </c>
      <c r="I73" s="5">
        <v>3915.2</v>
      </c>
      <c r="J73" s="5">
        <v>1.07</v>
      </c>
      <c r="K73" s="106">
        <v>0</v>
      </c>
    </row>
    <row r="74" spans="1:11" s="6" customFormat="1" ht="15">
      <c r="A74" s="4" t="s">
        <v>65</v>
      </c>
      <c r="B74" s="9" t="s">
        <v>112</v>
      </c>
      <c r="C74" s="1"/>
      <c r="D74" s="15">
        <v>2072.1</v>
      </c>
      <c r="E74" s="131"/>
      <c r="F74" s="132"/>
      <c r="G74" s="131"/>
      <c r="H74" s="131"/>
      <c r="I74" s="5">
        <v>3915.2</v>
      </c>
      <c r="J74" s="5">
        <v>1.07</v>
      </c>
      <c r="K74" s="106">
        <v>0</v>
      </c>
    </row>
    <row r="75" spans="1:11" s="5" customFormat="1" ht="30.75" thickBot="1">
      <c r="A75" s="135" t="s">
        <v>123</v>
      </c>
      <c r="B75" s="127" t="s">
        <v>93</v>
      </c>
      <c r="C75" s="128">
        <f>F75*12</f>
        <v>0</v>
      </c>
      <c r="D75" s="128">
        <f>G75*I75</f>
        <v>49801.34</v>
      </c>
      <c r="E75" s="128">
        <f>H75*12</f>
        <v>12.72</v>
      </c>
      <c r="F75" s="130"/>
      <c r="G75" s="128">
        <f>H75*12</f>
        <v>12.72</v>
      </c>
      <c r="H75" s="128">
        <v>1.06</v>
      </c>
      <c r="I75" s="5">
        <v>3915.2</v>
      </c>
      <c r="J75" s="5">
        <v>1.07</v>
      </c>
      <c r="K75" s="106">
        <v>0.62</v>
      </c>
    </row>
    <row r="76" spans="1:9" s="11" customFormat="1" ht="19.5" thickBot="1">
      <c r="A76" s="136" t="s">
        <v>2</v>
      </c>
      <c r="B76" s="137" t="s">
        <v>87</v>
      </c>
      <c r="C76" s="138"/>
      <c r="D76" s="139">
        <f>G76*I76</f>
        <v>66245.18</v>
      </c>
      <c r="E76" s="138"/>
      <c r="F76" s="140"/>
      <c r="G76" s="138">
        <f>H76*12</f>
        <v>16.92</v>
      </c>
      <c r="H76" s="141">
        <v>1.41</v>
      </c>
      <c r="I76" s="5">
        <v>3915.2</v>
      </c>
    </row>
    <row r="77" spans="1:11" s="143" customFormat="1" ht="19.5" hidden="1" thickBot="1">
      <c r="A77" s="142"/>
      <c r="C77" s="144"/>
      <c r="D77" s="144"/>
      <c r="E77" s="144"/>
      <c r="F77" s="144"/>
      <c r="G77" s="144"/>
      <c r="H77" s="144"/>
      <c r="K77" s="144"/>
    </row>
    <row r="78" spans="1:11" s="5" customFormat="1" ht="19.5" thickBot="1">
      <c r="A78" s="136" t="s">
        <v>124</v>
      </c>
      <c r="B78" s="75"/>
      <c r="C78" s="145"/>
      <c r="D78" s="146">
        <f>D76+D75+D73+D69+D66+D55+D41+D40+D39+D38+D37+D36+D32+D31+D30+D29+D28+D19+D14</f>
        <v>514150.41</v>
      </c>
      <c r="E78" s="146" t="e">
        <f>E76+E75+E73+E69+E66+E55+E41+E40+E39+E38+E37+E36+E32+E31+E30+E29+E28+E19+E14</f>
        <v>#REF!</v>
      </c>
      <c r="F78" s="146" t="e">
        <f>F76+F75+F73+F69+F66+F55+F41+F40+F39+F38+F37+F36+F32+F31+F30+F29+F28+F19+F14</f>
        <v>#REF!</v>
      </c>
      <c r="G78" s="146">
        <f>G76+G75+G73+G69+G66+G55+G41+G40+G39+G38+G37+G36+G32+G31+G30+G29+G28+G19+G14</f>
        <v>131.32</v>
      </c>
      <c r="H78" s="146">
        <f>H76+H75+H73+H69+H66+H55+H41+H40+H39+H38+H37+H36+H32+H31+H30+H29+H28+H19+H14</f>
        <v>10.94</v>
      </c>
      <c r="K78" s="106"/>
    </row>
    <row r="79" spans="1:11" s="5" customFormat="1" ht="18.75">
      <c r="A79" s="142"/>
      <c r="B79" s="143"/>
      <c r="C79" s="144"/>
      <c r="D79" s="144"/>
      <c r="E79" s="144"/>
      <c r="F79" s="144"/>
      <c r="G79" s="144"/>
      <c r="H79" s="144"/>
      <c r="K79" s="106"/>
    </row>
    <row r="80" spans="1:11" s="143" customFormat="1" ht="18.75">
      <c r="A80" s="142"/>
      <c r="C80" s="144"/>
      <c r="D80" s="144"/>
      <c r="E80" s="144"/>
      <c r="F80" s="144"/>
      <c r="G80" s="144"/>
      <c r="H80" s="144"/>
      <c r="K80" s="144"/>
    </row>
    <row r="81" spans="1:10" s="11" customFormat="1" ht="33" customHeight="1">
      <c r="A81" s="147"/>
      <c r="B81" s="148"/>
      <c r="C81" s="149"/>
      <c r="D81" s="148"/>
      <c r="E81" s="148"/>
      <c r="F81" s="148"/>
      <c r="G81" s="148"/>
      <c r="H81" s="148"/>
      <c r="I81" s="5"/>
      <c r="J81" s="150"/>
    </row>
    <row r="82" spans="1:11" s="143" customFormat="1" ht="19.5" thickBot="1">
      <c r="A82" s="142"/>
      <c r="C82" s="144"/>
      <c r="D82" s="144"/>
      <c r="E82" s="144"/>
      <c r="F82" s="144"/>
      <c r="G82" s="144"/>
      <c r="H82" s="144"/>
      <c r="K82" s="144"/>
    </row>
    <row r="83" spans="1:11" s="5" customFormat="1" ht="18.75">
      <c r="A83" s="151" t="s">
        <v>125</v>
      </c>
      <c r="B83" s="152"/>
      <c r="C83" s="153">
        <f>F83*12</f>
        <v>0</v>
      </c>
      <c r="D83" s="153">
        <f>D84+D85+D86</f>
        <v>157250.57</v>
      </c>
      <c r="E83" s="153">
        <f>E84+E85+E86</f>
        <v>0</v>
      </c>
      <c r="F83" s="153">
        <f>F84+F85+F86</f>
        <v>0</v>
      </c>
      <c r="G83" s="153">
        <f>G84+G85+G86</f>
        <v>40.16</v>
      </c>
      <c r="H83" s="153">
        <f>H84+H85+H86</f>
        <v>3.35</v>
      </c>
      <c r="I83" s="5">
        <v>3915.2</v>
      </c>
      <c r="K83" s="106"/>
    </row>
    <row r="84" spans="1:11" s="5" customFormat="1" ht="15">
      <c r="A84" s="154" t="s">
        <v>126</v>
      </c>
      <c r="B84" s="155"/>
      <c r="C84" s="156"/>
      <c r="D84" s="156">
        <v>11745.6</v>
      </c>
      <c r="E84" s="156"/>
      <c r="F84" s="156"/>
      <c r="G84" s="156">
        <f>D84/I84</f>
        <v>3</v>
      </c>
      <c r="H84" s="156">
        <f>G84/12</f>
        <v>0.25</v>
      </c>
      <c r="I84" s="5">
        <v>3915.2</v>
      </c>
      <c r="K84" s="106"/>
    </row>
    <row r="85" spans="1:11" s="5" customFormat="1" ht="15">
      <c r="A85" s="154" t="s">
        <v>127</v>
      </c>
      <c r="B85" s="155"/>
      <c r="C85" s="156"/>
      <c r="D85" s="156">
        <v>118725</v>
      </c>
      <c r="E85" s="156"/>
      <c r="F85" s="156"/>
      <c r="G85" s="156">
        <f>D85/I85</f>
        <v>30.32</v>
      </c>
      <c r="H85" s="156">
        <f>G85/12</f>
        <v>2.53</v>
      </c>
      <c r="I85" s="5">
        <v>3915.2</v>
      </c>
      <c r="K85" s="106"/>
    </row>
    <row r="86" spans="1:11" s="5" customFormat="1" ht="15">
      <c r="A86" s="154" t="s">
        <v>128</v>
      </c>
      <c r="B86" s="155"/>
      <c r="C86" s="156"/>
      <c r="D86" s="156">
        <v>26779.97</v>
      </c>
      <c r="E86" s="156"/>
      <c r="F86" s="156"/>
      <c r="G86" s="156">
        <f>D86/I86</f>
        <v>6.84</v>
      </c>
      <c r="H86" s="156">
        <f>G86/12</f>
        <v>0.57</v>
      </c>
      <c r="I86" s="5">
        <v>3915.2</v>
      </c>
      <c r="K86" s="106"/>
    </row>
    <row r="87" spans="1:11" s="5" customFormat="1" ht="12" customHeight="1">
      <c r="A87" s="157"/>
      <c r="B87" s="158"/>
      <c r="C87" s="159"/>
      <c r="D87" s="144"/>
      <c r="E87" s="144"/>
      <c r="F87" s="144"/>
      <c r="G87" s="144"/>
      <c r="H87" s="159"/>
      <c r="K87" s="106"/>
    </row>
    <row r="88" spans="1:11" s="5" customFormat="1" ht="24" customHeight="1" thickBot="1">
      <c r="A88" s="157"/>
      <c r="B88" s="158"/>
      <c r="C88" s="159"/>
      <c r="D88" s="144"/>
      <c r="E88" s="144"/>
      <c r="F88" s="144"/>
      <c r="G88" s="144"/>
      <c r="H88" s="159"/>
      <c r="K88" s="106"/>
    </row>
    <row r="89" spans="1:11" s="5" customFormat="1" ht="19.5" thickBot="1">
      <c r="A89" s="136" t="s">
        <v>129</v>
      </c>
      <c r="B89" s="75"/>
      <c r="C89" s="145"/>
      <c r="D89" s="145">
        <f>D78+D83</f>
        <v>671400.98</v>
      </c>
      <c r="E89" s="145" t="e">
        <f>E78+E83</f>
        <v>#REF!</v>
      </c>
      <c r="F89" s="145" t="e">
        <f>F78+F83</f>
        <v>#REF!</v>
      </c>
      <c r="G89" s="145">
        <v>171.48</v>
      </c>
      <c r="H89" s="145">
        <f>H78+H83</f>
        <v>14.29</v>
      </c>
      <c r="K89" s="106"/>
    </row>
    <row r="90" spans="1:11" s="5" customFormat="1" ht="18.75">
      <c r="A90" s="160"/>
      <c r="B90" s="143"/>
      <c r="C90" s="144"/>
      <c r="D90" s="144"/>
      <c r="E90" s="144"/>
      <c r="F90" s="144"/>
      <c r="G90" s="144"/>
      <c r="H90" s="144"/>
      <c r="K90" s="106"/>
    </row>
    <row r="91" spans="1:11" s="5" customFormat="1" ht="18.75">
      <c r="A91" s="160"/>
      <c r="B91" s="143"/>
      <c r="C91" s="144"/>
      <c r="D91" s="144"/>
      <c r="E91" s="144"/>
      <c r="F91" s="144"/>
      <c r="G91" s="144"/>
      <c r="H91" s="144"/>
      <c r="K91" s="106"/>
    </row>
    <row r="92" spans="1:11" s="2" customFormat="1" ht="12.75">
      <c r="A92" s="161"/>
      <c r="K92" s="162"/>
    </row>
    <row r="93" spans="1:11" s="10" customFormat="1" ht="19.5">
      <c r="A93" s="163"/>
      <c r="B93" s="164"/>
      <c r="C93" s="165"/>
      <c r="D93" s="165"/>
      <c r="E93" s="165"/>
      <c r="F93" s="165"/>
      <c r="G93" s="165"/>
      <c r="H93" s="165"/>
      <c r="K93" s="166"/>
    </row>
    <row r="94" spans="1:11" s="2" customFormat="1" ht="14.25">
      <c r="A94" s="212" t="s">
        <v>130</v>
      </c>
      <c r="B94" s="212"/>
      <c r="C94" s="212"/>
      <c r="D94" s="212"/>
      <c r="E94" s="212"/>
      <c r="F94" s="212"/>
      <c r="K94" s="162"/>
    </row>
    <row r="95" s="2" customFormat="1" ht="12.75">
      <c r="K95" s="162"/>
    </row>
    <row r="96" s="2" customFormat="1" ht="12.75">
      <c r="K96" s="162"/>
    </row>
    <row r="97" s="2" customFormat="1" ht="12.75">
      <c r="K97" s="162"/>
    </row>
    <row r="98" s="2" customFormat="1" ht="12.75">
      <c r="K98" s="162"/>
    </row>
    <row r="99" s="2" customFormat="1" ht="12.75">
      <c r="K99" s="162"/>
    </row>
    <row r="100" s="2" customFormat="1" ht="12.75">
      <c r="K100" s="162"/>
    </row>
    <row r="101" s="2" customFormat="1" ht="12.75">
      <c r="K101" s="162"/>
    </row>
    <row r="102" s="2" customFormat="1" ht="12.75">
      <c r="K102" s="162"/>
    </row>
    <row r="103" s="2" customFormat="1" ht="12.75">
      <c r="K103" s="162"/>
    </row>
    <row r="104" s="2" customFormat="1" ht="12.75">
      <c r="K104" s="162"/>
    </row>
    <row r="105" s="2" customFormat="1" ht="12.75">
      <c r="K105" s="162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94:F94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"/>
  <sheetViews>
    <sheetView tabSelected="1" zoomScale="80" zoomScaleNormal="80" zoomScalePageLayoutView="0"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14" sqref="O114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23" t="s">
        <v>135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5" s="5" customFormat="1" ht="82.5" customHeight="1" thickBot="1">
      <c r="A2" s="172" t="s">
        <v>0</v>
      </c>
      <c r="B2" s="230" t="s">
        <v>145</v>
      </c>
      <c r="C2" s="231"/>
      <c r="D2" s="232"/>
      <c r="E2" s="231" t="s">
        <v>146</v>
      </c>
      <c r="F2" s="231"/>
      <c r="G2" s="231"/>
      <c r="H2" s="230" t="s">
        <v>147</v>
      </c>
      <c r="I2" s="231"/>
      <c r="J2" s="232"/>
      <c r="K2" s="230" t="s">
        <v>148</v>
      </c>
      <c r="L2" s="231"/>
      <c r="M2" s="232"/>
      <c r="N2" s="47" t="s">
        <v>10</v>
      </c>
      <c r="O2" s="20" t="s">
        <v>5</v>
      </c>
    </row>
    <row r="3" spans="1:15" s="6" customFormat="1" ht="12.75">
      <c r="A3" s="40"/>
      <c r="B3" s="29" t="s">
        <v>7</v>
      </c>
      <c r="C3" s="13" t="s">
        <v>8</v>
      </c>
      <c r="D3" s="36" t="s">
        <v>9</v>
      </c>
      <c r="E3" s="46" t="s">
        <v>7</v>
      </c>
      <c r="F3" s="13" t="s">
        <v>8</v>
      </c>
      <c r="G3" s="18" t="s">
        <v>9</v>
      </c>
      <c r="H3" s="29" t="s">
        <v>7</v>
      </c>
      <c r="I3" s="13" t="s">
        <v>8</v>
      </c>
      <c r="J3" s="36" t="s">
        <v>9</v>
      </c>
      <c r="K3" s="29" t="s">
        <v>7</v>
      </c>
      <c r="L3" s="13" t="s">
        <v>8</v>
      </c>
      <c r="M3" s="36" t="s">
        <v>9</v>
      </c>
      <c r="N3" s="50"/>
      <c r="O3" s="21"/>
    </row>
    <row r="4" spans="1:15" s="6" customFormat="1" ht="49.5" customHeight="1">
      <c r="A4" s="233" t="s">
        <v>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</row>
    <row r="5" spans="1:15" s="5" customFormat="1" ht="14.25" customHeight="1">
      <c r="A5" s="93" t="s">
        <v>31</v>
      </c>
      <c r="B5" s="30"/>
      <c r="C5" s="7"/>
      <c r="D5" s="57">
        <f>O5/4</f>
        <v>28189.44</v>
      </c>
      <c r="E5" s="47"/>
      <c r="F5" s="7"/>
      <c r="G5" s="57">
        <f>O5/4</f>
        <v>28189.44</v>
      </c>
      <c r="H5" s="30"/>
      <c r="I5" s="7"/>
      <c r="J5" s="57">
        <f>O5/4</f>
        <v>28189.44</v>
      </c>
      <c r="K5" s="30"/>
      <c r="L5" s="7"/>
      <c r="M5" s="57">
        <f>O5/4</f>
        <v>28189.44</v>
      </c>
      <c r="N5" s="51">
        <f>M5+J5+G5+D5</f>
        <v>112757.76</v>
      </c>
      <c r="O5" s="14">
        <v>112757.76</v>
      </c>
    </row>
    <row r="6" spans="1:15" s="5" customFormat="1" ht="30">
      <c r="A6" s="93" t="s">
        <v>32</v>
      </c>
      <c r="B6" s="30"/>
      <c r="C6" s="7"/>
      <c r="D6" s="57">
        <f aca="true" t="shared" si="0" ref="D6:D16">O6/4</f>
        <v>21142.08</v>
      </c>
      <c r="E6" s="47"/>
      <c r="F6" s="7"/>
      <c r="G6" s="57">
        <f aca="true" t="shared" si="1" ref="G6:G16">O6/4</f>
        <v>21142.08</v>
      </c>
      <c r="H6" s="30"/>
      <c r="I6" s="7"/>
      <c r="J6" s="57">
        <v>8809.26</v>
      </c>
      <c r="K6" s="30"/>
      <c r="L6" s="7"/>
      <c r="M6" s="57">
        <f aca="true" t="shared" si="2" ref="M6:M15">O6/4</f>
        <v>21142.08</v>
      </c>
      <c r="N6" s="51">
        <f aca="true" t="shared" si="3" ref="N6:N48">M6+J6+G6+D6</f>
        <v>72235.5</v>
      </c>
      <c r="O6" s="14">
        <v>84568.32</v>
      </c>
    </row>
    <row r="7" spans="1:15" s="5" customFormat="1" ht="15">
      <c r="A7" s="94" t="s">
        <v>33</v>
      </c>
      <c r="B7" s="30"/>
      <c r="C7" s="7"/>
      <c r="D7" s="57">
        <f t="shared" si="0"/>
        <v>7517.19</v>
      </c>
      <c r="E7" s="47"/>
      <c r="F7" s="7"/>
      <c r="G7" s="57">
        <f t="shared" si="1"/>
        <v>7517.19</v>
      </c>
      <c r="H7" s="30"/>
      <c r="I7" s="7"/>
      <c r="J7" s="57">
        <f aca="true" t="shared" si="4" ref="J7:J16">O7/4</f>
        <v>7517.19</v>
      </c>
      <c r="K7" s="30"/>
      <c r="L7" s="7"/>
      <c r="M7" s="57">
        <f t="shared" si="2"/>
        <v>7517.19</v>
      </c>
      <c r="N7" s="51">
        <f t="shared" si="3"/>
        <v>30068.76</v>
      </c>
      <c r="O7" s="14">
        <v>30068.74</v>
      </c>
    </row>
    <row r="8" spans="1:15" s="5" customFormat="1" ht="15">
      <c r="A8" s="94" t="s">
        <v>34</v>
      </c>
      <c r="B8" s="30"/>
      <c r="C8" s="7"/>
      <c r="D8" s="57">
        <f t="shared" si="0"/>
        <v>24430.85</v>
      </c>
      <c r="E8" s="47"/>
      <c r="F8" s="7"/>
      <c r="G8" s="57">
        <f t="shared" si="1"/>
        <v>24430.85</v>
      </c>
      <c r="H8" s="30"/>
      <c r="I8" s="7"/>
      <c r="J8" s="57">
        <f t="shared" si="4"/>
        <v>24430.85</v>
      </c>
      <c r="K8" s="30"/>
      <c r="L8" s="7"/>
      <c r="M8" s="57">
        <f t="shared" si="2"/>
        <v>24430.85</v>
      </c>
      <c r="N8" s="51">
        <f t="shared" si="3"/>
        <v>97723.4</v>
      </c>
      <c r="O8" s="14">
        <v>97723.39</v>
      </c>
    </row>
    <row r="9" spans="1:15" s="5" customFormat="1" ht="30">
      <c r="A9" s="94" t="s">
        <v>35</v>
      </c>
      <c r="B9" s="30"/>
      <c r="C9" s="7"/>
      <c r="D9" s="57">
        <f t="shared" si="0"/>
        <v>433.43</v>
      </c>
      <c r="E9" s="47"/>
      <c r="F9" s="7"/>
      <c r="G9" s="57">
        <f t="shared" si="1"/>
        <v>433.43</v>
      </c>
      <c r="H9" s="30"/>
      <c r="I9" s="7"/>
      <c r="J9" s="57">
        <f t="shared" si="4"/>
        <v>433.43</v>
      </c>
      <c r="K9" s="30"/>
      <c r="L9" s="7"/>
      <c r="M9" s="57">
        <f t="shared" si="2"/>
        <v>433.43</v>
      </c>
      <c r="N9" s="51">
        <f t="shared" si="3"/>
        <v>1733.72</v>
      </c>
      <c r="O9" s="14">
        <v>1733.72</v>
      </c>
    </row>
    <row r="10" spans="1:15" s="5" customFormat="1" ht="30">
      <c r="A10" s="94" t="s">
        <v>36</v>
      </c>
      <c r="B10" s="30"/>
      <c r="C10" s="7"/>
      <c r="D10" s="57">
        <f t="shared" si="0"/>
        <v>433.43</v>
      </c>
      <c r="E10" s="47"/>
      <c r="F10" s="7"/>
      <c r="G10" s="57">
        <f t="shared" si="1"/>
        <v>433.43</v>
      </c>
      <c r="H10" s="30"/>
      <c r="I10" s="7"/>
      <c r="J10" s="57">
        <f t="shared" si="4"/>
        <v>433.43</v>
      </c>
      <c r="K10" s="30"/>
      <c r="L10" s="7"/>
      <c r="M10" s="57">
        <f t="shared" si="2"/>
        <v>433.43</v>
      </c>
      <c r="N10" s="51">
        <f t="shared" si="3"/>
        <v>1733.72</v>
      </c>
      <c r="O10" s="14">
        <v>1733.72</v>
      </c>
    </row>
    <row r="11" spans="1:15" s="5" customFormat="1" ht="15">
      <c r="A11" s="94" t="s">
        <v>37</v>
      </c>
      <c r="B11" s="30"/>
      <c r="C11" s="7"/>
      <c r="D11" s="57">
        <f t="shared" si="0"/>
        <v>2737.03</v>
      </c>
      <c r="E11" s="47"/>
      <c r="F11" s="7"/>
      <c r="G11" s="57">
        <f t="shared" si="1"/>
        <v>2737.03</v>
      </c>
      <c r="H11" s="30"/>
      <c r="I11" s="7"/>
      <c r="J11" s="57">
        <f t="shared" si="4"/>
        <v>2737.03</v>
      </c>
      <c r="K11" s="30"/>
      <c r="L11" s="7"/>
      <c r="M11" s="57">
        <f t="shared" si="2"/>
        <v>2737.03</v>
      </c>
      <c r="N11" s="51">
        <f t="shared" si="3"/>
        <v>10948.12</v>
      </c>
      <c r="O11" s="14">
        <v>10948.1</v>
      </c>
    </row>
    <row r="12" spans="1:15" s="201" customFormat="1" ht="20.25" customHeight="1">
      <c r="A12" s="192" t="s">
        <v>64</v>
      </c>
      <c r="B12" s="193" t="s">
        <v>144</v>
      </c>
      <c r="C12" s="194">
        <v>41467</v>
      </c>
      <c r="D12" s="195">
        <v>3100.59</v>
      </c>
      <c r="E12" s="193"/>
      <c r="F12" s="194"/>
      <c r="G12" s="196">
        <f t="shared" si="1"/>
        <v>0</v>
      </c>
      <c r="H12" s="197"/>
      <c r="I12" s="198"/>
      <c r="J12" s="196">
        <f t="shared" si="4"/>
        <v>0</v>
      </c>
      <c r="K12" s="197"/>
      <c r="L12" s="198"/>
      <c r="M12" s="196">
        <f t="shared" si="2"/>
        <v>0</v>
      </c>
      <c r="N12" s="199">
        <f t="shared" si="3"/>
        <v>3100.59</v>
      </c>
      <c r="O12" s="200"/>
    </row>
    <row r="13" spans="1:15" s="11" customFormat="1" ht="27.75" customHeight="1">
      <c r="A13" s="96" t="s">
        <v>63</v>
      </c>
      <c r="B13" s="31"/>
      <c r="C13" s="27"/>
      <c r="D13" s="57">
        <f t="shared" si="0"/>
        <v>1644.39</v>
      </c>
      <c r="E13" s="48"/>
      <c r="F13" s="27"/>
      <c r="G13" s="57">
        <f t="shared" si="1"/>
        <v>1644.39</v>
      </c>
      <c r="H13" s="31"/>
      <c r="I13" s="27"/>
      <c r="J13" s="57">
        <f t="shared" si="4"/>
        <v>1644.39</v>
      </c>
      <c r="K13" s="31"/>
      <c r="L13" s="27"/>
      <c r="M13" s="57">
        <f t="shared" si="2"/>
        <v>1644.39</v>
      </c>
      <c r="N13" s="51">
        <f t="shared" si="3"/>
        <v>6577.56</v>
      </c>
      <c r="O13" s="14">
        <v>6577.54</v>
      </c>
    </row>
    <row r="14" spans="1:15" s="8" customFormat="1" ht="15">
      <c r="A14" s="94" t="s">
        <v>38</v>
      </c>
      <c r="B14" s="32"/>
      <c r="C14" s="28"/>
      <c r="D14" s="57">
        <f t="shared" si="0"/>
        <v>469.83</v>
      </c>
      <c r="E14" s="49"/>
      <c r="F14" s="28"/>
      <c r="G14" s="57">
        <f t="shared" si="1"/>
        <v>469.83</v>
      </c>
      <c r="H14" s="32"/>
      <c r="I14" s="28"/>
      <c r="J14" s="57">
        <f t="shared" si="4"/>
        <v>469.83</v>
      </c>
      <c r="K14" s="32"/>
      <c r="L14" s="28"/>
      <c r="M14" s="57">
        <f t="shared" si="2"/>
        <v>469.83</v>
      </c>
      <c r="N14" s="51">
        <f t="shared" si="3"/>
        <v>1879.32</v>
      </c>
      <c r="O14" s="14">
        <v>1879.3</v>
      </c>
    </row>
    <row r="15" spans="1:15" s="5" customFormat="1" ht="15">
      <c r="A15" s="94" t="s">
        <v>39</v>
      </c>
      <c r="B15" s="30"/>
      <c r="C15" s="7"/>
      <c r="D15" s="57">
        <f t="shared" si="0"/>
        <v>251.36</v>
      </c>
      <c r="E15" s="47"/>
      <c r="F15" s="7"/>
      <c r="G15" s="57">
        <f t="shared" si="1"/>
        <v>251.36</v>
      </c>
      <c r="H15" s="30"/>
      <c r="I15" s="7"/>
      <c r="J15" s="57">
        <f t="shared" si="4"/>
        <v>251.36</v>
      </c>
      <c r="K15" s="30"/>
      <c r="L15" s="7"/>
      <c r="M15" s="57">
        <f t="shared" si="2"/>
        <v>251.36</v>
      </c>
      <c r="N15" s="51">
        <f t="shared" si="3"/>
        <v>1005.44</v>
      </c>
      <c r="O15" s="14">
        <v>1005.43</v>
      </c>
    </row>
    <row r="16" spans="1:15" s="5" customFormat="1" ht="30">
      <c r="A16" s="94" t="s">
        <v>40</v>
      </c>
      <c r="B16" s="30"/>
      <c r="C16" s="7"/>
      <c r="D16" s="57">
        <f t="shared" si="0"/>
        <v>0</v>
      </c>
      <c r="E16" s="47"/>
      <c r="F16" s="7"/>
      <c r="G16" s="57">
        <f t="shared" si="1"/>
        <v>0</v>
      </c>
      <c r="H16" s="30"/>
      <c r="I16" s="7"/>
      <c r="J16" s="57">
        <f t="shared" si="4"/>
        <v>0</v>
      </c>
      <c r="K16" s="167" t="s">
        <v>213</v>
      </c>
      <c r="L16" s="168">
        <v>41695</v>
      </c>
      <c r="M16" s="68">
        <v>2133.33</v>
      </c>
      <c r="N16" s="51">
        <f t="shared" si="3"/>
        <v>2133.33</v>
      </c>
      <c r="O16" s="14"/>
    </row>
    <row r="17" spans="1:15" s="5" customFormat="1" ht="15">
      <c r="A17" s="94" t="s">
        <v>41</v>
      </c>
      <c r="B17" s="30"/>
      <c r="C17" s="7"/>
      <c r="D17" s="57"/>
      <c r="E17" s="47"/>
      <c r="F17" s="7"/>
      <c r="G17" s="16"/>
      <c r="H17" s="30"/>
      <c r="I17" s="7"/>
      <c r="J17" s="37"/>
      <c r="K17" s="30"/>
      <c r="L17" s="7"/>
      <c r="M17" s="37"/>
      <c r="N17" s="51">
        <f t="shared" si="3"/>
        <v>0</v>
      </c>
      <c r="O17" s="14"/>
    </row>
    <row r="18" spans="1:15" s="5" customFormat="1" ht="15">
      <c r="A18" s="4" t="s">
        <v>42</v>
      </c>
      <c r="B18" s="167" t="s">
        <v>140</v>
      </c>
      <c r="C18" s="168">
        <v>41402</v>
      </c>
      <c r="D18" s="68">
        <v>184.33</v>
      </c>
      <c r="E18" s="167" t="s">
        <v>154</v>
      </c>
      <c r="F18" s="168">
        <v>41509</v>
      </c>
      <c r="G18" s="68">
        <v>184.33</v>
      </c>
      <c r="H18" s="30"/>
      <c r="I18" s="7"/>
      <c r="J18" s="37"/>
      <c r="K18" s="190">
        <v>50</v>
      </c>
      <c r="L18" s="191">
        <v>41759</v>
      </c>
      <c r="M18" s="37">
        <v>184.33</v>
      </c>
      <c r="N18" s="51">
        <f t="shared" si="3"/>
        <v>552.99</v>
      </c>
      <c r="O18" s="14"/>
    </row>
    <row r="19" spans="1:15" s="5" customFormat="1" ht="15">
      <c r="A19" s="220" t="s">
        <v>43</v>
      </c>
      <c r="B19" s="167" t="s">
        <v>142</v>
      </c>
      <c r="C19" s="168">
        <v>41411</v>
      </c>
      <c r="D19" s="68">
        <v>195.03</v>
      </c>
      <c r="E19" s="167" t="s">
        <v>162</v>
      </c>
      <c r="F19" s="168">
        <v>41537</v>
      </c>
      <c r="G19" s="68">
        <v>195.04</v>
      </c>
      <c r="H19" s="30"/>
      <c r="I19" s="7"/>
      <c r="J19" s="37"/>
      <c r="K19" s="30"/>
      <c r="L19" s="7"/>
      <c r="M19" s="37"/>
      <c r="N19" s="51">
        <f t="shared" si="3"/>
        <v>390.07</v>
      </c>
      <c r="O19" s="14"/>
    </row>
    <row r="20" spans="1:15" s="5" customFormat="1" ht="15">
      <c r="A20" s="239"/>
      <c r="B20" s="33">
        <v>151</v>
      </c>
      <c r="C20" s="171">
        <v>41486</v>
      </c>
      <c r="D20" s="68">
        <v>390.06</v>
      </c>
      <c r="E20" s="47"/>
      <c r="F20" s="7"/>
      <c r="G20" s="16"/>
      <c r="H20" s="30"/>
      <c r="I20" s="7"/>
      <c r="J20" s="37"/>
      <c r="K20" s="30"/>
      <c r="L20" s="7"/>
      <c r="M20" s="37"/>
      <c r="N20" s="51">
        <f t="shared" si="3"/>
        <v>390.06</v>
      </c>
      <c r="O20" s="14"/>
    </row>
    <row r="21" spans="1:15" s="5" customFormat="1" ht="15">
      <c r="A21" s="4" t="s">
        <v>108</v>
      </c>
      <c r="B21" s="30"/>
      <c r="C21" s="7"/>
      <c r="D21" s="57"/>
      <c r="E21" s="167" t="s">
        <v>152</v>
      </c>
      <c r="F21" s="168">
        <v>41495</v>
      </c>
      <c r="G21" s="68">
        <v>3386.43</v>
      </c>
      <c r="H21" s="30"/>
      <c r="I21" s="7"/>
      <c r="J21" s="37"/>
      <c r="K21" s="30"/>
      <c r="L21" s="7"/>
      <c r="M21" s="37"/>
      <c r="N21" s="51">
        <f t="shared" si="3"/>
        <v>3386.43</v>
      </c>
      <c r="O21" s="14"/>
    </row>
    <row r="22" spans="1:15" s="5" customFormat="1" ht="15">
      <c r="A22" s="4" t="s">
        <v>44</v>
      </c>
      <c r="B22" s="30"/>
      <c r="C22" s="7"/>
      <c r="D22" s="57"/>
      <c r="E22" s="167" t="s">
        <v>152</v>
      </c>
      <c r="F22" s="168">
        <v>41495</v>
      </c>
      <c r="G22" s="68">
        <v>743.35</v>
      </c>
      <c r="H22" s="30"/>
      <c r="I22" s="7"/>
      <c r="J22" s="37"/>
      <c r="K22" s="30"/>
      <c r="L22" s="7"/>
      <c r="M22" s="37"/>
      <c r="N22" s="51">
        <f t="shared" si="3"/>
        <v>743.35</v>
      </c>
      <c r="O22" s="14"/>
    </row>
    <row r="23" spans="1:15" s="5" customFormat="1" ht="15">
      <c r="A23" s="4" t="s">
        <v>45</v>
      </c>
      <c r="B23" s="167" t="s">
        <v>133</v>
      </c>
      <c r="C23" s="168">
        <v>41418</v>
      </c>
      <c r="D23" s="68">
        <v>3314.05</v>
      </c>
      <c r="E23" s="47"/>
      <c r="F23" s="7"/>
      <c r="G23" s="16"/>
      <c r="H23" s="30"/>
      <c r="I23" s="7"/>
      <c r="J23" s="37"/>
      <c r="K23" s="30"/>
      <c r="L23" s="7"/>
      <c r="M23" s="37"/>
      <c r="N23" s="51">
        <f t="shared" si="3"/>
        <v>3314.05</v>
      </c>
      <c r="O23" s="14"/>
    </row>
    <row r="24" spans="1:15" s="5" customFormat="1" ht="15">
      <c r="A24" s="4" t="s">
        <v>46</v>
      </c>
      <c r="B24" s="167" t="s">
        <v>133</v>
      </c>
      <c r="C24" s="168">
        <v>41418</v>
      </c>
      <c r="D24" s="68">
        <v>780.14</v>
      </c>
      <c r="E24" s="47"/>
      <c r="F24" s="7"/>
      <c r="G24" s="16"/>
      <c r="H24" s="30"/>
      <c r="I24" s="7"/>
      <c r="J24" s="37"/>
      <c r="K24" s="30"/>
      <c r="L24" s="7"/>
      <c r="M24" s="37"/>
      <c r="N24" s="51">
        <f t="shared" si="3"/>
        <v>780.14</v>
      </c>
      <c r="O24" s="14"/>
    </row>
    <row r="25" spans="1:15" s="6" customFormat="1" ht="15">
      <c r="A25" s="4" t="s">
        <v>47</v>
      </c>
      <c r="B25" s="33"/>
      <c r="C25" s="9"/>
      <c r="D25" s="57"/>
      <c r="E25" s="167" t="s">
        <v>152</v>
      </c>
      <c r="F25" s="168">
        <v>41495</v>
      </c>
      <c r="G25" s="68">
        <v>371.66</v>
      </c>
      <c r="H25" s="33"/>
      <c r="I25" s="9"/>
      <c r="J25" s="38"/>
      <c r="K25" s="33"/>
      <c r="L25" s="9"/>
      <c r="M25" s="38"/>
      <c r="N25" s="51">
        <f t="shared" si="3"/>
        <v>371.66</v>
      </c>
      <c r="O25" s="14"/>
    </row>
    <row r="26" spans="1:15" s="6" customFormat="1" ht="15">
      <c r="A26" s="4" t="s">
        <v>48</v>
      </c>
      <c r="B26" s="33"/>
      <c r="C26" s="9"/>
      <c r="D26" s="57"/>
      <c r="E26" s="50"/>
      <c r="F26" s="9"/>
      <c r="G26" s="17"/>
      <c r="H26" s="33"/>
      <c r="I26" s="9"/>
      <c r="J26" s="38"/>
      <c r="K26" s="33"/>
      <c r="L26" s="9"/>
      <c r="M26" s="38"/>
      <c r="N26" s="51">
        <f t="shared" si="3"/>
        <v>0</v>
      </c>
      <c r="O26" s="14"/>
    </row>
    <row r="27" spans="1:15" s="6" customFormat="1" ht="25.5">
      <c r="A27" s="4" t="s">
        <v>49</v>
      </c>
      <c r="B27" s="167" t="s">
        <v>133</v>
      </c>
      <c r="C27" s="168">
        <v>41418</v>
      </c>
      <c r="D27" s="68">
        <v>2750.32</v>
      </c>
      <c r="E27" s="50"/>
      <c r="F27" s="9"/>
      <c r="G27" s="57"/>
      <c r="H27" s="33"/>
      <c r="I27" s="9"/>
      <c r="J27" s="57"/>
      <c r="K27" s="33"/>
      <c r="L27" s="9"/>
      <c r="M27" s="57"/>
      <c r="N27" s="51">
        <f t="shared" si="3"/>
        <v>2750.32</v>
      </c>
      <c r="O27" s="14"/>
    </row>
    <row r="28" spans="1:15" s="5" customFormat="1" ht="15">
      <c r="A28" s="4" t="s">
        <v>50</v>
      </c>
      <c r="B28" s="30"/>
      <c r="C28" s="7"/>
      <c r="D28" s="57"/>
      <c r="E28" s="167" t="s">
        <v>165</v>
      </c>
      <c r="F28" s="168">
        <v>41544</v>
      </c>
      <c r="G28" s="68">
        <v>2617.3</v>
      </c>
      <c r="H28" s="30"/>
      <c r="I28" s="7"/>
      <c r="J28" s="37"/>
      <c r="K28" s="30"/>
      <c r="L28" s="7"/>
      <c r="M28" s="37"/>
      <c r="N28" s="51">
        <f t="shared" si="3"/>
        <v>2617.3</v>
      </c>
      <c r="O28" s="14"/>
    </row>
    <row r="29" spans="1:15" s="6" customFormat="1" ht="30">
      <c r="A29" s="94" t="s">
        <v>51</v>
      </c>
      <c r="B29" s="33"/>
      <c r="C29" s="9"/>
      <c r="D29" s="57"/>
      <c r="E29" s="50"/>
      <c r="F29" s="9"/>
      <c r="G29" s="17"/>
      <c r="H29" s="33"/>
      <c r="I29" s="9"/>
      <c r="J29" s="38"/>
      <c r="K29" s="33"/>
      <c r="L29" s="9"/>
      <c r="M29" s="38"/>
      <c r="N29" s="51">
        <f t="shared" si="3"/>
        <v>0</v>
      </c>
      <c r="O29" s="14"/>
    </row>
    <row r="30" spans="1:15" s="6" customFormat="1" ht="25.5">
      <c r="A30" s="4" t="s">
        <v>52</v>
      </c>
      <c r="B30" s="167" t="s">
        <v>134</v>
      </c>
      <c r="C30" s="168">
        <v>41425</v>
      </c>
      <c r="D30" s="68">
        <v>743.35</v>
      </c>
      <c r="E30" s="167" t="s">
        <v>168</v>
      </c>
      <c r="F30" s="168">
        <v>41547</v>
      </c>
      <c r="G30" s="68">
        <v>743.35</v>
      </c>
      <c r="H30" s="167" t="s">
        <v>187</v>
      </c>
      <c r="I30" s="168" t="s">
        <v>188</v>
      </c>
      <c r="J30" s="68">
        <v>743.35</v>
      </c>
      <c r="K30" s="167" t="s">
        <v>216</v>
      </c>
      <c r="L30" s="168">
        <v>41733</v>
      </c>
      <c r="M30" s="68">
        <v>743.35</v>
      </c>
      <c r="N30" s="51">
        <f t="shared" si="3"/>
        <v>2973.4</v>
      </c>
      <c r="O30" s="14"/>
    </row>
    <row r="31" spans="1:15" s="6" customFormat="1" ht="25.5">
      <c r="A31" s="4" t="s">
        <v>53</v>
      </c>
      <c r="B31" s="58"/>
      <c r="C31" s="67"/>
      <c r="D31" s="68"/>
      <c r="E31" s="59"/>
      <c r="F31" s="67"/>
      <c r="G31" s="19"/>
      <c r="H31" s="58"/>
      <c r="I31" s="67"/>
      <c r="J31" s="52"/>
      <c r="K31" s="167" t="s">
        <v>207</v>
      </c>
      <c r="L31" s="168">
        <v>41692</v>
      </c>
      <c r="M31" s="68">
        <v>1486.7</v>
      </c>
      <c r="N31" s="51">
        <f t="shared" si="3"/>
        <v>1486.7</v>
      </c>
      <c r="O31" s="14"/>
    </row>
    <row r="32" spans="1:15" s="6" customFormat="1" ht="15">
      <c r="A32" s="4" t="s">
        <v>54</v>
      </c>
      <c r="B32" s="33">
        <v>151</v>
      </c>
      <c r="C32" s="171">
        <v>41486</v>
      </c>
      <c r="D32" s="68">
        <v>1560.23</v>
      </c>
      <c r="E32" s="59"/>
      <c r="F32" s="67"/>
      <c r="G32" s="19"/>
      <c r="H32" s="58"/>
      <c r="I32" s="67"/>
      <c r="J32" s="52"/>
      <c r="K32" s="58"/>
      <c r="L32" s="67"/>
      <c r="M32" s="52"/>
      <c r="N32" s="51">
        <f t="shared" si="3"/>
        <v>1560.23</v>
      </c>
      <c r="O32" s="14"/>
    </row>
    <row r="33" spans="1:15" s="6" customFormat="1" ht="25.5">
      <c r="A33" s="4" t="s">
        <v>55</v>
      </c>
      <c r="B33" s="58"/>
      <c r="C33" s="67"/>
      <c r="D33" s="68"/>
      <c r="E33" s="167" t="s">
        <v>161</v>
      </c>
      <c r="F33" s="168">
        <v>41516</v>
      </c>
      <c r="G33" s="68">
        <v>371.67</v>
      </c>
      <c r="H33" s="167" t="s">
        <v>187</v>
      </c>
      <c r="I33" s="168" t="s">
        <v>188</v>
      </c>
      <c r="J33" s="68">
        <v>371.67</v>
      </c>
      <c r="K33" s="58"/>
      <c r="L33" s="67"/>
      <c r="M33" s="52"/>
      <c r="N33" s="51">
        <f t="shared" si="3"/>
        <v>743.34</v>
      </c>
      <c r="O33" s="14"/>
    </row>
    <row r="34" spans="1:15" s="6" customFormat="1" ht="15">
      <c r="A34" s="4" t="s">
        <v>119</v>
      </c>
      <c r="B34" s="58"/>
      <c r="C34" s="67"/>
      <c r="D34" s="68"/>
      <c r="E34" s="167" t="s">
        <v>152</v>
      </c>
      <c r="F34" s="168">
        <v>41495</v>
      </c>
      <c r="G34" s="68">
        <v>1771.92</v>
      </c>
      <c r="H34" s="58"/>
      <c r="I34" s="67"/>
      <c r="J34" s="52"/>
      <c r="K34" s="58"/>
      <c r="L34" s="67"/>
      <c r="M34" s="52"/>
      <c r="N34" s="51">
        <f t="shared" si="3"/>
        <v>1771.92</v>
      </c>
      <c r="O34" s="14"/>
    </row>
    <row r="35" spans="1:15" s="6" customFormat="1" ht="15">
      <c r="A35" s="4" t="s">
        <v>56</v>
      </c>
      <c r="B35" s="58"/>
      <c r="C35" s="67"/>
      <c r="D35" s="57">
        <f>O35/4</f>
        <v>1321.92</v>
      </c>
      <c r="E35" s="59"/>
      <c r="F35" s="67"/>
      <c r="G35" s="57">
        <f>O35/4</f>
        <v>1321.92</v>
      </c>
      <c r="H35" s="58"/>
      <c r="I35" s="67"/>
      <c r="J35" s="57">
        <f>O35/4</f>
        <v>1321.92</v>
      </c>
      <c r="K35" s="58"/>
      <c r="L35" s="67"/>
      <c r="M35" s="57">
        <f>O35/4</f>
        <v>1321.92</v>
      </c>
      <c r="N35" s="51">
        <f t="shared" si="3"/>
        <v>5287.68</v>
      </c>
      <c r="O35" s="14">
        <v>5287.68</v>
      </c>
    </row>
    <row r="36" spans="1:15" s="6" customFormat="1" ht="30">
      <c r="A36" s="94" t="s">
        <v>57</v>
      </c>
      <c r="B36" s="58"/>
      <c r="C36" s="67"/>
      <c r="D36" s="68"/>
      <c r="E36" s="59"/>
      <c r="F36" s="67"/>
      <c r="G36" s="68"/>
      <c r="H36" s="58"/>
      <c r="I36" s="67"/>
      <c r="J36" s="68"/>
      <c r="K36" s="58"/>
      <c r="L36" s="67"/>
      <c r="M36" s="68"/>
      <c r="N36" s="51">
        <f t="shared" si="3"/>
        <v>0</v>
      </c>
      <c r="O36" s="14"/>
    </row>
    <row r="37" spans="1:15" s="6" customFormat="1" ht="15">
      <c r="A37" s="4" t="s">
        <v>120</v>
      </c>
      <c r="B37" s="58"/>
      <c r="C37" s="67"/>
      <c r="D37" s="68"/>
      <c r="E37" s="167" t="s">
        <v>152</v>
      </c>
      <c r="F37" s="168">
        <v>41495</v>
      </c>
      <c r="G37" s="68">
        <v>1428.84</v>
      </c>
      <c r="H37" s="58"/>
      <c r="I37" s="67"/>
      <c r="J37" s="68"/>
      <c r="K37" s="58"/>
      <c r="L37" s="67"/>
      <c r="M37" s="68"/>
      <c r="N37" s="51">
        <f t="shared" si="3"/>
        <v>1428.84</v>
      </c>
      <c r="O37" s="14"/>
    </row>
    <row r="38" spans="1:15" s="6" customFormat="1" ht="15">
      <c r="A38" s="94" t="s">
        <v>58</v>
      </c>
      <c r="B38" s="58"/>
      <c r="C38" s="67"/>
      <c r="D38" s="68"/>
      <c r="E38" s="59"/>
      <c r="F38" s="67"/>
      <c r="G38" s="68"/>
      <c r="H38" s="58"/>
      <c r="I38" s="67"/>
      <c r="J38" s="68"/>
      <c r="K38" s="58"/>
      <c r="L38" s="67"/>
      <c r="M38" s="68"/>
      <c r="N38" s="51">
        <f t="shared" si="3"/>
        <v>0</v>
      </c>
      <c r="O38" s="14"/>
    </row>
    <row r="39" spans="1:15" s="6" customFormat="1" ht="15">
      <c r="A39" s="4" t="s">
        <v>59</v>
      </c>
      <c r="B39" s="58"/>
      <c r="C39" s="67"/>
      <c r="D39" s="68"/>
      <c r="E39" s="167" t="s">
        <v>163</v>
      </c>
      <c r="F39" s="168">
        <v>41537</v>
      </c>
      <c r="G39" s="68">
        <v>10187.9</v>
      </c>
      <c r="H39" s="58"/>
      <c r="I39" s="67"/>
      <c r="J39" s="68"/>
      <c r="K39" s="58"/>
      <c r="L39" s="67"/>
      <c r="M39" s="68"/>
      <c r="N39" s="51">
        <f t="shared" si="3"/>
        <v>10187.9</v>
      </c>
      <c r="O39" s="14"/>
    </row>
    <row r="40" spans="1:15" s="6" customFormat="1" ht="15">
      <c r="A40" s="4" t="s">
        <v>60</v>
      </c>
      <c r="B40" s="58"/>
      <c r="C40" s="67"/>
      <c r="D40" s="68"/>
      <c r="E40" s="59"/>
      <c r="F40" s="67"/>
      <c r="G40" s="68"/>
      <c r="H40" s="58"/>
      <c r="I40" s="67"/>
      <c r="J40" s="68"/>
      <c r="K40" s="58">
        <v>49</v>
      </c>
      <c r="L40" s="188">
        <v>41754</v>
      </c>
      <c r="M40" s="68">
        <v>777.03</v>
      </c>
      <c r="N40" s="51">
        <f t="shared" si="3"/>
        <v>777.03</v>
      </c>
      <c r="O40" s="14"/>
    </row>
    <row r="41" spans="1:15" s="6" customFormat="1" ht="15">
      <c r="A41" s="94" t="s">
        <v>61</v>
      </c>
      <c r="B41" s="58"/>
      <c r="C41" s="67"/>
      <c r="D41" s="68"/>
      <c r="E41" s="59"/>
      <c r="F41" s="67"/>
      <c r="G41" s="68"/>
      <c r="H41" s="58"/>
      <c r="I41" s="67"/>
      <c r="J41" s="68"/>
      <c r="K41" s="58"/>
      <c r="L41" s="67"/>
      <c r="M41" s="68"/>
      <c r="N41" s="51">
        <f t="shared" si="3"/>
        <v>0</v>
      </c>
      <c r="O41" s="14"/>
    </row>
    <row r="42" spans="1:15" s="6" customFormat="1" ht="15">
      <c r="A42" s="220" t="s">
        <v>65</v>
      </c>
      <c r="B42" s="58"/>
      <c r="C42" s="67"/>
      <c r="D42" s="68"/>
      <c r="E42" s="59"/>
      <c r="F42" s="67"/>
      <c r="G42" s="68"/>
      <c r="H42" s="58">
        <v>248</v>
      </c>
      <c r="I42" s="188">
        <v>41615</v>
      </c>
      <c r="J42" s="68">
        <v>578.79</v>
      </c>
      <c r="K42" s="167" t="s">
        <v>206</v>
      </c>
      <c r="L42" s="168">
        <v>41684</v>
      </c>
      <c r="M42" s="68">
        <v>395.32</v>
      </c>
      <c r="N42" s="51">
        <f t="shared" si="3"/>
        <v>974.11</v>
      </c>
      <c r="O42" s="14"/>
    </row>
    <row r="43" spans="1:15" s="6" customFormat="1" ht="15">
      <c r="A43" s="221"/>
      <c r="B43" s="58"/>
      <c r="C43" s="67"/>
      <c r="D43" s="68"/>
      <c r="E43" s="59"/>
      <c r="F43" s="67"/>
      <c r="G43" s="68"/>
      <c r="H43" s="167" t="s">
        <v>186</v>
      </c>
      <c r="I43" s="168">
        <v>41622</v>
      </c>
      <c r="J43" s="68">
        <v>1381.4</v>
      </c>
      <c r="K43" s="58"/>
      <c r="L43" s="67"/>
      <c r="M43" s="68"/>
      <c r="N43" s="51">
        <f t="shared" si="3"/>
        <v>1381.4</v>
      </c>
      <c r="O43" s="14"/>
    </row>
    <row r="44" spans="1:15" s="6" customFormat="1" ht="15">
      <c r="A44" s="221"/>
      <c r="B44" s="58"/>
      <c r="C44" s="67"/>
      <c r="D44" s="68"/>
      <c r="E44" s="59"/>
      <c r="F44" s="67"/>
      <c r="G44" s="68"/>
      <c r="H44" s="167" t="s">
        <v>197</v>
      </c>
      <c r="I44" s="168">
        <v>41628</v>
      </c>
      <c r="J44" s="68">
        <v>1381.4</v>
      </c>
      <c r="K44" s="58"/>
      <c r="L44" s="67"/>
      <c r="M44" s="68"/>
      <c r="N44" s="51">
        <f t="shared" si="3"/>
        <v>1381.4</v>
      </c>
      <c r="O44" s="14"/>
    </row>
    <row r="45" spans="1:15" s="6" customFormat="1" ht="15.75" thickBot="1">
      <c r="A45" s="222"/>
      <c r="B45" s="58"/>
      <c r="C45" s="67"/>
      <c r="D45" s="68"/>
      <c r="E45" s="59"/>
      <c r="F45" s="67"/>
      <c r="G45" s="68"/>
      <c r="H45" s="167" t="s">
        <v>202</v>
      </c>
      <c r="I45" s="168">
        <v>41670</v>
      </c>
      <c r="J45" s="68">
        <v>297.23</v>
      </c>
      <c r="K45" s="58"/>
      <c r="L45" s="67"/>
      <c r="M45" s="68"/>
      <c r="N45" s="51">
        <f t="shared" si="3"/>
        <v>297.23</v>
      </c>
      <c r="O45" s="14"/>
    </row>
    <row r="46" spans="1:15" s="6" customFormat="1" ht="19.5" thickBot="1">
      <c r="A46" s="95" t="s">
        <v>62</v>
      </c>
      <c r="B46" s="58"/>
      <c r="C46" s="67"/>
      <c r="D46" s="57">
        <f>O46/4</f>
        <v>16561.3</v>
      </c>
      <c r="E46" s="59"/>
      <c r="F46" s="67"/>
      <c r="G46" s="57">
        <f>O46/4</f>
        <v>16561.3</v>
      </c>
      <c r="H46" s="58"/>
      <c r="I46" s="67"/>
      <c r="J46" s="57">
        <f>O46/4</f>
        <v>16561.3</v>
      </c>
      <c r="K46" s="58"/>
      <c r="L46" s="67"/>
      <c r="M46" s="57">
        <f>O46/4</f>
        <v>16561.3</v>
      </c>
      <c r="N46" s="51">
        <f t="shared" si="3"/>
        <v>66245.2</v>
      </c>
      <c r="O46" s="14">
        <v>66245.18</v>
      </c>
    </row>
    <row r="47" spans="1:15" s="5" customFormat="1" ht="20.25" thickBot="1">
      <c r="A47" s="43" t="s">
        <v>4</v>
      </c>
      <c r="B47" s="74"/>
      <c r="C47" s="75"/>
      <c r="D47" s="76">
        <f>SUM(D5:D46)</f>
        <v>118150.35</v>
      </c>
      <c r="E47" s="20"/>
      <c r="F47" s="75"/>
      <c r="G47" s="76">
        <f>SUM(G5:G46)</f>
        <v>127134.04</v>
      </c>
      <c r="H47" s="77"/>
      <c r="I47" s="75"/>
      <c r="J47" s="76">
        <f>SUM(J5:J46)</f>
        <v>97553.27</v>
      </c>
      <c r="K47" s="77"/>
      <c r="L47" s="75"/>
      <c r="M47" s="78">
        <f>SUM(M5:M46)</f>
        <v>110852.31</v>
      </c>
      <c r="N47" s="51">
        <f t="shared" si="3"/>
        <v>453689.97</v>
      </c>
      <c r="O47" s="23">
        <f>SUM(O5:O46)</f>
        <v>420528.88</v>
      </c>
    </row>
    <row r="48" spans="1:15" s="10" customFormat="1" ht="20.25" hidden="1" thickBot="1">
      <c r="A48" s="44" t="s">
        <v>2</v>
      </c>
      <c r="B48" s="69"/>
      <c r="C48" s="70"/>
      <c r="D48" s="71"/>
      <c r="E48" s="72"/>
      <c r="F48" s="70"/>
      <c r="G48" s="73"/>
      <c r="H48" s="69"/>
      <c r="I48" s="70"/>
      <c r="J48" s="71"/>
      <c r="K48" s="69"/>
      <c r="L48" s="70"/>
      <c r="M48" s="71"/>
      <c r="N48" s="51">
        <f t="shared" si="3"/>
        <v>0</v>
      </c>
      <c r="O48" s="24"/>
    </row>
    <row r="49" spans="1:15" s="12" customFormat="1" ht="39.75" customHeight="1" thickBot="1">
      <c r="A49" s="227" t="s">
        <v>3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9"/>
      <c r="O49" s="25"/>
    </row>
    <row r="50" spans="1:15" s="6" customFormat="1" ht="15">
      <c r="A50" s="154" t="s">
        <v>126</v>
      </c>
      <c r="B50" s="58"/>
      <c r="C50" s="67"/>
      <c r="D50" s="68"/>
      <c r="E50" s="59"/>
      <c r="F50" s="67"/>
      <c r="G50" s="68"/>
      <c r="H50" s="58"/>
      <c r="I50" s="67"/>
      <c r="J50" s="68"/>
      <c r="K50" s="58"/>
      <c r="L50" s="67"/>
      <c r="M50" s="68"/>
      <c r="N50" s="51"/>
      <c r="O50" s="14"/>
    </row>
    <row r="51" spans="1:15" s="6" customFormat="1" ht="15">
      <c r="A51" s="154" t="s">
        <v>127</v>
      </c>
      <c r="B51" s="58"/>
      <c r="C51" s="67"/>
      <c r="D51" s="68"/>
      <c r="E51" s="59"/>
      <c r="F51" s="67"/>
      <c r="G51" s="68"/>
      <c r="H51" s="58"/>
      <c r="I51" s="67"/>
      <c r="J51" s="68"/>
      <c r="K51" s="58"/>
      <c r="L51" s="67"/>
      <c r="M51" s="68"/>
      <c r="N51" s="51"/>
      <c r="O51" s="14"/>
    </row>
    <row r="52" spans="1:15" s="6" customFormat="1" ht="15.75" thickBot="1">
      <c r="A52" s="189" t="s">
        <v>128</v>
      </c>
      <c r="B52" s="58"/>
      <c r="C52" s="67"/>
      <c r="D52" s="68"/>
      <c r="E52" s="59"/>
      <c r="F52" s="67"/>
      <c r="G52" s="68"/>
      <c r="H52" s="58"/>
      <c r="I52" s="67"/>
      <c r="J52" s="68"/>
      <c r="K52" s="58"/>
      <c r="L52" s="67"/>
      <c r="M52" s="68"/>
      <c r="N52" s="51"/>
      <c r="O52" s="14"/>
    </row>
    <row r="53" spans="1:15" s="84" customFormat="1" ht="20.25" thickBot="1">
      <c r="A53" s="79" t="s">
        <v>4</v>
      </c>
      <c r="B53" s="80"/>
      <c r="C53" s="91"/>
      <c r="D53" s="91">
        <f>SUM(D50:D52)</f>
        <v>0</v>
      </c>
      <c r="E53" s="91"/>
      <c r="F53" s="91"/>
      <c r="G53" s="91">
        <f>SUM(G50:G52)</f>
        <v>0</v>
      </c>
      <c r="H53" s="91"/>
      <c r="I53" s="91"/>
      <c r="J53" s="91">
        <f>SUM(J50:J52)</f>
        <v>0</v>
      </c>
      <c r="K53" s="91"/>
      <c r="L53" s="91"/>
      <c r="M53" s="91">
        <f>SUM(M50:M52)</f>
        <v>0</v>
      </c>
      <c r="N53" s="51">
        <f>M53+J53+G53+D53</f>
        <v>0</v>
      </c>
      <c r="O53" s="83"/>
    </row>
    <row r="54" spans="1:15" s="6" customFormat="1" ht="42" customHeight="1">
      <c r="A54" s="227" t="s">
        <v>29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  <c r="O54" s="15"/>
    </row>
    <row r="55" spans="1:15" s="6" customFormat="1" ht="15">
      <c r="A55" s="41" t="s">
        <v>131</v>
      </c>
      <c r="B55" s="167" t="s">
        <v>132</v>
      </c>
      <c r="C55" s="168">
        <v>41418</v>
      </c>
      <c r="D55" s="68">
        <v>237.28</v>
      </c>
      <c r="E55" s="22"/>
      <c r="F55" s="1"/>
      <c r="G55" s="15"/>
      <c r="H55" s="34"/>
      <c r="I55" s="1"/>
      <c r="J55" s="39"/>
      <c r="K55" s="34"/>
      <c r="L55" s="1"/>
      <c r="M55" s="39"/>
      <c r="N55" s="50"/>
      <c r="O55" s="22"/>
    </row>
    <row r="56" spans="1:15" s="6" customFormat="1" ht="15">
      <c r="A56" s="41" t="s">
        <v>137</v>
      </c>
      <c r="B56" s="167" t="s">
        <v>136</v>
      </c>
      <c r="C56" s="168">
        <v>41439</v>
      </c>
      <c r="D56" s="68">
        <v>451.71</v>
      </c>
      <c r="E56" s="50"/>
      <c r="F56" s="9"/>
      <c r="G56" s="17"/>
      <c r="H56" s="33"/>
      <c r="I56" s="9"/>
      <c r="J56" s="38"/>
      <c r="K56" s="33"/>
      <c r="L56" s="9"/>
      <c r="M56" s="38"/>
      <c r="N56" s="50"/>
      <c r="O56" s="22"/>
    </row>
    <row r="57" spans="1:15" s="6" customFormat="1" ht="15">
      <c r="A57" s="41" t="s">
        <v>139</v>
      </c>
      <c r="B57" s="169" t="s">
        <v>138</v>
      </c>
      <c r="C57" s="170">
        <v>41432</v>
      </c>
      <c r="D57" s="125">
        <v>325.25</v>
      </c>
      <c r="E57" s="50"/>
      <c r="F57" s="9"/>
      <c r="G57" s="17"/>
      <c r="H57" s="33"/>
      <c r="I57" s="9"/>
      <c r="J57" s="38"/>
      <c r="K57" s="33"/>
      <c r="L57" s="9"/>
      <c r="M57" s="38"/>
      <c r="N57" s="50"/>
      <c r="O57" s="22"/>
    </row>
    <row r="58" spans="1:15" s="6" customFormat="1" ht="15">
      <c r="A58" s="41" t="s">
        <v>141</v>
      </c>
      <c r="B58" s="167" t="s">
        <v>140</v>
      </c>
      <c r="C58" s="168">
        <v>41402</v>
      </c>
      <c r="D58" s="68">
        <v>715.77</v>
      </c>
      <c r="E58" s="50"/>
      <c r="F58" s="9"/>
      <c r="G58" s="17"/>
      <c r="H58" s="33"/>
      <c r="I58" s="9"/>
      <c r="J58" s="38"/>
      <c r="K58" s="33">
        <v>50</v>
      </c>
      <c r="L58" s="171">
        <v>41759</v>
      </c>
      <c r="M58" s="37">
        <v>688.69</v>
      </c>
      <c r="N58" s="50"/>
      <c r="O58" s="22"/>
    </row>
    <row r="59" spans="1:15" s="6" customFormat="1" ht="15">
      <c r="A59" s="41" t="s">
        <v>143</v>
      </c>
      <c r="B59" s="167" t="s">
        <v>144</v>
      </c>
      <c r="C59" s="168">
        <v>41467</v>
      </c>
      <c r="D59" s="68">
        <v>953.25</v>
      </c>
      <c r="E59" s="50"/>
      <c r="F59" s="9"/>
      <c r="G59" s="17"/>
      <c r="H59" s="33"/>
      <c r="I59" s="9"/>
      <c r="J59" s="38"/>
      <c r="K59" s="33"/>
      <c r="L59" s="9"/>
      <c r="M59" s="38"/>
      <c r="N59" s="50"/>
      <c r="O59" s="22"/>
    </row>
    <row r="60" spans="1:15" s="6" customFormat="1" ht="15">
      <c r="A60" s="41" t="s">
        <v>149</v>
      </c>
      <c r="B60" s="33"/>
      <c r="C60" s="9"/>
      <c r="D60" s="38"/>
      <c r="E60" s="167" t="s">
        <v>150</v>
      </c>
      <c r="F60" s="168">
        <v>41495</v>
      </c>
      <c r="G60" s="68">
        <v>237.28</v>
      </c>
      <c r="H60" s="33"/>
      <c r="I60" s="9"/>
      <c r="J60" s="38"/>
      <c r="K60" s="33"/>
      <c r="L60" s="9"/>
      <c r="M60" s="38"/>
      <c r="N60" s="50"/>
      <c r="O60" s="22"/>
    </row>
    <row r="61" spans="1:15" s="6" customFormat="1" ht="15">
      <c r="A61" s="41" t="s">
        <v>151</v>
      </c>
      <c r="B61" s="33"/>
      <c r="C61" s="9"/>
      <c r="D61" s="38"/>
      <c r="E61" s="167" t="s">
        <v>150</v>
      </c>
      <c r="F61" s="168">
        <v>41495</v>
      </c>
      <c r="G61" s="68">
        <v>451.71</v>
      </c>
      <c r="H61" s="33"/>
      <c r="I61" s="9"/>
      <c r="J61" s="38"/>
      <c r="K61" s="33"/>
      <c r="L61" s="9"/>
      <c r="M61" s="38"/>
      <c r="N61" s="50"/>
      <c r="O61" s="22"/>
    </row>
    <row r="62" spans="1:15" s="6" customFormat="1" ht="15">
      <c r="A62" s="41" t="s">
        <v>153</v>
      </c>
      <c r="B62" s="33"/>
      <c r="C62" s="9"/>
      <c r="D62" s="38"/>
      <c r="E62" s="167" t="s">
        <v>152</v>
      </c>
      <c r="F62" s="168">
        <v>41495</v>
      </c>
      <c r="G62" s="68">
        <v>513.92</v>
      </c>
      <c r="H62" s="33"/>
      <c r="I62" s="9"/>
      <c r="J62" s="38"/>
      <c r="K62" s="33"/>
      <c r="L62" s="9"/>
      <c r="M62" s="38"/>
      <c r="N62" s="50"/>
      <c r="O62" s="22"/>
    </row>
    <row r="63" spans="1:15" s="6" customFormat="1" ht="15">
      <c r="A63" s="41" t="s">
        <v>155</v>
      </c>
      <c r="B63" s="33"/>
      <c r="C63" s="9"/>
      <c r="D63" s="38"/>
      <c r="E63" s="167" t="s">
        <v>154</v>
      </c>
      <c r="F63" s="168">
        <v>41509</v>
      </c>
      <c r="G63" s="68">
        <v>184.33</v>
      </c>
      <c r="H63" s="33"/>
      <c r="I63" s="9"/>
      <c r="J63" s="38"/>
      <c r="K63" s="33"/>
      <c r="L63" s="9"/>
      <c r="M63" s="38"/>
      <c r="N63" s="50"/>
      <c r="O63" s="22"/>
    </row>
    <row r="64" spans="1:15" s="6" customFormat="1" ht="15">
      <c r="A64" s="41" t="s">
        <v>156</v>
      </c>
      <c r="B64" s="33"/>
      <c r="C64" s="9"/>
      <c r="D64" s="38"/>
      <c r="E64" s="167" t="s">
        <v>154</v>
      </c>
      <c r="F64" s="168">
        <v>41509</v>
      </c>
      <c r="G64" s="68">
        <v>4434.83</v>
      </c>
      <c r="H64" s="33"/>
      <c r="I64" s="9"/>
      <c r="J64" s="38"/>
      <c r="K64" s="33"/>
      <c r="L64" s="9"/>
      <c r="M64" s="38"/>
      <c r="N64" s="50"/>
      <c r="O64" s="22"/>
    </row>
    <row r="65" spans="1:15" s="6" customFormat="1" ht="15">
      <c r="A65" s="41" t="s">
        <v>157</v>
      </c>
      <c r="B65" s="33"/>
      <c r="C65" s="9"/>
      <c r="D65" s="38"/>
      <c r="E65" s="167" t="s">
        <v>158</v>
      </c>
      <c r="F65" s="168">
        <v>41495</v>
      </c>
      <c r="G65" s="68">
        <v>137.85</v>
      </c>
      <c r="H65" s="33"/>
      <c r="I65" s="9"/>
      <c r="J65" s="38"/>
      <c r="K65" s="33"/>
      <c r="L65" s="9"/>
      <c r="M65" s="38"/>
      <c r="N65" s="50"/>
      <c r="O65" s="22"/>
    </row>
    <row r="66" spans="1:15" s="6" customFormat="1" ht="15">
      <c r="A66" s="41" t="s">
        <v>159</v>
      </c>
      <c r="B66" s="29" t="s">
        <v>160</v>
      </c>
      <c r="C66" s="171">
        <v>41480</v>
      </c>
      <c r="D66" s="68">
        <v>167.5</v>
      </c>
      <c r="E66" s="176"/>
      <c r="F66" s="168"/>
      <c r="G66" s="177"/>
      <c r="H66" s="33"/>
      <c r="I66" s="9"/>
      <c r="J66" s="38"/>
      <c r="K66" s="33"/>
      <c r="L66" s="9"/>
      <c r="M66" s="38"/>
      <c r="N66" s="50"/>
      <c r="O66" s="22"/>
    </row>
    <row r="67" spans="1:15" s="6" customFormat="1" ht="15">
      <c r="A67" s="41" t="s">
        <v>164</v>
      </c>
      <c r="B67" s="33"/>
      <c r="C67" s="9"/>
      <c r="D67" s="38"/>
      <c r="E67" s="167" t="s">
        <v>165</v>
      </c>
      <c r="F67" s="168">
        <v>41544</v>
      </c>
      <c r="G67" s="68">
        <v>677.01</v>
      </c>
      <c r="H67" s="33"/>
      <c r="I67" s="9"/>
      <c r="J67" s="38"/>
      <c r="K67" s="33"/>
      <c r="L67" s="9"/>
      <c r="M67" s="38"/>
      <c r="N67" s="50"/>
      <c r="O67" s="22"/>
    </row>
    <row r="68" spans="1:15" s="6" customFormat="1" ht="15">
      <c r="A68" s="41" t="s">
        <v>166</v>
      </c>
      <c r="B68" s="33"/>
      <c r="C68" s="9"/>
      <c r="D68" s="38"/>
      <c r="E68" s="167" t="s">
        <v>165</v>
      </c>
      <c r="F68" s="168">
        <v>41544</v>
      </c>
      <c r="G68" s="68">
        <v>338.5</v>
      </c>
      <c r="H68" s="33"/>
      <c r="I68" s="9"/>
      <c r="J68" s="38"/>
      <c r="K68" s="33"/>
      <c r="L68" s="9"/>
      <c r="M68" s="38"/>
      <c r="N68" s="50"/>
      <c r="O68" s="22"/>
    </row>
    <row r="69" spans="1:15" s="6" customFormat="1" ht="15">
      <c r="A69" s="41" t="s">
        <v>167</v>
      </c>
      <c r="B69" s="33"/>
      <c r="C69" s="9"/>
      <c r="D69" s="38"/>
      <c r="E69" s="167" t="s">
        <v>165</v>
      </c>
      <c r="F69" s="168">
        <v>41544</v>
      </c>
      <c r="G69" s="68">
        <v>688.69</v>
      </c>
      <c r="H69" s="33"/>
      <c r="I69" s="9"/>
      <c r="J69" s="38"/>
      <c r="K69" s="33"/>
      <c r="L69" s="9"/>
      <c r="M69" s="38"/>
      <c r="N69" s="50"/>
      <c r="O69" s="22"/>
    </row>
    <row r="70" spans="1:15" s="6" customFormat="1" ht="25.5">
      <c r="A70" s="42" t="s">
        <v>189</v>
      </c>
      <c r="B70" s="58"/>
      <c r="C70" s="67"/>
      <c r="D70" s="52"/>
      <c r="E70" s="176"/>
      <c r="F70" s="168"/>
      <c r="G70" s="177"/>
      <c r="H70" s="167" t="s">
        <v>187</v>
      </c>
      <c r="I70" s="168" t="s">
        <v>190</v>
      </c>
      <c r="J70" s="68">
        <v>1932.66</v>
      </c>
      <c r="K70" s="33"/>
      <c r="L70" s="9"/>
      <c r="M70" s="38"/>
      <c r="N70" s="50"/>
      <c r="O70" s="22"/>
    </row>
    <row r="71" spans="1:15" s="6" customFormat="1" ht="25.5">
      <c r="A71" s="41" t="s">
        <v>191</v>
      </c>
      <c r="B71" s="33"/>
      <c r="C71" s="9"/>
      <c r="D71" s="38"/>
      <c r="E71" s="167" t="s">
        <v>187</v>
      </c>
      <c r="F71" s="168" t="s">
        <v>192</v>
      </c>
      <c r="G71" s="68">
        <v>237.28</v>
      </c>
      <c r="H71" s="167"/>
      <c r="I71" s="168"/>
      <c r="J71" s="68"/>
      <c r="K71" s="33"/>
      <c r="L71" s="9"/>
      <c r="M71" s="38"/>
      <c r="N71" s="50"/>
      <c r="O71" s="22"/>
    </row>
    <row r="72" spans="1:15" s="6" customFormat="1" ht="25.5">
      <c r="A72" s="41" t="s">
        <v>193</v>
      </c>
      <c r="B72" s="33"/>
      <c r="C72" s="9"/>
      <c r="D72" s="38"/>
      <c r="E72" s="176"/>
      <c r="F72" s="168"/>
      <c r="G72" s="177"/>
      <c r="H72" s="167" t="s">
        <v>187</v>
      </c>
      <c r="I72" s="168" t="s">
        <v>194</v>
      </c>
      <c r="J72" s="68">
        <v>380.66</v>
      </c>
      <c r="K72" s="33"/>
      <c r="L72" s="9"/>
      <c r="M72" s="38"/>
      <c r="N72" s="50"/>
      <c r="O72" s="22"/>
    </row>
    <row r="73" spans="1:15" s="6" customFormat="1" ht="15">
      <c r="A73" s="42" t="s">
        <v>195</v>
      </c>
      <c r="B73" s="33"/>
      <c r="C73" s="9"/>
      <c r="D73" s="38"/>
      <c r="E73" s="50"/>
      <c r="F73" s="9"/>
      <c r="G73" s="17"/>
      <c r="H73" s="167" t="s">
        <v>196</v>
      </c>
      <c r="I73" s="168">
        <v>41635</v>
      </c>
      <c r="J73" s="68">
        <v>2992.38</v>
      </c>
      <c r="K73" s="33"/>
      <c r="L73" s="9"/>
      <c r="M73" s="38"/>
      <c r="N73" s="50"/>
      <c r="O73" s="22"/>
    </row>
    <row r="74" spans="1:15" s="6" customFormat="1" ht="15">
      <c r="A74" s="42" t="s">
        <v>198</v>
      </c>
      <c r="B74" s="58"/>
      <c r="C74" s="67"/>
      <c r="D74" s="52"/>
      <c r="E74" s="59"/>
      <c r="F74" s="67"/>
      <c r="G74" s="19"/>
      <c r="H74" s="167" t="s">
        <v>197</v>
      </c>
      <c r="I74" s="168">
        <v>41628</v>
      </c>
      <c r="J74" s="68">
        <v>769.11</v>
      </c>
      <c r="K74" s="58"/>
      <c r="L74" s="67"/>
      <c r="M74" s="52"/>
      <c r="N74" s="50"/>
      <c r="O74" s="22"/>
    </row>
    <row r="75" spans="1:15" s="6" customFormat="1" ht="15">
      <c r="A75" s="41" t="s">
        <v>199</v>
      </c>
      <c r="B75" s="58"/>
      <c r="C75" s="67"/>
      <c r="D75" s="52"/>
      <c r="E75" s="59"/>
      <c r="F75" s="67"/>
      <c r="G75" s="19"/>
      <c r="H75" s="167" t="s">
        <v>197</v>
      </c>
      <c r="I75" s="168">
        <v>41628</v>
      </c>
      <c r="J75" s="68">
        <v>237.28</v>
      </c>
      <c r="K75" s="58"/>
      <c r="L75" s="67"/>
      <c r="M75" s="52"/>
      <c r="N75" s="50"/>
      <c r="O75" s="22"/>
    </row>
    <row r="76" spans="1:15" s="6" customFormat="1" ht="15">
      <c r="A76" s="41" t="s">
        <v>201</v>
      </c>
      <c r="B76" s="58"/>
      <c r="C76" s="67"/>
      <c r="D76" s="52"/>
      <c r="E76" s="59"/>
      <c r="F76" s="67"/>
      <c r="G76" s="19"/>
      <c r="H76" s="167" t="s">
        <v>200</v>
      </c>
      <c r="I76" s="168">
        <v>41663</v>
      </c>
      <c r="J76" s="68">
        <v>237.28</v>
      </c>
      <c r="K76" s="58"/>
      <c r="L76" s="67"/>
      <c r="M76" s="52"/>
      <c r="N76" s="50"/>
      <c r="O76" s="22"/>
    </row>
    <row r="77" spans="1:15" s="6" customFormat="1" ht="15">
      <c r="A77" s="41" t="s">
        <v>203</v>
      </c>
      <c r="B77" s="58"/>
      <c r="C77" s="67"/>
      <c r="D77" s="52"/>
      <c r="E77" s="59"/>
      <c r="F77" s="67"/>
      <c r="G77" s="19"/>
      <c r="H77" s="167" t="s">
        <v>202</v>
      </c>
      <c r="I77" s="168">
        <v>41670</v>
      </c>
      <c r="J77" s="68">
        <v>729.01</v>
      </c>
      <c r="K77" s="58"/>
      <c r="L77" s="67"/>
      <c r="M77" s="52"/>
      <c r="N77" s="50"/>
      <c r="O77" s="22"/>
    </row>
    <row r="78" spans="1:15" s="6" customFormat="1" ht="15">
      <c r="A78" s="41" t="s">
        <v>204</v>
      </c>
      <c r="B78" s="58"/>
      <c r="C78" s="67"/>
      <c r="D78" s="52"/>
      <c r="E78" s="59"/>
      <c r="F78" s="67"/>
      <c r="G78" s="19"/>
      <c r="H78" s="167"/>
      <c r="I78" s="168"/>
      <c r="J78" s="68"/>
      <c r="K78" s="167" t="s">
        <v>205</v>
      </c>
      <c r="L78" s="168">
        <v>41677</v>
      </c>
      <c r="M78" s="68">
        <v>641.84</v>
      </c>
      <c r="N78" s="50"/>
      <c r="O78" s="22"/>
    </row>
    <row r="79" spans="1:15" s="6" customFormat="1" ht="15">
      <c r="A79" s="41" t="s">
        <v>214</v>
      </c>
      <c r="B79" s="33"/>
      <c r="C79" s="9"/>
      <c r="D79" s="38"/>
      <c r="E79" s="50"/>
      <c r="F79" s="9"/>
      <c r="G79" s="17"/>
      <c r="H79" s="33"/>
      <c r="I79" s="9"/>
      <c r="J79" s="38"/>
      <c r="K79" s="167" t="s">
        <v>215</v>
      </c>
      <c r="L79" s="168">
        <v>41696</v>
      </c>
      <c r="M79" s="68">
        <v>1455.3</v>
      </c>
      <c r="N79" s="50"/>
      <c r="O79" s="22"/>
    </row>
    <row r="80" spans="1:15" s="6" customFormat="1" ht="15">
      <c r="A80" s="41" t="s">
        <v>208</v>
      </c>
      <c r="B80" s="58"/>
      <c r="C80" s="67"/>
      <c r="D80" s="52"/>
      <c r="E80" s="59"/>
      <c r="F80" s="67"/>
      <c r="G80" s="19"/>
      <c r="H80" s="167"/>
      <c r="I80" s="168"/>
      <c r="J80" s="68"/>
      <c r="K80" s="167" t="s">
        <v>209</v>
      </c>
      <c r="L80" s="168">
        <v>41698</v>
      </c>
      <c r="M80" s="68">
        <v>237.28</v>
      </c>
      <c r="N80" s="50"/>
      <c r="O80" s="22"/>
    </row>
    <row r="81" spans="1:15" s="6" customFormat="1" ht="15">
      <c r="A81" s="41" t="s">
        <v>219</v>
      </c>
      <c r="B81" s="58"/>
      <c r="C81" s="67"/>
      <c r="D81" s="52"/>
      <c r="E81" s="59"/>
      <c r="F81" s="67"/>
      <c r="G81" s="19"/>
      <c r="H81" s="167"/>
      <c r="I81" s="168"/>
      <c r="J81" s="68"/>
      <c r="K81" s="167" t="s">
        <v>220</v>
      </c>
      <c r="L81" s="168">
        <v>41484</v>
      </c>
      <c r="M81" s="68">
        <v>300</v>
      </c>
      <c r="N81" s="50"/>
      <c r="O81" s="22"/>
    </row>
    <row r="82" spans="1:15" s="6" customFormat="1" ht="15">
      <c r="A82" s="41" t="s">
        <v>217</v>
      </c>
      <c r="B82" s="58"/>
      <c r="C82" s="67"/>
      <c r="D82" s="52"/>
      <c r="E82" s="59"/>
      <c r="F82" s="67"/>
      <c r="G82" s="19"/>
      <c r="H82" s="167"/>
      <c r="I82" s="168"/>
      <c r="J82" s="68"/>
      <c r="K82" s="167" t="s">
        <v>218</v>
      </c>
      <c r="L82" s="168">
        <v>41759</v>
      </c>
      <c r="M82" s="68">
        <v>394.36</v>
      </c>
      <c r="N82" s="50"/>
      <c r="O82" s="22"/>
    </row>
    <row r="83" spans="1:15" s="6" customFormat="1" ht="13.5" thickBot="1">
      <c r="A83" s="42"/>
      <c r="B83" s="58"/>
      <c r="C83" s="67"/>
      <c r="D83" s="52"/>
      <c r="E83" s="59"/>
      <c r="F83" s="67"/>
      <c r="G83" s="19"/>
      <c r="H83" s="58"/>
      <c r="I83" s="67"/>
      <c r="J83" s="52"/>
      <c r="K83" s="58"/>
      <c r="L83" s="67"/>
      <c r="M83" s="52"/>
      <c r="N83" s="50"/>
      <c r="O83" s="22"/>
    </row>
    <row r="84" spans="1:15" s="84" customFormat="1" ht="20.25" thickBot="1">
      <c r="A84" s="79" t="s">
        <v>4</v>
      </c>
      <c r="B84" s="80"/>
      <c r="C84" s="81"/>
      <c r="D84" s="85">
        <f>SUM(D55:D83)</f>
        <v>2850.76</v>
      </c>
      <c r="E84" s="86"/>
      <c r="F84" s="81"/>
      <c r="G84" s="85">
        <f>SUM(G55:G83)</f>
        <v>7901.4</v>
      </c>
      <c r="H84" s="87"/>
      <c r="I84" s="81"/>
      <c r="J84" s="85">
        <f>SUM(J55:J83)</f>
        <v>7278.38</v>
      </c>
      <c r="K84" s="87"/>
      <c r="L84" s="81"/>
      <c r="M84" s="85">
        <f>SUM(M55:M83)</f>
        <v>3717.47</v>
      </c>
      <c r="N84" s="51">
        <f>M84+J84+G84+D84</f>
        <v>21748.01</v>
      </c>
      <c r="O84" s="88"/>
    </row>
    <row r="85" spans="1:15" s="6" customFormat="1" ht="40.5" customHeight="1" hidden="1" thickBot="1">
      <c r="A85" s="224" t="s">
        <v>30</v>
      </c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6"/>
      <c r="O85" s="60"/>
    </row>
    <row r="86" spans="1:15" s="6" customFormat="1" ht="12.75" hidden="1">
      <c r="A86" s="41"/>
      <c r="B86" s="33"/>
      <c r="C86" s="9"/>
      <c r="D86" s="38"/>
      <c r="E86" s="50"/>
      <c r="F86" s="9"/>
      <c r="G86" s="17"/>
      <c r="H86" s="33"/>
      <c r="I86" s="9"/>
      <c r="J86" s="38"/>
      <c r="K86" s="33"/>
      <c r="L86" s="9"/>
      <c r="M86" s="38"/>
      <c r="N86" s="50"/>
      <c r="O86" s="22"/>
    </row>
    <row r="87" spans="1:15" s="6" customFormat="1" ht="12.75" hidden="1">
      <c r="A87" s="41"/>
      <c r="B87" s="33"/>
      <c r="C87" s="9"/>
      <c r="D87" s="38"/>
      <c r="E87" s="50"/>
      <c r="F87" s="9"/>
      <c r="G87" s="17"/>
      <c r="H87" s="33"/>
      <c r="I87" s="9"/>
      <c r="J87" s="38"/>
      <c r="K87" s="33"/>
      <c r="L87" s="9"/>
      <c r="M87" s="38"/>
      <c r="N87" s="50"/>
      <c r="O87" s="22"/>
    </row>
    <row r="88" spans="1:15" s="6" customFormat="1" ht="12.75" hidden="1">
      <c r="A88" s="41"/>
      <c r="B88" s="33"/>
      <c r="C88" s="9"/>
      <c r="D88" s="38"/>
      <c r="E88" s="50"/>
      <c r="F88" s="9"/>
      <c r="G88" s="17"/>
      <c r="H88" s="33"/>
      <c r="I88" s="9"/>
      <c r="J88" s="38"/>
      <c r="K88" s="33"/>
      <c r="L88" s="9"/>
      <c r="M88" s="38"/>
      <c r="N88" s="50"/>
      <c r="O88" s="22"/>
    </row>
    <row r="89" spans="1:15" s="6" customFormat="1" ht="12.75" hidden="1">
      <c r="A89" s="41"/>
      <c r="B89" s="33"/>
      <c r="C89" s="9"/>
      <c r="D89" s="38"/>
      <c r="E89" s="50"/>
      <c r="F89" s="9"/>
      <c r="G89" s="17"/>
      <c r="H89" s="33"/>
      <c r="I89" s="9"/>
      <c r="J89" s="38"/>
      <c r="K89" s="33"/>
      <c r="L89" s="9"/>
      <c r="M89" s="38"/>
      <c r="N89" s="50"/>
      <c r="O89" s="22"/>
    </row>
    <row r="90" spans="1:15" s="6" customFormat="1" ht="13.5" hidden="1" thickBot="1">
      <c r="A90" s="41"/>
      <c r="B90" s="33"/>
      <c r="C90" s="9"/>
      <c r="D90" s="38"/>
      <c r="E90" s="50"/>
      <c r="F90" s="9"/>
      <c r="G90" s="17"/>
      <c r="H90" s="33"/>
      <c r="I90" s="9"/>
      <c r="J90" s="38"/>
      <c r="K90" s="33"/>
      <c r="L90" s="9"/>
      <c r="M90" s="38"/>
      <c r="N90" s="50"/>
      <c r="O90" s="22"/>
    </row>
    <row r="91" spans="1:15" s="84" customFormat="1" ht="20.25" hidden="1" thickBot="1">
      <c r="A91" s="79" t="s">
        <v>4</v>
      </c>
      <c r="B91" s="87"/>
      <c r="C91" s="89"/>
      <c r="D91" s="91">
        <f>SUM(D86:D90)</f>
        <v>0</v>
      </c>
      <c r="E91" s="92"/>
      <c r="F91" s="91"/>
      <c r="G91" s="91">
        <f>SUM(G86:G90)</f>
        <v>0</v>
      </c>
      <c r="H91" s="91"/>
      <c r="I91" s="91"/>
      <c r="J91" s="91">
        <f>SUM(J86:J90)</f>
        <v>0</v>
      </c>
      <c r="K91" s="91"/>
      <c r="L91" s="91"/>
      <c r="M91" s="91">
        <f>SUM(M86:M90)</f>
        <v>0</v>
      </c>
      <c r="N91" s="82"/>
      <c r="O91" s="90"/>
    </row>
    <row r="92" spans="1:15" s="6" customFormat="1" ht="20.25" thickBot="1">
      <c r="A92" s="63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0"/>
    </row>
    <row r="93" spans="1:15" s="2" customFormat="1" ht="20.25" thickBot="1">
      <c r="A93" s="45" t="s">
        <v>6</v>
      </c>
      <c r="B93" s="64"/>
      <c r="C93" s="61"/>
      <c r="D93" s="65">
        <f>D91+D84+D53+D47</f>
        <v>121001.11</v>
      </c>
      <c r="E93" s="62"/>
      <c r="F93" s="61"/>
      <c r="G93" s="65">
        <f>G91+G84+G53+G47</f>
        <v>135035.44</v>
      </c>
      <c r="H93" s="62"/>
      <c r="I93" s="61"/>
      <c r="J93" s="65">
        <f>J91+J84+J53+J47</f>
        <v>104831.65</v>
      </c>
      <c r="K93" s="62"/>
      <c r="L93" s="61"/>
      <c r="M93" s="65">
        <f>M91+M84+M53+M47</f>
        <v>114569.78</v>
      </c>
      <c r="N93" s="51">
        <f>M93+J93+G93+D93</f>
        <v>475437.98</v>
      </c>
      <c r="O93" s="26">
        <f>M93+J93+G93+D93</f>
        <v>475437.98</v>
      </c>
    </row>
    <row r="94" spans="1:13" s="2" customFormat="1" ht="13.5" thickBot="1">
      <c r="A94" s="55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</row>
    <row r="95" spans="1:14" s="2" customFormat="1" ht="13.5" thickBot="1">
      <c r="A95" s="53"/>
      <c r="B95" s="56" t="s">
        <v>18</v>
      </c>
      <c r="C95" s="56" t="s">
        <v>19</v>
      </c>
      <c r="D95" s="56" t="s">
        <v>20</v>
      </c>
      <c r="E95" s="56" t="s">
        <v>21</v>
      </c>
      <c r="F95" s="56" t="s">
        <v>22</v>
      </c>
      <c r="G95" s="56" t="s">
        <v>23</v>
      </c>
      <c r="H95" s="56" t="s">
        <v>24</v>
      </c>
      <c r="I95" s="56" t="s">
        <v>25</v>
      </c>
      <c r="J95" s="56" t="s">
        <v>14</v>
      </c>
      <c r="K95" s="56" t="s">
        <v>15</v>
      </c>
      <c r="L95" s="56" t="s">
        <v>16</v>
      </c>
      <c r="M95" s="56" t="s">
        <v>17</v>
      </c>
      <c r="N95" s="56" t="s">
        <v>27</v>
      </c>
    </row>
    <row r="96" spans="1:14" s="2" customFormat="1" ht="13.5" thickBot="1">
      <c r="A96" s="55" t="s">
        <v>13</v>
      </c>
      <c r="B96" s="178">
        <f>'[1]Лист1'!$FZ$64</f>
        <v>104683.24</v>
      </c>
      <c r="C96" s="53">
        <f>B102</f>
        <v>158487.97</v>
      </c>
      <c r="D96" s="53">
        <f aca="true" t="shared" si="5" ref="D96:M96">C102</f>
        <v>207907.6</v>
      </c>
      <c r="E96" s="54">
        <f>D102</f>
        <v>141663.14</v>
      </c>
      <c r="F96" s="53">
        <f t="shared" si="5"/>
        <v>193776.43</v>
      </c>
      <c r="G96" s="53">
        <f t="shared" si="5"/>
        <v>263905.5</v>
      </c>
      <c r="H96" s="54">
        <f t="shared" si="5"/>
        <v>186673.83</v>
      </c>
      <c r="I96" s="53">
        <f t="shared" si="5"/>
        <v>244421.15</v>
      </c>
      <c r="J96" s="53">
        <f t="shared" si="5"/>
        <v>296066.7</v>
      </c>
      <c r="K96" s="54">
        <f t="shared" si="5"/>
        <v>242121.24</v>
      </c>
      <c r="L96" s="53">
        <f t="shared" si="5"/>
        <v>289077.61</v>
      </c>
      <c r="M96" s="53">
        <f t="shared" si="5"/>
        <v>348117.12</v>
      </c>
      <c r="N96" s="53"/>
    </row>
    <row r="97" spans="1:14" s="175" customFormat="1" ht="13.5" thickBot="1">
      <c r="A97" s="173" t="s">
        <v>11</v>
      </c>
      <c r="B97" s="174">
        <v>53520.94</v>
      </c>
      <c r="C97" s="174">
        <v>53520.94</v>
      </c>
      <c r="D97" s="174">
        <v>53520.94</v>
      </c>
      <c r="E97" s="174">
        <v>63230.54</v>
      </c>
      <c r="F97" s="174">
        <v>55948.34</v>
      </c>
      <c r="G97" s="174">
        <v>55948.34</v>
      </c>
      <c r="H97" s="174">
        <v>55948.34</v>
      </c>
      <c r="I97" s="174">
        <v>49605.71</v>
      </c>
      <c r="J97" s="174">
        <v>49958.15</v>
      </c>
      <c r="K97" s="174">
        <v>55948.34</v>
      </c>
      <c r="L97" s="174">
        <v>55948.34</v>
      </c>
      <c r="M97" s="174">
        <v>55948.34</v>
      </c>
      <c r="N97" s="174">
        <f>SUM(B97:M97)</f>
        <v>659047.26</v>
      </c>
    </row>
    <row r="98" spans="1:14" s="175" customFormat="1" ht="13.5" thickBot="1">
      <c r="A98" s="173" t="s">
        <v>12</v>
      </c>
      <c r="B98" s="174">
        <v>53023.73</v>
      </c>
      <c r="C98" s="174">
        <v>48638.63</v>
      </c>
      <c r="D98" s="174">
        <v>53975.65</v>
      </c>
      <c r="E98" s="174">
        <v>51332.29</v>
      </c>
      <c r="F98" s="174">
        <v>69348.07</v>
      </c>
      <c r="G98" s="174">
        <v>57022.77</v>
      </c>
      <c r="H98" s="174">
        <v>56966.32</v>
      </c>
      <c r="I98" s="174">
        <v>50864.55</v>
      </c>
      <c r="J98" s="174">
        <v>50105.19</v>
      </c>
      <c r="K98" s="174">
        <v>46175.37</v>
      </c>
      <c r="L98" s="174">
        <v>58258.51</v>
      </c>
      <c r="M98" s="174">
        <v>55623.27</v>
      </c>
      <c r="N98" s="174">
        <f>SUM(B98:M98)</f>
        <v>651334.35</v>
      </c>
    </row>
    <row r="99" spans="1:14" s="175" customFormat="1" ht="13.5" thickBot="1">
      <c r="A99" s="173" t="s">
        <v>169</v>
      </c>
      <c r="B99" s="179">
        <v>410</v>
      </c>
      <c r="C99" s="179">
        <v>410</v>
      </c>
      <c r="D99" s="179">
        <v>410</v>
      </c>
      <c r="E99" s="179">
        <v>410</v>
      </c>
      <c r="F99" s="179">
        <v>410</v>
      </c>
      <c r="G99" s="179">
        <v>410</v>
      </c>
      <c r="H99" s="179">
        <v>410</v>
      </c>
      <c r="I99" s="179">
        <v>410</v>
      </c>
      <c r="J99" s="179">
        <v>410</v>
      </c>
      <c r="K99" s="179">
        <v>410</v>
      </c>
      <c r="L99" s="179">
        <v>410</v>
      </c>
      <c r="M99" s="179">
        <v>410</v>
      </c>
      <c r="N99" s="179">
        <f>SUM(B99:M99)</f>
        <v>4920</v>
      </c>
    </row>
    <row r="100" spans="1:14" s="175" customFormat="1" ht="13.5" thickBot="1">
      <c r="A100" s="173" t="s">
        <v>170</v>
      </c>
      <c r="B100" s="179">
        <v>371</v>
      </c>
      <c r="C100" s="179">
        <v>371</v>
      </c>
      <c r="D100" s="179">
        <v>371</v>
      </c>
      <c r="E100" s="179">
        <v>371</v>
      </c>
      <c r="F100" s="179">
        <v>371</v>
      </c>
      <c r="G100" s="179">
        <v>371</v>
      </c>
      <c r="H100" s="179">
        <v>371</v>
      </c>
      <c r="I100" s="179">
        <v>371</v>
      </c>
      <c r="J100" s="179">
        <v>371</v>
      </c>
      <c r="K100" s="179">
        <v>371</v>
      </c>
      <c r="L100" s="179">
        <v>371</v>
      </c>
      <c r="M100" s="179">
        <v>371</v>
      </c>
      <c r="N100" s="179">
        <f>SUM(B100:M100)</f>
        <v>4452</v>
      </c>
    </row>
    <row r="101" spans="1:14" s="2" customFormat="1" ht="13.5" thickBot="1">
      <c r="A101" s="55" t="s">
        <v>28</v>
      </c>
      <c r="B101" s="53">
        <f aca="true" t="shared" si="6" ref="B101:M101">B98-B97</f>
        <v>-497.209999999999</v>
      </c>
      <c r="C101" s="53">
        <f t="shared" si="6"/>
        <v>-4882.31</v>
      </c>
      <c r="D101" s="53">
        <f t="shared" si="6"/>
        <v>454.709999999999</v>
      </c>
      <c r="E101" s="53">
        <f t="shared" si="6"/>
        <v>-11898.25</v>
      </c>
      <c r="F101" s="53">
        <f t="shared" si="6"/>
        <v>13399.73</v>
      </c>
      <c r="G101" s="53">
        <f t="shared" si="6"/>
        <v>1074.43</v>
      </c>
      <c r="H101" s="53">
        <f t="shared" si="6"/>
        <v>1017.98</v>
      </c>
      <c r="I101" s="53">
        <f t="shared" si="6"/>
        <v>1258.84</v>
      </c>
      <c r="J101" s="53">
        <f t="shared" si="6"/>
        <v>147.040000000001</v>
      </c>
      <c r="K101" s="53">
        <f t="shared" si="6"/>
        <v>-9772.96999999999</v>
      </c>
      <c r="L101" s="53">
        <f t="shared" si="6"/>
        <v>2310.17000000001</v>
      </c>
      <c r="M101" s="53">
        <f t="shared" si="6"/>
        <v>-325.07</v>
      </c>
      <c r="N101" s="53">
        <f>M101+L101+K101+J101+I101+H101+G101+F101+E101+D101+C101+B101</f>
        <v>-7712.90999999998</v>
      </c>
    </row>
    <row r="102" spans="1:14" s="2" customFormat="1" ht="13.5" thickBot="1">
      <c r="A102" s="55" t="s">
        <v>26</v>
      </c>
      <c r="B102" s="180">
        <f>B96+B98+B99+B100</f>
        <v>158487.97</v>
      </c>
      <c r="C102" s="180">
        <f>C96+C98+C99+C100</f>
        <v>207907.6</v>
      </c>
      <c r="D102" s="181">
        <f>D96+D98+D99+D100-D93</f>
        <v>141663.14</v>
      </c>
      <c r="E102" s="180">
        <f>E96+E98+E99+E100</f>
        <v>193776.43</v>
      </c>
      <c r="F102" s="180">
        <f>F96+F98+F99+F100</f>
        <v>263905.5</v>
      </c>
      <c r="G102" s="181">
        <f>G96+G98+G99+G100-G93</f>
        <v>186673.83</v>
      </c>
      <c r="H102" s="180">
        <f>H96+H98+H99+H100</f>
        <v>244421.15</v>
      </c>
      <c r="I102" s="180">
        <f>I96+I98+I99+I100</f>
        <v>296066.7</v>
      </c>
      <c r="J102" s="181">
        <f>J96+J98+J99+J100-J93</f>
        <v>242121.24</v>
      </c>
      <c r="K102" s="180">
        <f>K96+K98+K99+K100</f>
        <v>289077.61</v>
      </c>
      <c r="L102" s="180">
        <f>L96+L98+L99+L100</f>
        <v>348117.12</v>
      </c>
      <c r="M102" s="181">
        <f>M96+M98+M99+M100-M93</f>
        <v>289951.61</v>
      </c>
      <c r="N102" s="53"/>
    </row>
    <row r="103" spans="7:14" s="2" customFormat="1" ht="57" customHeight="1">
      <c r="G103" s="35"/>
      <c r="H103" s="242" t="s">
        <v>210</v>
      </c>
      <c r="I103" s="242"/>
      <c r="J103" s="242"/>
      <c r="K103" s="242"/>
      <c r="L103" s="243" t="s">
        <v>211</v>
      </c>
      <c r="M103" s="243"/>
      <c r="N103" s="243"/>
    </row>
    <row r="104" spans="8:14" s="2" customFormat="1" ht="72" customHeight="1">
      <c r="H104" s="244" t="s">
        <v>212</v>
      </c>
      <c r="I104" s="244"/>
      <c r="J104" s="244"/>
      <c r="K104" s="244"/>
      <c r="L104" s="245" t="s">
        <v>221</v>
      </c>
      <c r="M104" s="245"/>
      <c r="N104" s="245"/>
    </row>
    <row r="105" s="2" customFormat="1" ht="12.75"/>
    <row r="106" spans="8:13" s="2" customFormat="1" ht="15">
      <c r="H106" s="241" t="s">
        <v>171</v>
      </c>
      <c r="I106" s="241"/>
      <c r="J106" s="241"/>
      <c r="K106" s="182">
        <f>O93</f>
        <v>475437.98</v>
      </c>
      <c r="L106" s="183"/>
      <c r="M106" s="183"/>
    </row>
    <row r="107" spans="8:13" s="2" customFormat="1" ht="15">
      <c r="H107" s="241" t="s">
        <v>172</v>
      </c>
      <c r="I107" s="241"/>
      <c r="J107" s="241"/>
      <c r="K107" s="182">
        <f>N97</f>
        <v>659047.26</v>
      </c>
      <c r="L107" s="183"/>
      <c r="M107" s="183"/>
    </row>
    <row r="108" spans="8:13" s="2" customFormat="1" ht="15">
      <c r="H108" s="241" t="s">
        <v>173</v>
      </c>
      <c r="I108" s="241"/>
      <c r="J108" s="241"/>
      <c r="K108" s="182">
        <f>N98</f>
        <v>651334.35</v>
      </c>
      <c r="L108" s="183"/>
      <c r="M108" s="183"/>
    </row>
    <row r="109" spans="8:13" s="2" customFormat="1" ht="15">
      <c r="H109" s="241" t="s">
        <v>174</v>
      </c>
      <c r="I109" s="241"/>
      <c r="J109" s="241"/>
      <c r="K109" s="182">
        <f>K108-K107</f>
        <v>-7712.91</v>
      </c>
      <c r="L109" s="183"/>
      <c r="M109" s="183"/>
    </row>
    <row r="110" spans="8:13" s="2" customFormat="1" ht="15">
      <c r="H110" s="238" t="s">
        <v>175</v>
      </c>
      <c r="I110" s="238"/>
      <c r="J110" s="238"/>
      <c r="K110" s="182">
        <f>K107-K106</f>
        <v>183609.28</v>
      </c>
      <c r="L110" s="183"/>
      <c r="M110" s="183"/>
    </row>
    <row r="111" spans="8:13" s="2" customFormat="1" ht="15">
      <c r="H111" s="246" t="s">
        <v>176</v>
      </c>
      <c r="I111" s="247"/>
      <c r="J111" s="248"/>
      <c r="K111" s="182">
        <f>B96</f>
        <v>104683.24</v>
      </c>
      <c r="L111" s="183"/>
      <c r="M111" s="183"/>
    </row>
    <row r="112" spans="8:13" s="2" customFormat="1" ht="15.75">
      <c r="H112" s="237" t="s">
        <v>177</v>
      </c>
      <c r="I112" s="237"/>
      <c r="J112" s="237"/>
      <c r="K112" s="184">
        <f>K111+K110+K109+K113</f>
        <v>289951.61</v>
      </c>
      <c r="L112" s="183"/>
      <c r="M112" s="183"/>
    </row>
    <row r="113" spans="8:13" s="2" customFormat="1" ht="15">
      <c r="H113" s="236" t="s">
        <v>178</v>
      </c>
      <c r="I113" s="236"/>
      <c r="J113" s="236"/>
      <c r="K113" s="185">
        <f>N99+N100</f>
        <v>9372</v>
      </c>
      <c r="L113" s="183"/>
      <c r="M113" s="183"/>
    </row>
    <row r="114" spans="8:13" s="2" customFormat="1" ht="15">
      <c r="H114" s="238" t="s">
        <v>179</v>
      </c>
      <c r="I114" s="238"/>
      <c r="J114" s="238"/>
      <c r="K114" s="185">
        <f>D84+G84+J84+M84</f>
        <v>21748.01</v>
      </c>
      <c r="L114" s="240" t="s">
        <v>185</v>
      </c>
      <c r="M114" s="240"/>
    </row>
    <row r="115" spans="8:13" s="2" customFormat="1" ht="15">
      <c r="H115" s="236" t="s">
        <v>180</v>
      </c>
      <c r="I115" s="236"/>
      <c r="J115" s="236"/>
      <c r="K115" s="185">
        <v>63197.66</v>
      </c>
      <c r="L115" s="183"/>
      <c r="M115" s="183"/>
    </row>
    <row r="116" spans="8:13" s="2" customFormat="1" ht="15">
      <c r="H116" s="236" t="s">
        <v>181</v>
      </c>
      <c r="I116" s="236"/>
      <c r="J116" s="236"/>
      <c r="K116" s="185">
        <v>157250.57</v>
      </c>
      <c r="L116" s="183"/>
      <c r="M116" s="183"/>
    </row>
    <row r="117" spans="8:13" ht="15">
      <c r="H117" s="236" t="s">
        <v>182</v>
      </c>
      <c r="I117" s="236"/>
      <c r="J117" s="236"/>
      <c r="K117" s="185">
        <f>K115+K116</f>
        <v>220448.23</v>
      </c>
      <c r="L117" s="183"/>
      <c r="M117" s="183"/>
    </row>
    <row r="118" spans="8:13" ht="15">
      <c r="H118" s="236" t="s">
        <v>183</v>
      </c>
      <c r="I118" s="236"/>
      <c r="J118" s="236"/>
      <c r="K118" s="185">
        <f>K117-K114</f>
        <v>198700.22</v>
      </c>
      <c r="L118" s="186"/>
      <c r="M118" s="183"/>
    </row>
    <row r="119" spans="8:13" ht="15.75">
      <c r="H119" s="236" t="s">
        <v>184</v>
      </c>
      <c r="I119" s="236"/>
      <c r="J119" s="236"/>
      <c r="K119" s="187">
        <f>K110-K118</f>
        <v>-15090.94</v>
      </c>
      <c r="L119" s="183"/>
      <c r="M119" s="183"/>
    </row>
  </sheetData>
  <sheetProtection/>
  <mergeCells count="30">
    <mergeCell ref="H103:K103"/>
    <mergeCell ref="L103:N103"/>
    <mergeCell ref="H104:K104"/>
    <mergeCell ref="L104:N104"/>
    <mergeCell ref="H117:J117"/>
    <mergeCell ref="H118:J118"/>
    <mergeCell ref="H108:J108"/>
    <mergeCell ref="H109:J109"/>
    <mergeCell ref="H110:J110"/>
    <mergeCell ref="H111:J111"/>
    <mergeCell ref="H119:J119"/>
    <mergeCell ref="H112:J112"/>
    <mergeCell ref="H113:J113"/>
    <mergeCell ref="H114:J114"/>
    <mergeCell ref="A19:A20"/>
    <mergeCell ref="L114:M114"/>
    <mergeCell ref="H115:J115"/>
    <mergeCell ref="H116:J116"/>
    <mergeCell ref="H106:J106"/>
    <mergeCell ref="H107:J107"/>
    <mergeCell ref="A42:A45"/>
    <mergeCell ref="A1:N1"/>
    <mergeCell ref="A85:N85"/>
    <mergeCell ref="A54:N54"/>
    <mergeCell ref="B2:D2"/>
    <mergeCell ref="E2:G2"/>
    <mergeCell ref="H2:J2"/>
    <mergeCell ref="K2:M2"/>
    <mergeCell ref="A4:O4"/>
    <mergeCell ref="A49:N49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2014-07-07T11:06:38Z</cp:lastPrinted>
  <dcterms:created xsi:type="dcterms:W3CDTF">2010-04-02T14:46:04Z</dcterms:created>
  <dcterms:modified xsi:type="dcterms:W3CDTF">2014-07-24T06:25:22Z</dcterms:modified>
  <cp:category/>
  <cp:version/>
  <cp:contentType/>
  <cp:contentStatus/>
</cp:coreProperties>
</file>