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по комиссии" sheetId="1" r:id="rId1"/>
    <sheet name="ЛС" sheetId="2" r:id="rId2"/>
    <sheet name="Рос Вым" sheetId="3" r:id="rId3"/>
  </sheets>
  <definedNames>
    <definedName name="_xlnm.Print_Area" localSheetId="0">'по комиссии'!$A$1:$H$105</definedName>
  </definedNames>
  <calcPr fullCalcOnLoad="1" fullPrecision="0"/>
</workbook>
</file>

<file path=xl/sharedStrings.xml><?xml version="1.0" encoding="utf-8"?>
<sst xmlns="http://schemas.openxmlformats.org/spreadsheetml/2006/main" count="291" uniqueCount="197">
  <si>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</si>
  <si>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</si>
  <si>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</si>
  <si>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</si>
  <si>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</si>
  <si>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</si>
  <si>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</si>
  <si>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</si>
  <si>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</si>
  <si>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</si>
  <si>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</si>
  <si>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</si>
  <si>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</si>
  <si>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</si>
  <si>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</si>
  <si>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</si>
  <si>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</si>
  <si>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</si>
  <si>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</si>
  <si>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</si>
  <si>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</si>
  <si>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</si>
  <si>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</si>
  <si>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</si>
  <si>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</si>
  <si>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</si>
  <si>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</si>
  <si>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</si>
  <si>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</si>
  <si>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</si>
  <si>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Управление многоквартирным домом</t>
  </si>
  <si>
    <t>Уборка земельного участка, входящего в состав общего имущества</t>
  </si>
  <si>
    <t>Расчетно-кассовое обслуживание</t>
  </si>
  <si>
    <t>Аварийное обслуживание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</si>
  <si>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</si>
  <si>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</si>
  <si>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</si>
  <si>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Дератизация</t>
  </si>
  <si>
    <t>Дезинсекция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</si>
  <si>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</si>
  <si>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</si>
  <si>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отключение системы отопления</t>
  </si>
  <si>
    <t>гидравлическое испытание входной запорной арматуры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</si>
  <si>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</si>
  <si>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</si>
  <si>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</si>
  <si>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</si>
  <si>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</si>
  <si>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</si>
  <si>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</si>
  <si>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</si>
  <si>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</si>
  <si>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</si>
  <si>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опрессовка бойлера</t>
  </si>
  <si>
    <t>восстановление циркуляции ГВС ( после опрессовки и проверки бойлера на плотность и прочность), сброс воздушных пробок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</si>
  <si>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</si>
  <si>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</si>
  <si>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</si>
  <si>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ревизия ШР, ЩЭ</t>
  </si>
  <si>
    <t>ревизия ВРУ</t>
  </si>
  <si>
    <t>Регламентные работы по содержанию кровли в т.числе:</t>
  </si>
  <si>
    <t>Сбор, вывоз и утилизация ТБО, руб/м2</t>
  </si>
  <si>
    <t>Обслуживание вводных и внутренних газопроводов жилого фонда</t>
  </si>
  <si>
    <t>Поверка общедомовых приборов учета горячего водоснабжения</t>
  </si>
  <si>
    <t>очистка от снега и льда водостоков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</si>
  <si>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</si>
  <si>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</si>
  <si>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</si>
  <si>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</si>
  <si>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</si>
  <si>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 Набережная, д.8 (Sобщ.= 3915,2 м2, Sзем.уч.=2664,3 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</si>
  <si>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</si>
  <si>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</si>
  <si>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</si>
  <si>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</si>
  <si>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</si>
  <si>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ежемесячно</t>
  </si>
  <si>
    <t>договорная и претензионно - 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</si>
  <si>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</si>
  <si>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</si>
  <si>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</si>
  <si>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</si>
  <si>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</si>
  <si>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</si>
  <si>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</si>
  <si>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</si>
  <si>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</si>
  <si>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</si>
  <si>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</si>
  <si>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 снегопаде</t>
  </si>
  <si>
    <t>по мере необходимости</t>
  </si>
  <si>
    <t>погрузка мусора на автотранспорт вручную</t>
  </si>
  <si>
    <t>очистка урн от мусора</t>
  </si>
  <si>
    <t>посыпка территории песко - соляной смесью</t>
  </si>
  <si>
    <t>1 раз в сутки во время гололеда</t>
  </si>
  <si>
    <t>1 раз в месяц</t>
  </si>
  <si>
    <t>круглосуточно</t>
  </si>
  <si>
    <t>Поверка общедомовых приборов учета холодного водоснабжения</t>
  </si>
  <si>
    <t>Поверка общедомовых приборов учета теплоэнергии</t>
  </si>
  <si>
    <t>12 раз в год</t>
  </si>
  <si>
    <t>6 раз в год</t>
  </si>
  <si>
    <t>1 раз в 4 месяца</t>
  </si>
  <si>
    <t>отключение системы отопления в местах общего пользования</t>
  </si>
  <si>
    <t>1 раз в год</t>
  </si>
  <si>
    <t>2 раза в год</t>
  </si>
  <si>
    <t>подключение системы отопления  с регулировкой</t>
  </si>
  <si>
    <t>замена ( поверка ) КИП</t>
  </si>
  <si>
    <t>3 раза в год</t>
  </si>
  <si>
    <t>1 ра в год</t>
  </si>
  <si>
    <t>1 раз</t>
  </si>
  <si>
    <t>4 раза в год</t>
  </si>
  <si>
    <t>ревизия задвижек  ХВС Ду 80 мм -2 шт.</t>
  </si>
  <si>
    <t>обслуживание насосов холодного водоснабжения</t>
  </si>
  <si>
    <t>перевод реле времени</t>
  </si>
  <si>
    <t>Итого :</t>
  </si>
  <si>
    <t>Дополнительные работы (текущий ремонт), в т.ч.:</t>
  </si>
  <si>
    <t>Всего :</t>
  </si>
  <si>
    <t xml:space="preserve">Управляющая организация   _____________________                                            Собственник __________________________                               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</si>
  <si>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</si>
  <si>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</si>
  <si>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</si>
  <si>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</si>
  <si>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Поступления от Ростелекома</t>
  </si>
  <si>
    <t>Поступления от Вымпелкома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</si>
  <si>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</si>
  <si>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</si>
  <si>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</si>
  <si>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</si>
  <si>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</si>
  <si>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Ростелеком + ВымпелКом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</si>
  <si>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</si>
  <si>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</si>
  <si>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</si>
  <si>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</si>
  <si>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</si>
  <si>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</si>
  <si>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Генеральный директор</t>
  </si>
  <si>
    <t>А.В. Митрофанов</t>
  </si>
  <si>
    <t>Экономист 2-ой категории по учету лицевых счетов МКД</t>
  </si>
  <si>
    <t>гидравлическое испытание элеваторных узлов и запорной арматуры</t>
  </si>
  <si>
    <t>55</t>
  </si>
  <si>
    <t>Ремонт отмостки 32,8 м2 ( работы 2013-2014 г.- 20 м2)</t>
  </si>
  <si>
    <t>92</t>
  </si>
  <si>
    <t>Ревизия входных вентелей в квартире</t>
  </si>
  <si>
    <t>86</t>
  </si>
  <si>
    <t>85</t>
  </si>
  <si>
    <t>Ревизия ВРУ , замена деталей ( кв.55)</t>
  </si>
  <si>
    <t>Ревизия ЩЭ , замена деталей ( кв.55)</t>
  </si>
  <si>
    <t>Удаление воздушных пробок в системе ГВС после работ ТПК</t>
  </si>
  <si>
    <t xml:space="preserve">Ремонт кровли 20 м2 </t>
  </si>
  <si>
    <t>105</t>
  </si>
  <si>
    <t>ревизия задвижек отопления ДУ 50 мм-1 шт., ДУ 80мм -4 шт. факт ф 80 мм - 1 шт.</t>
  </si>
  <si>
    <t>Замена вентиля в подвале</t>
  </si>
  <si>
    <t>Замена вх.вентила вентиля в квартире ( кв. 21)</t>
  </si>
  <si>
    <t>2014-2015 гг.</t>
  </si>
  <si>
    <t>(стоимость услуг  увеличена на 6,6% в соответствии с уровнем инфляции 2013 г.)</t>
  </si>
  <si>
    <t>Управление многоквартирным домом всего, в т.ч:</t>
  </si>
  <si>
    <t>Итого:</t>
  </si>
  <si>
    <t>заполнение электронных паспортов</t>
  </si>
  <si>
    <t>Обслуживание общедомовых приборов учета теплоэнергии</t>
  </si>
  <si>
    <t>гидравлическое испытание элеваторного узла и запорной арматуры</t>
  </si>
  <si>
    <t>ревизия задвижек отопления ДУ 80мм -4 шт., диам.50 мм - 1 шт.</t>
  </si>
  <si>
    <t>замена  КИП манометры 1 шт.</t>
  </si>
  <si>
    <t>Регламентные работы по системе водоотведения в т.числе:</t>
  </si>
  <si>
    <t>чеканка и замазка канализационных стыков</t>
  </si>
  <si>
    <t>Регламентные работы по системе вентиляции в т.числе:</t>
  </si>
  <si>
    <t>очистка водоприемных воронок</t>
  </si>
  <si>
    <t>М.П.</t>
  </si>
  <si>
    <t>Н.Ф.Каюткина</t>
  </si>
  <si>
    <t>Остаток(+) / Долг(-) на 1.05.14г.</t>
  </si>
  <si>
    <t>118</t>
  </si>
  <si>
    <t>отключение системы отопления для работ ТПК</t>
  </si>
  <si>
    <t>подключение системы отопления после работ ТПК</t>
  </si>
  <si>
    <t>Врезка задвижек перед элеватором</t>
  </si>
  <si>
    <t>122</t>
  </si>
  <si>
    <t>119</t>
  </si>
  <si>
    <t>Работы заявочного характера</t>
  </si>
  <si>
    <t>14564,54 (по тарифу)</t>
  </si>
  <si>
    <t>Данные  по состоянию на 01.05.2014 г.</t>
  </si>
  <si>
    <t>Сумма уплаты за размещение(выставленные счета)</t>
  </si>
  <si>
    <t>Сумма списанная с л/ч(с учетом оплаты)</t>
  </si>
  <si>
    <t>2011-2012</t>
  </si>
  <si>
    <t>2012-2013</t>
  </si>
  <si>
    <t>2013-2014</t>
  </si>
  <si>
    <t>Поступления от Вымпелкома ( 2 точка с октября 2012г.)</t>
  </si>
  <si>
    <t>Поступления от Ростелекома ( 2 точка с декабря 2010 года)</t>
  </si>
  <si>
    <t>5/01711</t>
  </si>
  <si>
    <t>Перевод ВВП на зимнюю схему</t>
  </si>
  <si>
    <t>136</t>
  </si>
  <si>
    <t>134</t>
  </si>
  <si>
    <t>ревизия заадвижек ГВС  ф 80 мм - 1 шт., ф 50 мм - 1 шт.</t>
  </si>
  <si>
    <t>Ремонт кровли 17 м2 (корректировка на основании письма вх.854/ж от 20.10.14)</t>
  </si>
  <si>
    <t>Соглашение ( ремонт кровли из тарифа 2013-2014 г.)</t>
  </si>
  <si>
    <t>477/ЮС/14</t>
  </si>
  <si>
    <t>Экономия(+) / Долг(-) на 1.11.2014</t>
  </si>
  <si>
    <t>Лицевой счет многоквартирного дома по адресу: ул. Набережная, д. 8 на период с 1 мая 2014 по 31 октября 2014 года</t>
  </si>
  <si>
    <t>2014-2015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</si>
</sst>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"/>
      <family val="2"/>
    </font>
    <font>
      <b/>
      <sz val="14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9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22" fillId="24" borderId="18" xfId="0" applyNumberFormat="1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 vertical="center"/>
    </xf>
    <xf numFmtId="2" fontId="22" fillId="0" borderId="15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5" borderId="22" xfId="0" applyFont="1" applyFill="1" applyBorder="1" applyAlignment="1">
      <alignment horizontal="left" vertical="center" wrapText="1"/>
    </xf>
    <xf numFmtId="0" fontId="22" fillId="24" borderId="23" xfId="0" applyFont="1" applyFill="1" applyBorder="1" applyAlignment="1">
      <alignment horizontal="left" vertical="center" wrapText="1"/>
    </xf>
    <xf numFmtId="0" fontId="20" fillId="24" borderId="21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37" fillId="24" borderId="17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 wrapText="1"/>
    </xf>
    <xf numFmtId="0" fontId="0" fillId="24" borderId="25" xfId="0" applyFill="1" applyBorder="1" applyAlignment="1">
      <alignment horizontal="left" vertical="center"/>
    </xf>
    <xf numFmtId="0" fontId="23" fillId="24" borderId="25" xfId="0" applyFont="1" applyFill="1" applyBorder="1" applyAlignment="1">
      <alignment horizontal="center" vertical="center"/>
    </xf>
    <xf numFmtId="2" fontId="18" fillId="24" borderId="20" xfId="0" applyNumberFormat="1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left" vertical="center" wrapText="1"/>
    </xf>
    <xf numFmtId="0" fontId="0" fillId="24" borderId="32" xfId="0" applyFill="1" applyBorder="1" applyAlignment="1">
      <alignment horizontal="center" vertical="center"/>
    </xf>
    <xf numFmtId="2" fontId="23" fillId="24" borderId="33" xfId="0" applyNumberFormat="1" applyFont="1" applyFill="1" applyBorder="1" applyAlignment="1">
      <alignment horizontal="center" vertical="center"/>
    </xf>
    <xf numFmtId="0" fontId="0" fillId="24" borderId="34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2" fontId="18" fillId="24" borderId="24" xfId="0" applyNumberFormat="1" applyFont="1" applyFill="1" applyBorder="1" applyAlignment="1">
      <alignment horizontal="center" vertical="center" wrapText="1"/>
    </xf>
    <xf numFmtId="0" fontId="22" fillId="24" borderId="36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30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18" fillId="24" borderId="38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15" xfId="0" applyNumberFormat="1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 wrapText="1"/>
    </xf>
    <xf numFmtId="2" fontId="22" fillId="24" borderId="41" xfId="0" applyNumberFormat="1" applyFont="1" applyFill="1" applyBorder="1" applyAlignment="1">
      <alignment horizontal="center"/>
    </xf>
    <xf numFmtId="0" fontId="24" fillId="24" borderId="23" xfId="0" applyFont="1" applyFill="1" applyBorder="1" applyAlignment="1">
      <alignment horizontal="left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2" xfId="0" applyNumberFormat="1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5" xfId="0" applyNumberFormat="1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2" fontId="0" fillId="24" borderId="0" xfId="0" applyNumberFormat="1" applyFill="1" applyAlignment="1">
      <alignment/>
    </xf>
    <xf numFmtId="0" fontId="19" fillId="26" borderId="0" xfId="0" applyFont="1" applyFill="1" applyAlignment="1">
      <alignment horizontal="center"/>
    </xf>
    <xf numFmtId="0" fontId="0" fillId="0" borderId="0" xfId="0" applyFill="1" applyAlignment="1">
      <alignment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textRotation="90" wrapText="1"/>
    </xf>
    <xf numFmtId="0" fontId="18" fillId="24" borderId="46" xfId="0" applyFont="1" applyFill="1" applyBorder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47" xfId="0" applyFont="1" applyFill="1" applyBorder="1" applyAlignment="1">
      <alignment horizontal="center" vertical="center" wrapText="1"/>
    </xf>
    <xf numFmtId="0" fontId="0" fillId="24" borderId="48" xfId="0" applyFont="1" applyFill="1" applyBorder="1" applyAlignment="1">
      <alignment horizontal="center" vertical="center" wrapText="1"/>
    </xf>
    <xf numFmtId="0" fontId="0" fillId="24" borderId="49" xfId="0" applyFont="1" applyFill="1" applyBorder="1" applyAlignment="1">
      <alignment horizontal="center" vertical="center" wrapText="1"/>
    </xf>
    <xf numFmtId="0" fontId="0" fillId="24" borderId="50" xfId="0" applyFont="1" applyFill="1" applyBorder="1" applyAlignment="1">
      <alignment horizontal="center" vertical="center" wrapText="1"/>
    </xf>
    <xf numFmtId="0" fontId="0" fillId="24" borderId="51" xfId="0" applyFont="1" applyFill="1" applyBorder="1" applyAlignment="1">
      <alignment horizontal="center" vertical="center" wrapText="1"/>
    </xf>
    <xf numFmtId="0" fontId="0" fillId="24" borderId="52" xfId="0" applyFont="1" applyFill="1" applyBorder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18" fillId="24" borderId="34" xfId="0" applyNumberFormat="1" applyFont="1" applyFill="1" applyBorder="1" applyAlignment="1">
      <alignment horizontal="center" vertical="center" wrapText="1"/>
    </xf>
    <xf numFmtId="2" fontId="18" fillId="25" borderId="34" xfId="0" applyNumberFormat="1" applyFont="1" applyFill="1" applyBorder="1" applyAlignment="1">
      <alignment horizontal="center" vertical="center" wrapText="1"/>
    </xf>
    <xf numFmtId="2" fontId="18" fillId="25" borderId="53" xfId="0" applyNumberFormat="1" applyFont="1" applyFill="1" applyBorder="1" applyAlignment="1">
      <alignment horizontal="center" vertical="center" wrapText="1"/>
    </xf>
    <xf numFmtId="0" fontId="30" fillId="24" borderId="45" xfId="0" applyFont="1" applyFill="1" applyBorder="1" applyAlignment="1">
      <alignment horizontal="left" vertical="center" wrapText="1"/>
    </xf>
    <xf numFmtId="0" fontId="30" fillId="24" borderId="34" xfId="0" applyFont="1" applyFill="1" applyBorder="1" applyAlignment="1">
      <alignment horizontal="center" vertical="center" wrapText="1"/>
    </xf>
    <xf numFmtId="2" fontId="30" fillId="24" borderId="34" xfId="0" applyNumberFormat="1" applyFont="1" applyFill="1" applyBorder="1" applyAlignment="1">
      <alignment horizontal="center" vertical="center" wrapText="1"/>
    </xf>
    <xf numFmtId="2" fontId="30" fillId="25" borderId="12" xfId="0" applyNumberFormat="1" applyFont="1" applyFill="1" applyBorder="1" applyAlignment="1">
      <alignment horizontal="center" vertical="center" wrapText="1"/>
    </xf>
    <xf numFmtId="2" fontId="30" fillId="25" borderId="34" xfId="0" applyNumberFormat="1" applyFont="1" applyFill="1" applyBorder="1" applyAlignment="1">
      <alignment horizontal="center" vertical="center" wrapText="1"/>
    </xf>
    <xf numFmtId="2" fontId="30" fillId="25" borderId="53" xfId="0" applyNumberFormat="1" applyFont="1" applyFill="1" applyBorder="1" applyAlignment="1">
      <alignment horizontal="center" vertical="center" wrapText="1"/>
    </xf>
    <xf numFmtId="0" fontId="18" fillId="24" borderId="34" xfId="0" applyFont="1" applyFill="1" applyBorder="1" applyAlignment="1">
      <alignment horizontal="center" vertical="center" wrapText="1"/>
    </xf>
    <xf numFmtId="2" fontId="18" fillId="25" borderId="54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0" fontId="18" fillId="24" borderId="35" xfId="0" applyFont="1" applyFill="1" applyBorder="1" applyAlignment="1">
      <alignment horizontal="center" vertical="center" wrapText="1"/>
    </xf>
    <xf numFmtId="2" fontId="18" fillId="24" borderId="35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54" xfId="0" applyNumberFormat="1" applyFont="1" applyFill="1" applyBorder="1" applyAlignment="1">
      <alignment horizontal="center" vertical="center" wrapText="1"/>
    </xf>
    <xf numFmtId="2" fontId="0" fillId="24" borderId="34" xfId="0" applyNumberFormat="1" applyFont="1" applyFill="1" applyBorder="1" applyAlignment="1">
      <alignment horizontal="center" vertical="center" wrapText="1"/>
    </xf>
    <xf numFmtId="2" fontId="0" fillId="25" borderId="34" xfId="0" applyNumberFormat="1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left" vertical="center" wrapText="1"/>
    </xf>
    <xf numFmtId="0" fontId="18" fillId="24" borderId="39" xfId="0" applyFont="1" applyFill="1" applyBorder="1" applyAlignment="1">
      <alignment horizontal="center" vertical="center"/>
    </xf>
    <xf numFmtId="2" fontId="18" fillId="0" borderId="39" xfId="0" applyNumberFormat="1" applyFont="1" applyFill="1" applyBorder="1" applyAlignment="1">
      <alignment horizontal="center" vertical="center" wrapText="1"/>
    </xf>
    <xf numFmtId="2" fontId="20" fillId="24" borderId="44" xfId="0" applyNumberFormat="1" applyFont="1" applyFill="1" applyBorder="1" applyAlignment="1">
      <alignment horizontal="center"/>
    </xf>
    <xf numFmtId="2" fontId="20" fillId="24" borderId="46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2" fontId="18" fillId="24" borderId="39" xfId="0" applyNumberFormat="1" applyFont="1" applyFill="1" applyBorder="1" applyAlignment="1">
      <alignment horizontal="center" vertical="center" wrapText="1"/>
    </xf>
    <xf numFmtId="2" fontId="18" fillId="24" borderId="46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27" fillId="24" borderId="0" xfId="0" applyFont="1" applyFill="1" applyBorder="1" applyAlignment="1">
      <alignment horizontal="left" vertical="center" wrapText="1"/>
    </xf>
    <xf numFmtId="0" fontId="30" fillId="24" borderId="0" xfId="0" applyFont="1" applyFill="1" applyBorder="1" applyAlignment="1">
      <alignment horizontal="center" vertical="center" wrapText="1"/>
    </xf>
    <xf numFmtId="2" fontId="30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left" vertical="center"/>
    </xf>
    <xf numFmtId="2" fontId="0" fillId="24" borderId="0" xfId="0" applyNumberFormat="1" applyFill="1" applyAlignment="1">
      <alignment horizontal="center" vertical="center"/>
    </xf>
    <xf numFmtId="0" fontId="22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center" vertical="center"/>
    </xf>
    <xf numFmtId="2" fontId="22" fillId="24" borderId="0" xfId="0" applyNumberFormat="1" applyFont="1" applyFill="1" applyBorder="1" applyAlignment="1">
      <alignment horizontal="center" vertical="center"/>
    </xf>
    <xf numFmtId="2" fontId="22" fillId="24" borderId="0" xfId="0" applyNumberFormat="1" applyFont="1" applyFill="1" applyAlignment="1">
      <alignment horizontal="center" vertical="center"/>
    </xf>
    <xf numFmtId="49" fontId="0" fillId="24" borderId="26" xfId="0" applyNumberFormat="1" applyFont="1" applyFill="1" applyBorder="1" applyAlignment="1">
      <alignment horizontal="center" vertical="center" wrapText="1"/>
    </xf>
    <xf numFmtId="14" fontId="0" fillId="24" borderId="35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31" fillId="24" borderId="23" xfId="0" applyFont="1" applyFill="1" applyBorder="1" applyAlignment="1">
      <alignment horizontal="center" vertical="center" wrapText="1"/>
    </xf>
    <xf numFmtId="0" fontId="0" fillId="26" borderId="25" xfId="0" applyFill="1" applyBorder="1" applyAlignment="1">
      <alignment horizontal="left" vertical="center"/>
    </xf>
    <xf numFmtId="0" fontId="0" fillId="26" borderId="25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49" fontId="0" fillId="24" borderId="27" xfId="0" applyNumberFormat="1" applyFont="1" applyFill="1" applyBorder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2" fontId="38" fillId="25" borderId="25" xfId="0" applyNumberFormat="1" applyFont="1" applyFill="1" applyBorder="1" applyAlignment="1">
      <alignment horizontal="center" vertical="center" wrapText="1"/>
    </xf>
    <xf numFmtId="2" fontId="0" fillId="26" borderId="25" xfId="0" applyNumberFormat="1" applyFill="1" applyBorder="1" applyAlignment="1">
      <alignment horizontal="center" vertical="center"/>
    </xf>
    <xf numFmtId="2" fontId="0" fillId="24" borderId="25" xfId="0" applyNumberFormat="1" applyFill="1" applyBorder="1" applyAlignment="1">
      <alignment horizontal="center" vertical="center"/>
    </xf>
    <xf numFmtId="2" fontId="23" fillId="24" borderId="25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39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0" borderId="0" xfId="0" applyNumberFormat="1" applyFont="1" applyAlignment="1">
      <alignment/>
    </xf>
    <xf numFmtId="2" fontId="25" fillId="0" borderId="10" xfId="0" applyNumberFormat="1" applyFont="1" applyBorder="1" applyAlignment="1">
      <alignment horizontal="center"/>
    </xf>
    <xf numFmtId="14" fontId="0" fillId="24" borderId="35" xfId="0" applyNumberFormat="1" applyFont="1" applyFill="1" applyBorder="1" applyAlignment="1">
      <alignment horizontal="center" vertical="center" wrapText="1"/>
    </xf>
    <xf numFmtId="0" fontId="0" fillId="24" borderId="55" xfId="0" applyFont="1" applyFill="1" applyBorder="1" applyAlignment="1">
      <alignment vertical="center" wrapText="1"/>
    </xf>
    <xf numFmtId="0" fontId="18" fillId="24" borderId="24" xfId="0" applyFont="1" applyFill="1" applyBorder="1" applyAlignment="1">
      <alignment horizontal="center" vertical="center" wrapText="1"/>
    </xf>
    <xf numFmtId="2" fontId="24" fillId="24" borderId="42" xfId="0" applyNumberFormat="1" applyFont="1" applyFill="1" applyBorder="1" applyAlignment="1">
      <alignment horizontal="center" vertical="center" wrapText="1"/>
    </xf>
    <xf numFmtId="0" fontId="18" fillId="25" borderId="45" xfId="0" applyFont="1" applyFill="1" applyBorder="1" applyAlignment="1">
      <alignment horizontal="left" vertical="center" wrapText="1"/>
    </xf>
    <xf numFmtId="0" fontId="30" fillId="25" borderId="34" xfId="0" applyFont="1" applyFill="1" applyBorder="1" applyAlignment="1">
      <alignment horizontal="center" vertical="center" wrapText="1"/>
    </xf>
    <xf numFmtId="0" fontId="20" fillId="24" borderId="56" xfId="0" applyFont="1" applyFill="1" applyBorder="1" applyAlignment="1">
      <alignment horizontal="left" vertical="center" wrapText="1"/>
    </xf>
    <xf numFmtId="2" fontId="18" fillId="24" borderId="57" xfId="0" applyNumberFormat="1" applyFont="1" applyFill="1" applyBorder="1" applyAlignment="1">
      <alignment horizontal="center" vertical="center" wrapText="1"/>
    </xf>
    <xf numFmtId="0" fontId="20" fillId="24" borderId="31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vertical="center" wrapText="1"/>
    </xf>
    <xf numFmtId="0" fontId="0" fillId="25" borderId="25" xfId="0" applyFill="1" applyBorder="1" applyAlignment="1">
      <alignment horizontal="center" vertical="center"/>
    </xf>
    <xf numFmtId="0" fontId="20" fillId="24" borderId="58" xfId="0" applyFont="1" applyFill="1" applyBorder="1" applyAlignment="1">
      <alignment horizontal="left" vertical="center" wrapText="1"/>
    </xf>
    <xf numFmtId="2" fontId="0" fillId="24" borderId="59" xfId="0" applyNumberFormat="1" applyFont="1" applyFill="1" applyBorder="1" applyAlignment="1">
      <alignment horizontal="center" vertical="center" wrapText="1"/>
    </xf>
    <xf numFmtId="2" fontId="18" fillId="25" borderId="28" xfId="0" applyNumberFormat="1" applyFont="1" applyFill="1" applyBorder="1" applyAlignment="1">
      <alignment horizontal="center" vertical="center" wrapText="1"/>
    </xf>
    <xf numFmtId="2" fontId="18" fillId="25" borderId="59" xfId="0" applyNumberFormat="1" applyFont="1" applyFill="1" applyBorder="1" applyAlignment="1">
      <alignment horizontal="center" vertical="center" wrapText="1"/>
    </xf>
    <xf numFmtId="2" fontId="18" fillId="25" borderId="6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0" fillId="24" borderId="17" xfId="0" applyFont="1" applyFill="1" applyBorder="1" applyAlignment="1">
      <alignment horizontal="center" vertical="center" wrapText="1"/>
    </xf>
    <xf numFmtId="14" fontId="30" fillId="24" borderId="10" xfId="0" applyNumberFormat="1" applyFont="1" applyFill="1" applyBorder="1" applyAlignment="1">
      <alignment horizontal="center" vertical="center" wrapText="1"/>
    </xf>
    <xf numFmtId="2" fontId="0" fillId="25" borderId="27" xfId="0" applyNumberFormat="1" applyFont="1" applyFill="1" applyBorder="1" applyAlignment="1">
      <alignment horizontal="center" vertical="center" wrapText="1"/>
    </xf>
    <xf numFmtId="0" fontId="19" fillId="25" borderId="0" xfId="0" applyFont="1" applyFill="1" applyAlignment="1">
      <alignment horizontal="center"/>
    </xf>
    <xf numFmtId="0" fontId="20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9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20" fillId="24" borderId="61" xfId="0" applyNumberFormat="1" applyFont="1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62" xfId="0" applyFont="1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29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8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34" fillId="24" borderId="64" xfId="0" applyFont="1" applyFill="1" applyBorder="1" applyAlignment="1">
      <alignment horizontal="left"/>
    </xf>
    <xf numFmtId="0" fontId="34" fillId="24" borderId="64" xfId="0" applyFont="1" applyFill="1" applyBorder="1" applyAlignment="1">
      <alignment horizontal="right"/>
    </xf>
    <xf numFmtId="0" fontId="34" fillId="24" borderId="0" xfId="0" applyFont="1" applyFill="1" applyAlignment="1">
      <alignment horizontal="left" wrapText="1"/>
    </xf>
    <xf numFmtId="0" fontId="34" fillId="24" borderId="0" xfId="0" applyFont="1" applyFill="1" applyAlignment="1">
      <alignment horizontal="right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4" fillId="25" borderId="22" xfId="0" applyFont="1" applyFill="1" applyBorder="1" applyAlignment="1">
      <alignment horizontal="center" vertical="center" wrapText="1"/>
    </xf>
    <xf numFmtId="0" fontId="24" fillId="25" borderId="62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/>
    </xf>
    <xf numFmtId="0" fontId="22" fillId="24" borderId="56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horizontal="center" vertical="center" wrapText="1"/>
    </xf>
    <xf numFmtId="0" fontId="22" fillId="24" borderId="65" xfId="0" applyFont="1" applyFill="1" applyBorder="1" applyAlignment="1">
      <alignment horizontal="center" vertical="center" wrapText="1"/>
    </xf>
    <xf numFmtId="0" fontId="22" fillId="24" borderId="66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32" fillId="24" borderId="67" xfId="0" applyFont="1" applyFill="1" applyBorder="1" applyAlignment="1">
      <alignment horizontal="center" vertical="center" wrapText="1"/>
    </xf>
    <xf numFmtId="0" fontId="32" fillId="24" borderId="62" xfId="0" applyFont="1" applyFill="1" applyBorder="1" applyAlignment="1">
      <alignment horizontal="center" vertical="center" wrapText="1"/>
    </xf>
    <xf numFmtId="0" fontId="32" fillId="24" borderId="68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"/>
  <sheetViews>
    <sheetView zoomScale="75" zoomScaleNormal="75" zoomScalePageLayoutView="0" workbookViewId="0" topLeftCell="A63">
      <selection activeCell="A1" sqref="A1:H100"/>
    </sheetView>
  </sheetViews>
  <sheetFormatPr defaultColWidth="9.00390625" defaultRowHeight="12.75"/>
  <cols>
    <col min="1" max="1" width="72.75390625" style="3" customWidth="1"/>
    <col min="2" max="2" width="19.125" style="3" customWidth="1"/>
    <col min="3" max="3" width="13.875" style="3" hidden="1" customWidth="1"/>
    <col min="4" max="4" width="14.875" style="3" customWidth="1"/>
    <col min="5" max="5" width="13.875" style="3" hidden="1" customWidth="1"/>
    <col min="6" max="6" width="20.875" style="3" hidden="1" customWidth="1"/>
    <col min="7" max="7" width="13.875" style="3" customWidth="1"/>
    <col min="8" max="8" width="20.875" style="3" customWidth="1"/>
    <col min="9" max="9" width="15.375" style="3" customWidth="1"/>
    <col min="10" max="10" width="15.375" style="3" hidden="1" customWidth="1"/>
    <col min="11" max="11" width="15.375" style="94" hidden="1" customWidth="1"/>
    <col min="12" max="14" width="15.375" style="3" customWidth="1"/>
    <col min="15" max="16384" width="9.125" style="3" customWidth="1"/>
  </cols>
  <sheetData>
    <row r="1" spans="1:8" ht="16.5" customHeight="1">
      <c r="A1" s="205" t="s">
        <v>65</v>
      </c>
      <c r="B1" s="206"/>
      <c r="C1" s="206"/>
      <c r="D1" s="206"/>
      <c r="E1" s="206"/>
      <c r="F1" s="206"/>
      <c r="G1" s="206"/>
      <c r="H1" s="206"/>
    </row>
    <row r="2" spans="1:8" ht="16.5" customHeight="1">
      <c r="A2" s="95" t="s">
        <v>154</v>
      </c>
      <c r="B2" s="207" t="s">
        <v>66</v>
      </c>
      <c r="C2" s="207"/>
      <c r="D2" s="207"/>
      <c r="E2" s="207"/>
      <c r="F2" s="207"/>
      <c r="G2" s="206"/>
      <c r="H2" s="206"/>
    </row>
    <row r="3" spans="2:8" ht="14.25" customHeight="1">
      <c r="B3" s="207" t="s">
        <v>67</v>
      </c>
      <c r="C3" s="207"/>
      <c r="D3" s="207"/>
      <c r="E3" s="207"/>
      <c r="F3" s="207"/>
      <c r="G3" s="206"/>
      <c r="H3" s="206"/>
    </row>
    <row r="4" spans="2:8" ht="14.25" customHeight="1">
      <c r="B4" s="207" t="s">
        <v>68</v>
      </c>
      <c r="C4" s="207"/>
      <c r="D4" s="207"/>
      <c r="E4" s="207"/>
      <c r="F4" s="207"/>
      <c r="G4" s="206"/>
      <c r="H4" s="206"/>
    </row>
    <row r="5" spans="1:8" s="96" customFormat="1" ht="39.75" customHeight="1">
      <c r="A5" s="208"/>
      <c r="B5" s="209"/>
      <c r="C5" s="209"/>
      <c r="D5" s="209"/>
      <c r="E5" s="209"/>
      <c r="F5" s="209"/>
      <c r="G5" s="209"/>
      <c r="H5" s="209"/>
    </row>
    <row r="6" spans="1:8" s="96" customFormat="1" ht="33" customHeight="1">
      <c r="A6" s="210"/>
      <c r="B6" s="211"/>
      <c r="C6" s="211"/>
      <c r="D6" s="211"/>
      <c r="E6" s="211"/>
      <c r="F6" s="211"/>
      <c r="G6" s="211"/>
      <c r="H6" s="211"/>
    </row>
    <row r="7" spans="1:8" s="96" customFormat="1" ht="21.75" customHeight="1">
      <c r="A7" s="193" t="s">
        <v>155</v>
      </c>
      <c r="B7" s="193"/>
      <c r="C7" s="193"/>
      <c r="D7" s="193"/>
      <c r="E7" s="193"/>
      <c r="F7" s="193"/>
      <c r="G7" s="193"/>
      <c r="H7" s="193"/>
    </row>
    <row r="8" spans="1:11" s="97" customFormat="1" ht="22.5" customHeight="1">
      <c r="A8" s="194" t="s">
        <v>69</v>
      </c>
      <c r="B8" s="194"/>
      <c r="C8" s="194"/>
      <c r="D8" s="194"/>
      <c r="E8" s="195"/>
      <c r="F8" s="195"/>
      <c r="G8" s="195"/>
      <c r="H8" s="195"/>
      <c r="K8" s="98"/>
    </row>
    <row r="9" spans="1:8" s="99" customFormat="1" ht="18.75" customHeight="1">
      <c r="A9" s="194" t="s">
        <v>70</v>
      </c>
      <c r="B9" s="194"/>
      <c r="C9" s="194"/>
      <c r="D9" s="194"/>
      <c r="E9" s="195"/>
      <c r="F9" s="195"/>
      <c r="G9" s="195"/>
      <c r="H9" s="195"/>
    </row>
    <row r="10" spans="1:8" s="100" customFormat="1" ht="17.25" customHeight="1">
      <c r="A10" s="196" t="s">
        <v>71</v>
      </c>
      <c r="B10" s="196"/>
      <c r="C10" s="196"/>
      <c r="D10" s="196"/>
      <c r="E10" s="197"/>
      <c r="F10" s="197"/>
      <c r="G10" s="197"/>
      <c r="H10" s="197"/>
    </row>
    <row r="11" spans="1:8" s="99" customFormat="1" ht="30" customHeight="1" thickBot="1">
      <c r="A11" s="198" t="s">
        <v>72</v>
      </c>
      <c r="B11" s="198"/>
      <c r="C11" s="198"/>
      <c r="D11" s="198"/>
      <c r="E11" s="199"/>
      <c r="F11" s="199"/>
      <c r="G11" s="199"/>
      <c r="H11" s="199"/>
    </row>
    <row r="12" spans="1:11" s="5" customFormat="1" ht="139.5" customHeight="1" thickBot="1">
      <c r="A12" s="73" t="s">
        <v>0</v>
      </c>
      <c r="B12" s="101" t="s">
        <v>73</v>
      </c>
      <c r="C12" s="74" t="s">
        <v>74</v>
      </c>
      <c r="D12" s="74" t="s">
        <v>4</v>
      </c>
      <c r="E12" s="74" t="s">
        <v>74</v>
      </c>
      <c r="F12" s="102" t="s">
        <v>75</v>
      </c>
      <c r="G12" s="74" t="s">
        <v>74</v>
      </c>
      <c r="H12" s="102" t="s">
        <v>75</v>
      </c>
      <c r="K12" s="103"/>
    </row>
    <row r="13" spans="1:11" s="6" customFormat="1" ht="12.75">
      <c r="A13" s="104">
        <v>1</v>
      </c>
      <c r="B13" s="105">
        <v>2</v>
      </c>
      <c r="C13" s="105">
        <v>3</v>
      </c>
      <c r="D13" s="106"/>
      <c r="E13" s="105">
        <v>3</v>
      </c>
      <c r="F13" s="107">
        <v>4</v>
      </c>
      <c r="G13" s="108">
        <v>3</v>
      </c>
      <c r="H13" s="109">
        <v>4</v>
      </c>
      <c r="K13" s="110"/>
    </row>
    <row r="14" spans="1:11" s="6" customFormat="1" ht="49.5" customHeight="1">
      <c r="A14" s="200" t="s">
        <v>1</v>
      </c>
      <c r="B14" s="201"/>
      <c r="C14" s="201"/>
      <c r="D14" s="201"/>
      <c r="E14" s="201"/>
      <c r="F14" s="201"/>
      <c r="G14" s="202"/>
      <c r="H14" s="203"/>
      <c r="K14" s="110"/>
    </row>
    <row r="15" spans="1:11" s="5" customFormat="1" ht="15">
      <c r="A15" s="177" t="s">
        <v>156</v>
      </c>
      <c r="B15" s="7" t="s">
        <v>76</v>
      </c>
      <c r="C15" s="111">
        <f>F15*12</f>
        <v>0</v>
      </c>
      <c r="D15" s="13">
        <f>G15*I15</f>
        <v>125443.01</v>
      </c>
      <c r="E15" s="112">
        <f>H15*12</f>
        <v>32.04</v>
      </c>
      <c r="F15" s="113"/>
      <c r="G15" s="112">
        <f>H15*12</f>
        <v>32.04</v>
      </c>
      <c r="H15" s="113">
        <f>H20+H22</f>
        <v>2.67</v>
      </c>
      <c r="I15" s="5">
        <v>3915.2</v>
      </c>
      <c r="J15" s="5">
        <v>1.07</v>
      </c>
      <c r="K15" s="103">
        <v>2.24</v>
      </c>
    </row>
    <row r="16" spans="1:11" s="5" customFormat="1" ht="27" customHeight="1">
      <c r="A16" s="114" t="s">
        <v>77</v>
      </c>
      <c r="B16" s="115" t="s">
        <v>78</v>
      </c>
      <c r="C16" s="116"/>
      <c r="D16" s="117"/>
      <c r="E16" s="118"/>
      <c r="F16" s="119"/>
      <c r="G16" s="118"/>
      <c r="H16" s="119"/>
      <c r="K16" s="103"/>
    </row>
    <row r="17" spans="1:11" s="5" customFormat="1" ht="15">
      <c r="A17" s="114" t="s">
        <v>79</v>
      </c>
      <c r="B17" s="115" t="s">
        <v>78</v>
      </c>
      <c r="C17" s="116"/>
      <c r="D17" s="117"/>
      <c r="E17" s="118"/>
      <c r="F17" s="119"/>
      <c r="G17" s="118"/>
      <c r="H17" s="119"/>
      <c r="K17" s="103"/>
    </row>
    <row r="18" spans="1:11" s="5" customFormat="1" ht="15">
      <c r="A18" s="114" t="s">
        <v>80</v>
      </c>
      <c r="B18" s="115" t="s">
        <v>81</v>
      </c>
      <c r="C18" s="116"/>
      <c r="D18" s="117"/>
      <c r="E18" s="118"/>
      <c r="F18" s="119"/>
      <c r="G18" s="118"/>
      <c r="H18" s="119"/>
      <c r="K18" s="103"/>
    </row>
    <row r="19" spans="1:11" s="5" customFormat="1" ht="15">
      <c r="A19" s="114" t="s">
        <v>82</v>
      </c>
      <c r="B19" s="115" t="s">
        <v>78</v>
      </c>
      <c r="C19" s="116"/>
      <c r="D19" s="117"/>
      <c r="E19" s="118"/>
      <c r="F19" s="119"/>
      <c r="G19" s="118"/>
      <c r="H19" s="119"/>
      <c r="K19" s="103"/>
    </row>
    <row r="20" spans="1:11" s="5" customFormat="1" ht="15">
      <c r="A20" s="177" t="s">
        <v>157</v>
      </c>
      <c r="B20" s="178"/>
      <c r="C20" s="118"/>
      <c r="D20" s="117"/>
      <c r="E20" s="118"/>
      <c r="F20" s="119"/>
      <c r="G20" s="118"/>
      <c r="H20" s="113">
        <v>2.56</v>
      </c>
      <c r="K20" s="103"/>
    </row>
    <row r="21" spans="1:11" s="5" customFormat="1" ht="15">
      <c r="A21" s="114" t="s">
        <v>158</v>
      </c>
      <c r="B21" s="115" t="s">
        <v>78</v>
      </c>
      <c r="C21" s="116"/>
      <c r="D21" s="117"/>
      <c r="E21" s="118"/>
      <c r="F21" s="119"/>
      <c r="G21" s="118"/>
      <c r="H21" s="119"/>
      <c r="K21" s="103"/>
    </row>
    <row r="22" spans="1:11" s="5" customFormat="1" ht="15">
      <c r="A22" s="177" t="s">
        <v>157</v>
      </c>
      <c r="B22" s="178"/>
      <c r="C22" s="118"/>
      <c r="D22" s="117"/>
      <c r="E22" s="118"/>
      <c r="F22" s="119"/>
      <c r="G22" s="118"/>
      <c r="H22" s="113">
        <v>0.11</v>
      </c>
      <c r="K22" s="103"/>
    </row>
    <row r="23" spans="1:11" s="5" customFormat="1" ht="30">
      <c r="A23" s="91" t="s">
        <v>31</v>
      </c>
      <c r="B23" s="120"/>
      <c r="C23" s="111">
        <f>F23*12</f>
        <v>0</v>
      </c>
      <c r="D23" s="13">
        <f>G23*I23</f>
        <v>90206.21</v>
      </c>
      <c r="E23" s="112">
        <f>H23*12</f>
        <v>23.04</v>
      </c>
      <c r="F23" s="113"/>
      <c r="G23" s="112">
        <f>H23*12</f>
        <v>23.04</v>
      </c>
      <c r="H23" s="113">
        <v>1.92</v>
      </c>
      <c r="I23" s="5">
        <v>3915.2</v>
      </c>
      <c r="J23" s="5">
        <v>1.07</v>
      </c>
      <c r="K23" s="103">
        <v>1.68</v>
      </c>
    </row>
    <row r="24" spans="1:11" s="5" customFormat="1" ht="15">
      <c r="A24" s="114" t="s">
        <v>83</v>
      </c>
      <c r="B24" s="115" t="s">
        <v>84</v>
      </c>
      <c r="C24" s="116"/>
      <c r="D24" s="117"/>
      <c r="E24" s="118"/>
      <c r="F24" s="119"/>
      <c r="G24" s="118"/>
      <c r="H24" s="119"/>
      <c r="K24" s="103"/>
    </row>
    <row r="25" spans="1:11" s="5" customFormat="1" ht="15">
      <c r="A25" s="114" t="s">
        <v>85</v>
      </c>
      <c r="B25" s="115" t="s">
        <v>84</v>
      </c>
      <c r="C25" s="116"/>
      <c r="D25" s="117"/>
      <c r="E25" s="118"/>
      <c r="F25" s="119"/>
      <c r="G25" s="118"/>
      <c r="H25" s="119"/>
      <c r="K25" s="103"/>
    </row>
    <row r="26" spans="1:11" s="5" customFormat="1" ht="15">
      <c r="A26" s="114" t="s">
        <v>86</v>
      </c>
      <c r="B26" s="115" t="s">
        <v>87</v>
      </c>
      <c r="C26" s="116"/>
      <c r="D26" s="117"/>
      <c r="E26" s="118"/>
      <c r="F26" s="119"/>
      <c r="G26" s="118"/>
      <c r="H26" s="119"/>
      <c r="K26" s="103"/>
    </row>
    <row r="27" spans="1:11" s="5" customFormat="1" ht="15">
      <c r="A27" s="114" t="s">
        <v>88</v>
      </c>
      <c r="B27" s="115" t="s">
        <v>84</v>
      </c>
      <c r="C27" s="116"/>
      <c r="D27" s="117"/>
      <c r="E27" s="118"/>
      <c r="F27" s="119"/>
      <c r="G27" s="118"/>
      <c r="H27" s="119"/>
      <c r="K27" s="103"/>
    </row>
    <row r="28" spans="1:11" s="5" customFormat="1" ht="25.5">
      <c r="A28" s="114" t="s">
        <v>89</v>
      </c>
      <c r="B28" s="115" t="s">
        <v>90</v>
      </c>
      <c r="C28" s="116"/>
      <c r="D28" s="117"/>
      <c r="E28" s="118"/>
      <c r="F28" s="119"/>
      <c r="G28" s="118"/>
      <c r="H28" s="119"/>
      <c r="K28" s="103"/>
    </row>
    <row r="29" spans="1:11" s="5" customFormat="1" ht="15">
      <c r="A29" s="114" t="s">
        <v>91</v>
      </c>
      <c r="B29" s="115" t="s">
        <v>84</v>
      </c>
      <c r="C29" s="116"/>
      <c r="D29" s="117"/>
      <c r="E29" s="118"/>
      <c r="F29" s="119"/>
      <c r="G29" s="118"/>
      <c r="H29" s="119"/>
      <c r="K29" s="103"/>
    </row>
    <row r="30" spans="1:11" s="5" customFormat="1" ht="15">
      <c r="A30" s="114" t="s">
        <v>92</v>
      </c>
      <c r="B30" s="115" t="s">
        <v>84</v>
      </c>
      <c r="C30" s="116"/>
      <c r="D30" s="117"/>
      <c r="E30" s="118"/>
      <c r="F30" s="119"/>
      <c r="G30" s="118"/>
      <c r="H30" s="119"/>
      <c r="K30" s="103"/>
    </row>
    <row r="31" spans="1:11" s="5" customFormat="1" ht="25.5">
      <c r="A31" s="114" t="s">
        <v>93</v>
      </c>
      <c r="B31" s="115" t="s">
        <v>94</v>
      </c>
      <c r="C31" s="116"/>
      <c r="D31" s="117"/>
      <c r="E31" s="118"/>
      <c r="F31" s="119"/>
      <c r="G31" s="118"/>
      <c r="H31" s="119"/>
      <c r="K31" s="103"/>
    </row>
    <row r="32" spans="1:11" s="8" customFormat="1" ht="15">
      <c r="A32" s="92" t="s">
        <v>32</v>
      </c>
      <c r="B32" s="7" t="s">
        <v>95</v>
      </c>
      <c r="C32" s="111">
        <f>F32*12</f>
        <v>0</v>
      </c>
      <c r="D32" s="13">
        <f>G32*I32</f>
        <v>31948.03</v>
      </c>
      <c r="E32" s="112">
        <f>H32*12</f>
        <v>8.16</v>
      </c>
      <c r="F32" s="121"/>
      <c r="G32" s="112">
        <f>H32*12</f>
        <v>8.16</v>
      </c>
      <c r="H32" s="113">
        <v>0.68</v>
      </c>
      <c r="I32" s="5">
        <v>3915.2</v>
      </c>
      <c r="J32" s="5">
        <v>1.07</v>
      </c>
      <c r="K32" s="103">
        <v>0.6</v>
      </c>
    </row>
    <row r="33" spans="1:11" s="5" customFormat="1" ht="15">
      <c r="A33" s="92" t="s">
        <v>33</v>
      </c>
      <c r="B33" s="7" t="s">
        <v>96</v>
      </c>
      <c r="C33" s="111">
        <f>F33*12</f>
        <v>0</v>
      </c>
      <c r="D33" s="13">
        <f>G33*I33</f>
        <v>104300.93</v>
      </c>
      <c r="E33" s="112">
        <f>H33*12</f>
        <v>26.64</v>
      </c>
      <c r="F33" s="121"/>
      <c r="G33" s="112">
        <f>H33*12</f>
        <v>26.64</v>
      </c>
      <c r="H33" s="113">
        <v>2.22</v>
      </c>
      <c r="I33" s="5">
        <v>3915.2</v>
      </c>
      <c r="J33" s="5">
        <v>1.07</v>
      </c>
      <c r="K33" s="103">
        <v>1.94</v>
      </c>
    </row>
    <row r="34" spans="1:11" s="6" customFormat="1" ht="30">
      <c r="A34" s="92" t="s">
        <v>34</v>
      </c>
      <c r="B34" s="7" t="s">
        <v>76</v>
      </c>
      <c r="C34" s="122"/>
      <c r="D34" s="13">
        <v>1848.15</v>
      </c>
      <c r="E34" s="123">
        <f>H34*12</f>
        <v>0.48</v>
      </c>
      <c r="F34" s="121"/>
      <c r="G34" s="112">
        <f aca="true" t="shared" si="0" ref="G34:G40">D34/I34</f>
        <v>0.47</v>
      </c>
      <c r="H34" s="113">
        <f>G34/12</f>
        <v>0.04</v>
      </c>
      <c r="I34" s="5">
        <v>3915.2</v>
      </c>
      <c r="J34" s="5">
        <v>1.07</v>
      </c>
      <c r="K34" s="103">
        <v>0.03</v>
      </c>
    </row>
    <row r="35" spans="1:11" s="6" customFormat="1" ht="30">
      <c r="A35" s="92" t="s">
        <v>35</v>
      </c>
      <c r="B35" s="7" t="s">
        <v>76</v>
      </c>
      <c r="C35" s="122"/>
      <c r="D35" s="13">
        <v>1848.15</v>
      </c>
      <c r="E35" s="123">
        <f>H35*12</f>
        <v>0.48</v>
      </c>
      <c r="F35" s="121"/>
      <c r="G35" s="112">
        <f t="shared" si="0"/>
        <v>0.47</v>
      </c>
      <c r="H35" s="113">
        <f aca="true" t="shared" si="1" ref="H35:H40">G35/12</f>
        <v>0.04</v>
      </c>
      <c r="I35" s="5">
        <v>3915.2</v>
      </c>
      <c r="J35" s="5">
        <v>1.07</v>
      </c>
      <c r="K35" s="103">
        <v>0.03</v>
      </c>
    </row>
    <row r="36" spans="1:11" s="6" customFormat="1" ht="15">
      <c r="A36" s="92" t="s">
        <v>159</v>
      </c>
      <c r="B36" s="7" t="s">
        <v>76</v>
      </c>
      <c r="C36" s="122"/>
      <c r="D36" s="13">
        <v>11670.68</v>
      </c>
      <c r="E36" s="123"/>
      <c r="F36" s="121"/>
      <c r="G36" s="112">
        <f t="shared" si="0"/>
        <v>2.98</v>
      </c>
      <c r="H36" s="113">
        <f t="shared" si="1"/>
        <v>0.25</v>
      </c>
      <c r="I36" s="5">
        <v>3915.2</v>
      </c>
      <c r="J36" s="5">
        <v>1.07</v>
      </c>
      <c r="K36" s="103">
        <v>0.21</v>
      </c>
    </row>
    <row r="37" spans="1:11" s="6" customFormat="1" ht="30" hidden="1">
      <c r="A37" s="92" t="s">
        <v>97</v>
      </c>
      <c r="B37" s="7" t="s">
        <v>90</v>
      </c>
      <c r="C37" s="122"/>
      <c r="D37" s="13">
        <f>G37*I37</f>
        <v>0</v>
      </c>
      <c r="E37" s="123"/>
      <c r="F37" s="121"/>
      <c r="G37" s="112">
        <f t="shared" si="0"/>
        <v>0.47</v>
      </c>
      <c r="H37" s="113">
        <f t="shared" si="1"/>
        <v>0.04</v>
      </c>
      <c r="I37" s="5">
        <v>3915.2</v>
      </c>
      <c r="J37" s="5">
        <v>1.07</v>
      </c>
      <c r="K37" s="103">
        <v>0</v>
      </c>
    </row>
    <row r="38" spans="1:11" s="6" customFormat="1" ht="30" hidden="1">
      <c r="A38" s="92" t="s">
        <v>63</v>
      </c>
      <c r="B38" s="7" t="s">
        <v>90</v>
      </c>
      <c r="C38" s="122"/>
      <c r="D38" s="13">
        <f>G38*I38</f>
        <v>0</v>
      </c>
      <c r="E38" s="123"/>
      <c r="F38" s="121"/>
      <c r="G38" s="112">
        <f t="shared" si="0"/>
        <v>0.47</v>
      </c>
      <c r="H38" s="113">
        <f t="shared" si="1"/>
        <v>0.04</v>
      </c>
      <c r="I38" s="5">
        <v>3915.2</v>
      </c>
      <c r="J38" s="5">
        <v>1.07</v>
      </c>
      <c r="K38" s="103">
        <v>0</v>
      </c>
    </row>
    <row r="39" spans="1:11" s="6" customFormat="1" ht="30" hidden="1">
      <c r="A39" s="92" t="s">
        <v>98</v>
      </c>
      <c r="B39" s="7" t="s">
        <v>90</v>
      </c>
      <c r="C39" s="122"/>
      <c r="D39" s="13">
        <f>G39*I39</f>
        <v>0</v>
      </c>
      <c r="E39" s="123"/>
      <c r="F39" s="121"/>
      <c r="G39" s="112">
        <f t="shared" si="0"/>
        <v>0.47</v>
      </c>
      <c r="H39" s="113">
        <f t="shared" si="1"/>
        <v>0.04</v>
      </c>
      <c r="I39" s="5">
        <v>3915.2</v>
      </c>
      <c r="J39" s="5">
        <v>1.07</v>
      </c>
      <c r="K39" s="103">
        <v>0.2</v>
      </c>
    </row>
    <row r="40" spans="1:11" s="6" customFormat="1" ht="30">
      <c r="A40" s="92" t="s">
        <v>97</v>
      </c>
      <c r="B40" s="7" t="s">
        <v>90</v>
      </c>
      <c r="C40" s="122"/>
      <c r="D40" s="13">
        <v>3305.23</v>
      </c>
      <c r="E40" s="123"/>
      <c r="F40" s="121"/>
      <c r="G40" s="112">
        <f t="shared" si="0"/>
        <v>0.84</v>
      </c>
      <c r="H40" s="113">
        <f t="shared" si="1"/>
        <v>0.07</v>
      </c>
      <c r="I40" s="5">
        <v>3915.2</v>
      </c>
      <c r="J40" s="5"/>
      <c r="K40" s="103"/>
    </row>
    <row r="41" spans="1:11" s="6" customFormat="1" ht="30">
      <c r="A41" s="92" t="s">
        <v>62</v>
      </c>
      <c r="B41" s="7"/>
      <c r="C41" s="122">
        <f>F41*12</f>
        <v>0</v>
      </c>
      <c r="D41" s="13">
        <f>G41*I41</f>
        <v>7047.36</v>
      </c>
      <c r="E41" s="123">
        <f>H41*12</f>
        <v>1.8</v>
      </c>
      <c r="F41" s="121"/>
      <c r="G41" s="112">
        <f>H41*12</f>
        <v>1.8</v>
      </c>
      <c r="H41" s="113">
        <v>0.15</v>
      </c>
      <c r="I41" s="5">
        <v>3915.2</v>
      </c>
      <c r="J41" s="5">
        <v>1.07</v>
      </c>
      <c r="K41" s="103">
        <v>0.14</v>
      </c>
    </row>
    <row r="42" spans="1:11" s="5" customFormat="1" ht="15">
      <c r="A42" s="92" t="s">
        <v>37</v>
      </c>
      <c r="B42" s="7" t="s">
        <v>99</v>
      </c>
      <c r="C42" s="122">
        <f>F42*12</f>
        <v>0</v>
      </c>
      <c r="D42" s="13">
        <f>G42*I42</f>
        <v>1879.3</v>
      </c>
      <c r="E42" s="123">
        <f>H42*12</f>
        <v>0.48</v>
      </c>
      <c r="F42" s="121"/>
      <c r="G42" s="112">
        <f>H42*12</f>
        <v>0.48</v>
      </c>
      <c r="H42" s="113">
        <v>0.04</v>
      </c>
      <c r="I42" s="5">
        <v>3915.2</v>
      </c>
      <c r="J42" s="5">
        <v>1.07</v>
      </c>
      <c r="K42" s="103">
        <v>0.03</v>
      </c>
    </row>
    <row r="43" spans="1:11" s="5" customFormat="1" ht="15">
      <c r="A43" s="92" t="s">
        <v>38</v>
      </c>
      <c r="B43" s="124" t="s">
        <v>100</v>
      </c>
      <c r="C43" s="125">
        <f>F43*12</f>
        <v>0</v>
      </c>
      <c r="D43" s="13">
        <f>G43*I43</f>
        <v>1409.47</v>
      </c>
      <c r="E43" s="123">
        <f>H43*12</f>
        <v>0.36</v>
      </c>
      <c r="F43" s="121"/>
      <c r="G43" s="112">
        <f>H43*12</f>
        <v>0.36</v>
      </c>
      <c r="H43" s="113">
        <v>0.03</v>
      </c>
      <c r="I43" s="5">
        <v>3915.2</v>
      </c>
      <c r="J43" s="5">
        <v>1.07</v>
      </c>
      <c r="K43" s="103">
        <v>0.02</v>
      </c>
    </row>
    <row r="44" spans="1:11" s="8" customFormat="1" ht="30">
      <c r="A44" s="92" t="s">
        <v>39</v>
      </c>
      <c r="B44" s="7" t="s">
        <v>101</v>
      </c>
      <c r="C44" s="122">
        <f>F44*12</f>
        <v>0</v>
      </c>
      <c r="D44" s="13">
        <f>G44*I44</f>
        <v>1879.3</v>
      </c>
      <c r="E44" s="123">
        <f>H44*12</f>
        <v>0.48</v>
      </c>
      <c r="F44" s="121"/>
      <c r="G44" s="112">
        <f>H44*12</f>
        <v>0.48</v>
      </c>
      <c r="H44" s="113">
        <v>0.04</v>
      </c>
      <c r="I44" s="5">
        <v>3915.2</v>
      </c>
      <c r="J44" s="5">
        <v>1.07</v>
      </c>
      <c r="K44" s="103">
        <v>0.03</v>
      </c>
    </row>
    <row r="45" spans="1:11" s="8" customFormat="1" ht="15">
      <c r="A45" s="92" t="s">
        <v>40</v>
      </c>
      <c r="B45" s="7"/>
      <c r="C45" s="111"/>
      <c r="D45" s="112">
        <f>D47+D48+D49+D50+D51+D52+D53+D54+D55+D56+D57</f>
        <v>17822.99</v>
      </c>
      <c r="E45" s="112"/>
      <c r="F45" s="121"/>
      <c r="G45" s="112">
        <f>D45/I45</f>
        <v>4.55</v>
      </c>
      <c r="H45" s="113">
        <f>G45/12</f>
        <v>0.38</v>
      </c>
      <c r="I45" s="5">
        <v>3915.2</v>
      </c>
      <c r="J45" s="5">
        <v>1.07</v>
      </c>
      <c r="K45" s="103">
        <v>0.41</v>
      </c>
    </row>
    <row r="46" spans="1:11" s="6" customFormat="1" ht="15" hidden="1">
      <c r="A46" s="4" t="s">
        <v>102</v>
      </c>
      <c r="B46" s="9" t="s">
        <v>103</v>
      </c>
      <c r="C46" s="1"/>
      <c r="D46" s="14"/>
      <c r="E46" s="126"/>
      <c r="F46" s="127"/>
      <c r="G46" s="126"/>
      <c r="H46" s="127">
        <v>0</v>
      </c>
      <c r="I46" s="5">
        <v>3915.2</v>
      </c>
      <c r="J46" s="5">
        <v>1.07</v>
      </c>
      <c r="K46" s="103">
        <v>0</v>
      </c>
    </row>
    <row r="47" spans="1:11" s="6" customFormat="1" ht="15">
      <c r="A47" s="4" t="s">
        <v>41</v>
      </c>
      <c r="B47" s="9" t="s">
        <v>103</v>
      </c>
      <c r="C47" s="1"/>
      <c r="D47" s="14">
        <v>196.5</v>
      </c>
      <c r="E47" s="126"/>
      <c r="F47" s="127"/>
      <c r="G47" s="126"/>
      <c r="H47" s="127"/>
      <c r="I47" s="5">
        <v>3915.2</v>
      </c>
      <c r="J47" s="5">
        <v>1.07</v>
      </c>
      <c r="K47" s="103">
        <v>0.01</v>
      </c>
    </row>
    <row r="48" spans="1:11" s="6" customFormat="1" ht="15">
      <c r="A48" s="4" t="s">
        <v>42</v>
      </c>
      <c r="B48" s="9" t="s">
        <v>104</v>
      </c>
      <c r="C48" s="1">
        <f>F48*12</f>
        <v>0</v>
      </c>
      <c r="D48" s="14">
        <v>415.82</v>
      </c>
      <c r="E48" s="126">
        <f>H48*12</f>
        <v>0</v>
      </c>
      <c r="F48" s="127"/>
      <c r="G48" s="126"/>
      <c r="H48" s="127"/>
      <c r="I48" s="5">
        <v>3915.2</v>
      </c>
      <c r="J48" s="5">
        <v>1.07</v>
      </c>
      <c r="K48" s="103">
        <v>0.01</v>
      </c>
    </row>
    <row r="49" spans="1:11" s="6" customFormat="1" ht="15">
      <c r="A49" s="4" t="s">
        <v>160</v>
      </c>
      <c r="B49" s="12" t="s">
        <v>103</v>
      </c>
      <c r="C49" s="1"/>
      <c r="D49" s="14">
        <v>740.94</v>
      </c>
      <c r="E49" s="126"/>
      <c r="F49" s="127"/>
      <c r="G49" s="126"/>
      <c r="H49" s="127"/>
      <c r="I49" s="5">
        <v>3915.2</v>
      </c>
      <c r="J49" s="5"/>
      <c r="K49" s="103"/>
    </row>
    <row r="50" spans="1:11" s="6" customFormat="1" ht="15">
      <c r="A50" s="4" t="s">
        <v>161</v>
      </c>
      <c r="B50" s="9" t="s">
        <v>103</v>
      </c>
      <c r="C50" s="1">
        <f>F50*12</f>
        <v>0</v>
      </c>
      <c r="D50" s="14">
        <v>3609.93</v>
      </c>
      <c r="E50" s="126">
        <f>H50*12</f>
        <v>0</v>
      </c>
      <c r="F50" s="127"/>
      <c r="G50" s="126"/>
      <c r="H50" s="127"/>
      <c r="I50" s="5">
        <v>3915.2</v>
      </c>
      <c r="J50" s="5">
        <v>1.07</v>
      </c>
      <c r="K50" s="103">
        <v>0.13</v>
      </c>
    </row>
    <row r="51" spans="1:11" s="6" customFormat="1" ht="15">
      <c r="A51" s="4" t="s">
        <v>43</v>
      </c>
      <c r="B51" s="9" t="s">
        <v>103</v>
      </c>
      <c r="C51" s="1">
        <f>F51*12</f>
        <v>0</v>
      </c>
      <c r="D51" s="14">
        <v>792.41</v>
      </c>
      <c r="E51" s="126">
        <f>H51*12</f>
        <v>0</v>
      </c>
      <c r="F51" s="127"/>
      <c r="G51" s="126"/>
      <c r="H51" s="127"/>
      <c r="I51" s="5">
        <v>3915.2</v>
      </c>
      <c r="J51" s="5">
        <v>1.07</v>
      </c>
      <c r="K51" s="103">
        <v>0.01</v>
      </c>
    </row>
    <row r="52" spans="1:11" s="6" customFormat="1" ht="15">
      <c r="A52" s="4" t="s">
        <v>44</v>
      </c>
      <c r="B52" s="9" t="s">
        <v>103</v>
      </c>
      <c r="C52" s="1">
        <f>F52*12</f>
        <v>0</v>
      </c>
      <c r="D52" s="14">
        <v>3532.78</v>
      </c>
      <c r="E52" s="126">
        <f>H52*12</f>
        <v>0</v>
      </c>
      <c r="F52" s="127"/>
      <c r="G52" s="126"/>
      <c r="H52" s="127"/>
      <c r="I52" s="5">
        <v>3915.2</v>
      </c>
      <c r="J52" s="5">
        <v>1.07</v>
      </c>
      <c r="K52" s="103">
        <v>0.06</v>
      </c>
    </row>
    <row r="53" spans="1:11" s="6" customFormat="1" ht="15">
      <c r="A53" s="4" t="s">
        <v>45</v>
      </c>
      <c r="B53" s="9" t="s">
        <v>103</v>
      </c>
      <c r="C53" s="1">
        <f>F53*12</f>
        <v>0</v>
      </c>
      <c r="D53" s="14">
        <v>831.63</v>
      </c>
      <c r="E53" s="126">
        <f>H53*12</f>
        <v>0</v>
      </c>
      <c r="F53" s="127"/>
      <c r="G53" s="126"/>
      <c r="H53" s="127"/>
      <c r="I53" s="5">
        <v>3915.2</v>
      </c>
      <c r="J53" s="5">
        <v>1.07</v>
      </c>
      <c r="K53" s="103">
        <v>0.01</v>
      </c>
    </row>
    <row r="54" spans="1:11" s="6" customFormat="1" ht="15">
      <c r="A54" s="4" t="s">
        <v>46</v>
      </c>
      <c r="B54" s="9" t="s">
        <v>103</v>
      </c>
      <c r="C54" s="1"/>
      <c r="D54" s="14">
        <v>396.19</v>
      </c>
      <c r="E54" s="126"/>
      <c r="F54" s="127"/>
      <c r="G54" s="126"/>
      <c r="H54" s="127"/>
      <c r="I54" s="5">
        <v>3915.2</v>
      </c>
      <c r="J54" s="5">
        <v>1.07</v>
      </c>
      <c r="K54" s="103">
        <v>0.01</v>
      </c>
    </row>
    <row r="55" spans="1:11" s="6" customFormat="1" ht="15">
      <c r="A55" s="4" t="s">
        <v>47</v>
      </c>
      <c r="B55" s="9" t="s">
        <v>104</v>
      </c>
      <c r="C55" s="1"/>
      <c r="D55" s="14">
        <v>1584.82</v>
      </c>
      <c r="E55" s="126"/>
      <c r="F55" s="127"/>
      <c r="G55" s="126"/>
      <c r="H55" s="127"/>
      <c r="I55" s="5">
        <v>3915.2</v>
      </c>
      <c r="J55" s="5">
        <v>1.07</v>
      </c>
      <c r="K55" s="103">
        <v>0.03</v>
      </c>
    </row>
    <row r="56" spans="1:11" s="6" customFormat="1" ht="25.5">
      <c r="A56" s="4" t="s">
        <v>48</v>
      </c>
      <c r="B56" s="9" t="s">
        <v>103</v>
      </c>
      <c r="C56" s="1">
        <f>F56*12</f>
        <v>0</v>
      </c>
      <c r="D56" s="14">
        <v>2931.92</v>
      </c>
      <c r="E56" s="126">
        <f>H56*12</f>
        <v>0</v>
      </c>
      <c r="F56" s="127"/>
      <c r="G56" s="126"/>
      <c r="H56" s="127"/>
      <c r="I56" s="5">
        <v>3915.2</v>
      </c>
      <c r="J56" s="5">
        <v>1.07</v>
      </c>
      <c r="K56" s="103">
        <v>0.05</v>
      </c>
    </row>
    <row r="57" spans="1:11" s="6" customFormat="1" ht="15">
      <c r="A57" s="4" t="s">
        <v>105</v>
      </c>
      <c r="B57" s="9" t="s">
        <v>103</v>
      </c>
      <c r="C57" s="1"/>
      <c r="D57" s="14">
        <v>2790.05</v>
      </c>
      <c r="E57" s="126"/>
      <c r="F57" s="127"/>
      <c r="G57" s="126"/>
      <c r="H57" s="127"/>
      <c r="I57" s="5">
        <v>3915.2</v>
      </c>
      <c r="J57" s="5">
        <v>1.07</v>
      </c>
      <c r="K57" s="103">
        <v>0.01</v>
      </c>
    </row>
    <row r="58" spans="1:11" s="6" customFormat="1" ht="15" hidden="1">
      <c r="A58" s="4" t="s">
        <v>106</v>
      </c>
      <c r="B58" s="9" t="s">
        <v>103</v>
      </c>
      <c r="C58" s="1"/>
      <c r="D58" s="14">
        <f>G58*I58</f>
        <v>0</v>
      </c>
      <c r="E58" s="126"/>
      <c r="F58" s="127"/>
      <c r="G58" s="126">
        <f>H58*12</f>
        <v>0</v>
      </c>
      <c r="H58" s="127">
        <v>0</v>
      </c>
      <c r="I58" s="5">
        <v>3915.2</v>
      </c>
      <c r="J58" s="5">
        <v>1.07</v>
      </c>
      <c r="K58" s="103">
        <v>0</v>
      </c>
    </row>
    <row r="59" spans="1:11" s="8" customFormat="1" ht="30">
      <c r="A59" s="92" t="s">
        <v>50</v>
      </c>
      <c r="B59" s="7"/>
      <c r="C59" s="111"/>
      <c r="D59" s="112">
        <f>D60+D61+D62+D63+D64</f>
        <v>12846.7</v>
      </c>
      <c r="E59" s="112"/>
      <c r="F59" s="121"/>
      <c r="G59" s="112">
        <f>D59/I59</f>
        <v>3.28</v>
      </c>
      <c r="H59" s="113">
        <f>G59/12</f>
        <v>0.27</v>
      </c>
      <c r="I59" s="5">
        <v>3915.2</v>
      </c>
      <c r="J59" s="5">
        <v>1.07</v>
      </c>
      <c r="K59" s="103">
        <v>0.48</v>
      </c>
    </row>
    <row r="60" spans="1:11" s="6" customFormat="1" ht="15">
      <c r="A60" s="4" t="s">
        <v>51</v>
      </c>
      <c r="B60" s="9" t="s">
        <v>107</v>
      </c>
      <c r="C60" s="1"/>
      <c r="D60" s="14">
        <v>2377.23</v>
      </c>
      <c r="E60" s="126"/>
      <c r="F60" s="127"/>
      <c r="G60" s="126"/>
      <c r="H60" s="127">
        <f>D60/I60/12</f>
        <v>0.05</v>
      </c>
      <c r="I60" s="5">
        <v>3915.2</v>
      </c>
      <c r="J60" s="5">
        <v>1.07</v>
      </c>
      <c r="K60" s="103">
        <v>0.04</v>
      </c>
    </row>
    <row r="61" spans="1:11" s="6" customFormat="1" ht="25.5">
      <c r="A61" s="4" t="s">
        <v>52</v>
      </c>
      <c r="B61" s="9" t="s">
        <v>108</v>
      </c>
      <c r="C61" s="1"/>
      <c r="D61" s="14">
        <v>1584.82</v>
      </c>
      <c r="E61" s="126"/>
      <c r="F61" s="127"/>
      <c r="G61" s="126"/>
      <c r="H61" s="127">
        <f>D61/I61/12</f>
        <v>0.03</v>
      </c>
      <c r="I61" s="5">
        <v>3915.2</v>
      </c>
      <c r="J61" s="5">
        <v>1.07</v>
      </c>
      <c r="K61" s="103">
        <v>0.03</v>
      </c>
    </row>
    <row r="62" spans="1:11" s="6" customFormat="1" ht="15">
      <c r="A62" s="4" t="s">
        <v>53</v>
      </c>
      <c r="B62" s="9" t="s">
        <v>109</v>
      </c>
      <c r="C62" s="1"/>
      <c r="D62" s="14">
        <v>1663.21</v>
      </c>
      <c r="E62" s="126"/>
      <c r="F62" s="127"/>
      <c r="G62" s="126"/>
      <c r="H62" s="127">
        <f>D62/I62/12</f>
        <v>0.04</v>
      </c>
      <c r="I62" s="5">
        <v>3915.2</v>
      </c>
      <c r="J62" s="5">
        <v>1.07</v>
      </c>
      <c r="K62" s="103">
        <v>0.03</v>
      </c>
    </row>
    <row r="63" spans="1:11" s="6" customFormat="1" ht="27.75" customHeight="1">
      <c r="A63" s="4" t="s">
        <v>54</v>
      </c>
      <c r="B63" s="9" t="s">
        <v>110</v>
      </c>
      <c r="C63" s="1"/>
      <c r="D63" s="14">
        <v>1584.8</v>
      </c>
      <c r="E63" s="126"/>
      <c r="F63" s="127"/>
      <c r="G63" s="126"/>
      <c r="H63" s="127">
        <f>D63/I63/12</f>
        <v>0.03</v>
      </c>
      <c r="I63" s="5">
        <v>3915.2</v>
      </c>
      <c r="J63" s="5">
        <v>1.07</v>
      </c>
      <c r="K63" s="103">
        <v>0.03</v>
      </c>
    </row>
    <row r="64" spans="1:11" s="6" customFormat="1" ht="15">
      <c r="A64" s="4" t="s">
        <v>55</v>
      </c>
      <c r="B64" s="9" t="s">
        <v>76</v>
      </c>
      <c r="C64" s="128"/>
      <c r="D64" s="14">
        <v>5636.64</v>
      </c>
      <c r="E64" s="129"/>
      <c r="F64" s="127"/>
      <c r="G64" s="126"/>
      <c r="H64" s="127">
        <f>D64/I64/12</f>
        <v>0.12</v>
      </c>
      <c r="I64" s="5">
        <v>3915.2</v>
      </c>
      <c r="J64" s="5">
        <v>1.07</v>
      </c>
      <c r="K64" s="103">
        <v>0.11</v>
      </c>
    </row>
    <row r="65" spans="1:11" s="6" customFormat="1" ht="30">
      <c r="A65" s="92" t="s">
        <v>56</v>
      </c>
      <c r="B65" s="9"/>
      <c r="C65" s="1"/>
      <c r="D65" s="112">
        <v>0</v>
      </c>
      <c r="E65" s="126"/>
      <c r="F65" s="127"/>
      <c r="G65" s="112">
        <f>D65/I65</f>
        <v>0</v>
      </c>
      <c r="H65" s="113">
        <f>G65/12</f>
        <v>0</v>
      </c>
      <c r="I65" s="5">
        <v>3915.2</v>
      </c>
      <c r="J65" s="5">
        <v>1.07</v>
      </c>
      <c r="K65" s="103">
        <v>0.05</v>
      </c>
    </row>
    <row r="66" spans="1:11" s="6" customFormat="1" ht="25.5" hidden="1">
      <c r="A66" s="4" t="s">
        <v>162</v>
      </c>
      <c r="B66" s="12" t="s">
        <v>90</v>
      </c>
      <c r="C66" s="1"/>
      <c r="D66" s="14"/>
      <c r="E66" s="126"/>
      <c r="F66" s="127"/>
      <c r="G66" s="126"/>
      <c r="H66" s="127"/>
      <c r="I66" s="5">
        <v>3915.2</v>
      </c>
      <c r="J66" s="5">
        <v>1.07</v>
      </c>
      <c r="K66" s="103">
        <v>0.02</v>
      </c>
    </row>
    <row r="67" spans="1:11" s="6" customFormat="1" ht="15" hidden="1">
      <c r="A67" s="4" t="s">
        <v>112</v>
      </c>
      <c r="B67" s="9" t="s">
        <v>76</v>
      </c>
      <c r="C67" s="1"/>
      <c r="D67" s="14">
        <f>G67*I67</f>
        <v>0</v>
      </c>
      <c r="E67" s="126"/>
      <c r="F67" s="127"/>
      <c r="G67" s="126">
        <f>H67*12</f>
        <v>0</v>
      </c>
      <c r="H67" s="127">
        <v>0</v>
      </c>
      <c r="I67" s="5">
        <v>3915.2</v>
      </c>
      <c r="J67" s="5">
        <v>1.07</v>
      </c>
      <c r="K67" s="103">
        <v>0</v>
      </c>
    </row>
    <row r="68" spans="1:11" s="6" customFormat="1" ht="15">
      <c r="A68" s="92" t="s">
        <v>57</v>
      </c>
      <c r="B68" s="9"/>
      <c r="C68" s="1"/>
      <c r="D68" s="112">
        <f>SUM(D69:D71)</f>
        <v>11688.65</v>
      </c>
      <c r="E68" s="126"/>
      <c r="F68" s="127"/>
      <c r="G68" s="112">
        <f>D68/I68</f>
        <v>2.99</v>
      </c>
      <c r="H68" s="113">
        <f>G68/12</f>
        <v>0.25</v>
      </c>
      <c r="I68" s="5">
        <v>3915.2</v>
      </c>
      <c r="J68" s="5">
        <v>1.07</v>
      </c>
      <c r="K68" s="103">
        <v>0.28</v>
      </c>
    </row>
    <row r="69" spans="1:11" s="6" customFormat="1" ht="15" hidden="1">
      <c r="A69" s="4" t="s">
        <v>113</v>
      </c>
      <c r="B69" s="9" t="s">
        <v>76</v>
      </c>
      <c r="C69" s="1"/>
      <c r="D69" s="14">
        <f>G69*I69</f>
        <v>0</v>
      </c>
      <c r="E69" s="126"/>
      <c r="F69" s="127"/>
      <c r="G69" s="126">
        <f>H69*12</f>
        <v>0</v>
      </c>
      <c r="H69" s="127">
        <v>0</v>
      </c>
      <c r="I69" s="5">
        <v>3915.2</v>
      </c>
      <c r="J69" s="5">
        <v>1.07</v>
      </c>
      <c r="K69" s="103">
        <v>0</v>
      </c>
    </row>
    <row r="70" spans="1:11" s="6" customFormat="1" ht="15">
      <c r="A70" s="4" t="s">
        <v>58</v>
      </c>
      <c r="B70" s="9" t="s">
        <v>103</v>
      </c>
      <c r="C70" s="1"/>
      <c r="D70" s="14">
        <v>10860.34</v>
      </c>
      <c r="E70" s="126"/>
      <c r="F70" s="127"/>
      <c r="G70" s="126"/>
      <c r="H70" s="127"/>
      <c r="I70" s="5">
        <v>3915.2</v>
      </c>
      <c r="J70" s="5">
        <v>1.07</v>
      </c>
      <c r="K70" s="103">
        <v>0.2</v>
      </c>
    </row>
    <row r="71" spans="1:11" s="6" customFormat="1" ht="15">
      <c r="A71" s="4" t="s">
        <v>59</v>
      </c>
      <c r="B71" s="9" t="s">
        <v>103</v>
      </c>
      <c r="C71" s="1"/>
      <c r="D71" s="14">
        <v>828.31</v>
      </c>
      <c r="E71" s="126"/>
      <c r="F71" s="127"/>
      <c r="G71" s="126"/>
      <c r="H71" s="127"/>
      <c r="I71" s="5">
        <v>3915.2</v>
      </c>
      <c r="J71" s="5">
        <v>1.07</v>
      </c>
      <c r="K71" s="103">
        <v>0.01</v>
      </c>
    </row>
    <row r="72" spans="1:11" s="6" customFormat="1" ht="15">
      <c r="A72" s="92" t="s">
        <v>163</v>
      </c>
      <c r="B72" s="9"/>
      <c r="C72" s="1"/>
      <c r="D72" s="112">
        <v>0</v>
      </c>
      <c r="E72" s="126"/>
      <c r="F72" s="127"/>
      <c r="G72" s="112">
        <f>D72/I72</f>
        <v>0</v>
      </c>
      <c r="H72" s="113">
        <f>G72/12</f>
        <v>0</v>
      </c>
      <c r="I72" s="5">
        <v>3915.2</v>
      </c>
      <c r="J72" s="5">
        <v>1.07</v>
      </c>
      <c r="K72" s="103">
        <v>0.13</v>
      </c>
    </row>
    <row r="73" spans="1:11" s="6" customFormat="1" ht="15" hidden="1">
      <c r="A73" s="4" t="s">
        <v>164</v>
      </c>
      <c r="B73" s="9" t="s">
        <v>103</v>
      </c>
      <c r="C73" s="1"/>
      <c r="D73" s="14"/>
      <c r="E73" s="126"/>
      <c r="F73" s="127"/>
      <c r="G73" s="126"/>
      <c r="H73" s="127"/>
      <c r="I73" s="5">
        <v>3915.2</v>
      </c>
      <c r="J73" s="5">
        <v>1.07</v>
      </c>
      <c r="K73" s="103">
        <v>0.01</v>
      </c>
    </row>
    <row r="74" spans="1:11" s="5" customFormat="1" ht="15">
      <c r="A74" s="92" t="s">
        <v>165</v>
      </c>
      <c r="B74" s="7"/>
      <c r="C74" s="111"/>
      <c r="D74" s="112">
        <v>0</v>
      </c>
      <c r="E74" s="112" t="e">
        <f>#REF!+#REF!</f>
        <v>#REF!</v>
      </c>
      <c r="F74" s="112" t="e">
        <f>#REF!+#REF!</f>
        <v>#REF!</v>
      </c>
      <c r="G74" s="112">
        <f>D74/I74</f>
        <v>0</v>
      </c>
      <c r="H74" s="113">
        <f>G74/12</f>
        <v>0</v>
      </c>
      <c r="I74" s="5">
        <v>3915.2</v>
      </c>
      <c r="J74" s="5">
        <v>1.07</v>
      </c>
      <c r="K74" s="103">
        <v>0</v>
      </c>
    </row>
    <row r="75" spans="1:11" s="5" customFormat="1" ht="15">
      <c r="A75" s="92" t="s">
        <v>60</v>
      </c>
      <c r="B75" s="7"/>
      <c r="C75" s="111"/>
      <c r="D75" s="112">
        <f>D76+D77</f>
        <v>8098.95</v>
      </c>
      <c r="E75" s="112" t="e">
        <f>E76+E77+#REF!+#REF!</f>
        <v>#REF!</v>
      </c>
      <c r="F75" s="112" t="e">
        <f>F76+F77+#REF!+#REF!</f>
        <v>#REF!</v>
      </c>
      <c r="G75" s="112">
        <f>D75/I75</f>
        <v>2.07</v>
      </c>
      <c r="H75" s="113">
        <f>G75/12</f>
        <v>0.17</v>
      </c>
      <c r="I75" s="5">
        <v>3915.2</v>
      </c>
      <c r="J75" s="5">
        <v>1.07</v>
      </c>
      <c r="K75" s="103">
        <v>0</v>
      </c>
    </row>
    <row r="76" spans="1:11" s="6" customFormat="1" ht="15">
      <c r="A76" s="4" t="s">
        <v>166</v>
      </c>
      <c r="B76" s="12" t="s">
        <v>104</v>
      </c>
      <c r="C76" s="1"/>
      <c r="D76" s="14">
        <f>8835.12/3*2</f>
        <v>5890.08</v>
      </c>
      <c r="E76" s="126"/>
      <c r="F76" s="127"/>
      <c r="G76" s="126"/>
      <c r="H76" s="127"/>
      <c r="I76" s="5">
        <v>3915.2</v>
      </c>
      <c r="J76" s="5">
        <v>1.07</v>
      </c>
      <c r="K76" s="103">
        <v>0</v>
      </c>
    </row>
    <row r="77" spans="1:11" s="6" customFormat="1" ht="15">
      <c r="A77" s="4" t="s">
        <v>64</v>
      </c>
      <c r="B77" s="9" t="s">
        <v>107</v>
      </c>
      <c r="C77" s="1"/>
      <c r="D77" s="14">
        <v>2208.87</v>
      </c>
      <c r="E77" s="126"/>
      <c r="F77" s="127"/>
      <c r="G77" s="126"/>
      <c r="H77" s="127"/>
      <c r="I77" s="5">
        <v>3915.2</v>
      </c>
      <c r="J77" s="5">
        <v>1.07</v>
      </c>
      <c r="K77" s="103">
        <v>0</v>
      </c>
    </row>
    <row r="78" spans="1:11" s="6" customFormat="1" ht="30.75" thickBot="1">
      <c r="A78" s="184" t="s">
        <v>176</v>
      </c>
      <c r="B78" s="124" t="s">
        <v>90</v>
      </c>
      <c r="C78" s="185"/>
      <c r="D78" s="186">
        <f>G78*I78</f>
        <v>14564.54</v>
      </c>
      <c r="E78" s="187"/>
      <c r="F78" s="188"/>
      <c r="G78" s="187">
        <f>12*H78</f>
        <v>3.72</v>
      </c>
      <c r="H78" s="188">
        <v>0.31</v>
      </c>
      <c r="I78" s="5">
        <v>3915.2</v>
      </c>
      <c r="J78" s="5"/>
      <c r="K78" s="103"/>
    </row>
    <row r="79" spans="1:9" s="11" customFormat="1" ht="19.5" thickBot="1">
      <c r="A79" s="130" t="s">
        <v>2</v>
      </c>
      <c r="B79" s="131" t="s">
        <v>84</v>
      </c>
      <c r="C79" s="132"/>
      <c r="D79" s="133">
        <f>G79*I79</f>
        <v>66245.18</v>
      </c>
      <c r="E79" s="132"/>
      <c r="F79" s="134"/>
      <c r="G79" s="132">
        <f>H79*12</f>
        <v>16.92</v>
      </c>
      <c r="H79" s="134">
        <v>1.41</v>
      </c>
      <c r="I79" s="5">
        <v>3915.2</v>
      </c>
    </row>
    <row r="80" spans="1:11" s="136" customFormat="1" ht="19.5" hidden="1" thickBot="1">
      <c r="A80" s="179"/>
      <c r="C80" s="137"/>
      <c r="D80" s="137"/>
      <c r="E80" s="137"/>
      <c r="F80" s="137"/>
      <c r="G80" s="137"/>
      <c r="H80" s="180"/>
      <c r="K80" s="137"/>
    </row>
    <row r="81" spans="1:11" s="5" customFormat="1" ht="19.5" thickBot="1">
      <c r="A81" s="130" t="s">
        <v>114</v>
      </c>
      <c r="B81" s="74"/>
      <c r="C81" s="138"/>
      <c r="D81" s="139">
        <f>D15+D23+D32+D33+D34+D35+D36+D40+D41+D42+D43+D44+D45+D59+D65+D68+D72+D74+D75+D79+D78</f>
        <v>514052.83</v>
      </c>
      <c r="E81" s="139" t="e">
        <f>E15+E23+E32+E33+E34+E35+E36+E40+E41+E42+E43+E44+E45+E59+E65+E68+E72+E74+E75+E79+E78</f>
        <v>#REF!</v>
      </c>
      <c r="F81" s="139" t="e">
        <f>F15+F23+F32+F33+F34+F35+F36+F40+F41+F42+F43+F44+F45+F59+F65+F68+F72+F74+F75+F79+F78</f>
        <v>#REF!</v>
      </c>
      <c r="G81" s="139">
        <f>G15+G23+G32+G33+G34+G35+G36+G40+G41+G42+G43+G44+G45+G59+G65+G68+G72+G74+G75+G79+G78</f>
        <v>131.29</v>
      </c>
      <c r="H81" s="139">
        <f>H15+H23+H32+H33+H34+H35+H36+H40+H41+H42+H43+H44+H45+H59+H65+H68+H72+H74+H75+H79+H78</f>
        <v>10.94</v>
      </c>
      <c r="K81" s="103"/>
    </row>
    <row r="82" spans="1:11" s="5" customFormat="1" ht="18.75">
      <c r="A82" s="135"/>
      <c r="B82" s="136"/>
      <c r="C82" s="137"/>
      <c r="D82" s="137"/>
      <c r="E82" s="137"/>
      <c r="F82" s="137"/>
      <c r="G82" s="137"/>
      <c r="H82" s="137"/>
      <c r="K82" s="103"/>
    </row>
    <row r="83" spans="1:11" s="136" customFormat="1" ht="18.75">
      <c r="A83" s="135"/>
      <c r="C83" s="137"/>
      <c r="D83" s="137"/>
      <c r="E83" s="137"/>
      <c r="F83" s="137"/>
      <c r="G83" s="137"/>
      <c r="H83" s="137"/>
      <c r="K83" s="137"/>
    </row>
    <row r="84" spans="1:10" s="11" customFormat="1" ht="33" customHeight="1">
      <c r="A84" s="140"/>
      <c r="B84" s="141"/>
      <c r="C84" s="142"/>
      <c r="D84" s="141"/>
      <c r="E84" s="141"/>
      <c r="F84" s="141"/>
      <c r="G84" s="141"/>
      <c r="H84" s="141"/>
      <c r="I84" s="5"/>
      <c r="J84" s="143"/>
    </row>
    <row r="85" spans="1:11" s="136" customFormat="1" ht="19.5" thickBot="1">
      <c r="A85" s="135"/>
      <c r="C85" s="137"/>
      <c r="D85" s="137"/>
      <c r="E85" s="137"/>
      <c r="F85" s="137"/>
      <c r="G85" s="137"/>
      <c r="H85" s="137"/>
      <c r="K85" s="137"/>
    </row>
    <row r="86" spans="1:11" s="5" customFormat="1" ht="19.5" thickBot="1">
      <c r="A86" s="130" t="s">
        <v>115</v>
      </c>
      <c r="B86" s="74"/>
      <c r="C86" s="138" t="e">
        <f>F86*12</f>
        <v>#REF!</v>
      </c>
      <c r="D86" s="138">
        <v>0</v>
      </c>
      <c r="E86" s="138" t="e">
        <f>#REF!+#REF!</f>
        <v>#REF!</v>
      </c>
      <c r="F86" s="138" t="e">
        <f>#REF!+#REF!</f>
        <v>#REF!</v>
      </c>
      <c r="G86" s="138">
        <v>0</v>
      </c>
      <c r="H86" s="138">
        <v>0</v>
      </c>
      <c r="I86" s="5">
        <v>3915.2</v>
      </c>
      <c r="K86" s="103"/>
    </row>
    <row r="87" spans="1:11" s="5" customFormat="1" ht="15">
      <c r="A87" s="144"/>
      <c r="B87" s="145"/>
      <c r="C87" s="146"/>
      <c r="D87" s="137"/>
      <c r="E87" s="137"/>
      <c r="F87" s="137"/>
      <c r="G87" s="137"/>
      <c r="H87" s="146"/>
      <c r="K87" s="103"/>
    </row>
    <row r="88" spans="1:11" s="5" customFormat="1" ht="15.75" thickBot="1">
      <c r="A88" s="144"/>
      <c r="B88" s="145"/>
      <c r="C88" s="146"/>
      <c r="D88" s="137"/>
      <c r="E88" s="137"/>
      <c r="F88" s="137"/>
      <c r="G88" s="137"/>
      <c r="H88" s="146"/>
      <c r="K88" s="103"/>
    </row>
    <row r="89" spans="1:11" s="5" customFormat="1" ht="19.5" thickBot="1">
      <c r="A89" s="130" t="s">
        <v>116</v>
      </c>
      <c r="B89" s="74"/>
      <c r="C89" s="138"/>
      <c r="D89" s="138">
        <f>D81+D86</f>
        <v>514052.83</v>
      </c>
      <c r="E89" s="138" t="e">
        <f>E81+E86</f>
        <v>#REF!</v>
      </c>
      <c r="F89" s="138" t="e">
        <f>F81+F86</f>
        <v>#REF!</v>
      </c>
      <c r="G89" s="138">
        <f>G81+G86</f>
        <v>131.29</v>
      </c>
      <c r="H89" s="138">
        <f>H81+H86</f>
        <v>10.94</v>
      </c>
      <c r="K89" s="103"/>
    </row>
    <row r="90" spans="1:11" s="5" customFormat="1" ht="18.75">
      <c r="A90" s="147"/>
      <c r="B90" s="136"/>
      <c r="C90" s="137"/>
      <c r="D90" s="137"/>
      <c r="E90" s="137"/>
      <c r="F90" s="137"/>
      <c r="G90" s="137"/>
      <c r="H90" s="137"/>
      <c r="K90" s="103"/>
    </row>
    <row r="91" spans="1:11" s="5" customFormat="1" ht="18.75">
      <c r="A91" s="147"/>
      <c r="B91" s="136"/>
      <c r="C91" s="137"/>
      <c r="D91" s="137"/>
      <c r="E91" s="137"/>
      <c r="F91" s="137"/>
      <c r="G91" s="137"/>
      <c r="H91" s="137"/>
      <c r="K91" s="103"/>
    </row>
    <row r="92" spans="1:11" s="2" customFormat="1" ht="12.75">
      <c r="A92" s="148"/>
      <c r="K92" s="149"/>
    </row>
    <row r="93" spans="1:11" s="10" customFormat="1" ht="19.5">
      <c r="A93" s="150"/>
      <c r="B93" s="151"/>
      <c r="C93" s="152"/>
      <c r="D93" s="152"/>
      <c r="E93" s="152"/>
      <c r="F93" s="152"/>
      <c r="G93" s="152"/>
      <c r="H93" s="152"/>
      <c r="K93" s="153"/>
    </row>
    <row r="94" spans="1:11" s="2" customFormat="1" ht="14.25">
      <c r="A94" s="204" t="s">
        <v>117</v>
      </c>
      <c r="B94" s="204"/>
      <c r="C94" s="204"/>
      <c r="D94" s="204"/>
      <c r="E94" s="204"/>
      <c r="F94" s="204"/>
      <c r="K94" s="149"/>
    </row>
    <row r="95" s="2" customFormat="1" ht="12.75">
      <c r="K95" s="149"/>
    </row>
    <row r="96" spans="1:11" s="2" customFormat="1" ht="12.75">
      <c r="A96" s="148" t="s">
        <v>167</v>
      </c>
      <c r="K96" s="149"/>
    </row>
    <row r="97" s="2" customFormat="1" ht="12.75">
      <c r="K97" s="149"/>
    </row>
    <row r="98" s="2" customFormat="1" ht="12.75">
      <c r="K98" s="149"/>
    </row>
    <row r="99" s="2" customFormat="1" ht="12.75">
      <c r="K99" s="149"/>
    </row>
    <row r="100" s="2" customFormat="1" ht="12.75">
      <c r="K100" s="149"/>
    </row>
    <row r="101" s="2" customFormat="1" ht="12.75">
      <c r="K101" s="149"/>
    </row>
    <row r="102" s="2" customFormat="1" ht="12.75">
      <c r="K102" s="149"/>
    </row>
    <row r="103" s="2" customFormat="1" ht="12.75">
      <c r="K103" s="149"/>
    </row>
    <row r="104" s="2" customFormat="1" ht="12.75">
      <c r="K104" s="149"/>
    </row>
    <row r="105" s="2" customFormat="1" ht="12.75">
      <c r="K105" s="149"/>
    </row>
    <row r="106" s="2" customFormat="1" ht="12.75">
      <c r="K106" s="149"/>
    </row>
    <row r="107" s="2" customFormat="1" ht="12.75">
      <c r="K107" s="149"/>
    </row>
    <row r="108" s="2" customFormat="1" ht="12.75">
      <c r="K108" s="149"/>
    </row>
    <row r="109" s="2" customFormat="1" ht="12.75">
      <c r="K109" s="149"/>
    </row>
    <row r="110" s="2" customFormat="1" ht="12.75">
      <c r="K110" s="149"/>
    </row>
    <row r="111" s="2" customFormat="1" ht="12.75">
      <c r="K111" s="149"/>
    </row>
    <row r="112" s="2" customFormat="1" ht="12.75">
      <c r="K112" s="149"/>
    </row>
    <row r="113" s="2" customFormat="1" ht="12.75">
      <c r="K113" s="149"/>
    </row>
    <row r="114" s="2" customFormat="1" ht="12.75">
      <c r="K114" s="149"/>
    </row>
  </sheetData>
  <sheetProtection/>
  <mergeCells count="13">
    <mergeCell ref="A94:F94"/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1:H11"/>
    <mergeCell ref="A14:H14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="80" zoomScaleNormal="80" zoomScalePageLayoutView="0" workbookViewId="0" topLeftCell="A1">
      <pane xSplit="1" ySplit="2" topLeftCell="G7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O98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27" t="s">
        <v>195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spans="1:15" s="5" customFormat="1" ht="82.5" customHeight="1" thickBot="1">
      <c r="A2" s="157" t="s">
        <v>0</v>
      </c>
      <c r="B2" s="234" t="s">
        <v>118</v>
      </c>
      <c r="C2" s="235"/>
      <c r="D2" s="236"/>
      <c r="E2" s="235" t="s">
        <v>119</v>
      </c>
      <c r="F2" s="235"/>
      <c r="G2" s="235"/>
      <c r="H2" s="234" t="s">
        <v>120</v>
      </c>
      <c r="I2" s="235"/>
      <c r="J2" s="236"/>
      <c r="K2" s="234" t="s">
        <v>121</v>
      </c>
      <c r="L2" s="235"/>
      <c r="M2" s="236"/>
      <c r="N2" s="45" t="s">
        <v>9</v>
      </c>
      <c r="O2" s="19" t="s">
        <v>4</v>
      </c>
    </row>
    <row r="3" spans="1:15" s="6" customFormat="1" ht="12.75">
      <c r="A3" s="38"/>
      <c r="B3" s="27" t="s">
        <v>6</v>
      </c>
      <c r="C3" s="12" t="s">
        <v>7</v>
      </c>
      <c r="D3" s="34" t="s">
        <v>8</v>
      </c>
      <c r="E3" s="44" t="s">
        <v>6</v>
      </c>
      <c r="F3" s="12" t="s">
        <v>7</v>
      </c>
      <c r="G3" s="17" t="s">
        <v>8</v>
      </c>
      <c r="H3" s="27" t="s">
        <v>6</v>
      </c>
      <c r="I3" s="12" t="s">
        <v>7</v>
      </c>
      <c r="J3" s="34" t="s">
        <v>8</v>
      </c>
      <c r="K3" s="27" t="s">
        <v>6</v>
      </c>
      <c r="L3" s="12" t="s">
        <v>7</v>
      </c>
      <c r="M3" s="34" t="s">
        <v>8</v>
      </c>
      <c r="N3" s="48"/>
      <c r="O3" s="20"/>
    </row>
    <row r="4" spans="1:15" s="6" customFormat="1" ht="49.5" customHeight="1">
      <c r="A4" s="224" t="s">
        <v>1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6"/>
    </row>
    <row r="5" spans="1:15" s="5" customFormat="1" ht="14.25" customHeight="1">
      <c r="A5" s="91" t="s">
        <v>30</v>
      </c>
      <c r="B5" s="28"/>
      <c r="C5" s="7"/>
      <c r="D5" s="55">
        <f>O5/4</f>
        <v>31360.75</v>
      </c>
      <c r="E5" s="45"/>
      <c r="F5" s="7"/>
      <c r="G5" s="55">
        <v>20907.17</v>
      </c>
      <c r="H5" s="28"/>
      <c r="I5" s="7"/>
      <c r="J5" s="55"/>
      <c r="K5" s="28"/>
      <c r="L5" s="7"/>
      <c r="M5" s="55"/>
      <c r="N5" s="49">
        <f>M5+J5+G5+D5</f>
        <v>52267.92</v>
      </c>
      <c r="O5" s="13">
        <v>125443.01</v>
      </c>
    </row>
    <row r="6" spans="1:15" s="5" customFormat="1" ht="30">
      <c r="A6" s="91" t="s">
        <v>31</v>
      </c>
      <c r="B6" s="28"/>
      <c r="C6" s="7"/>
      <c r="D6" s="55">
        <f aca="true" t="shared" si="0" ref="D6:D16">O6/4</f>
        <v>22551.55</v>
      </c>
      <c r="E6" s="45"/>
      <c r="F6" s="7"/>
      <c r="G6" s="55">
        <v>15034.37</v>
      </c>
      <c r="H6" s="28"/>
      <c r="I6" s="7"/>
      <c r="J6" s="55"/>
      <c r="K6" s="28"/>
      <c r="L6" s="7"/>
      <c r="M6" s="55"/>
      <c r="N6" s="49">
        <f aca="true" t="shared" si="1" ref="N6:N61">M6+J6+G6+D6</f>
        <v>37585.92</v>
      </c>
      <c r="O6" s="13">
        <v>90206.21</v>
      </c>
    </row>
    <row r="7" spans="1:15" s="5" customFormat="1" ht="15">
      <c r="A7" s="92" t="s">
        <v>32</v>
      </c>
      <c r="B7" s="28"/>
      <c r="C7" s="7"/>
      <c r="D7" s="55">
        <f t="shared" si="0"/>
        <v>7987.01</v>
      </c>
      <c r="E7" s="45"/>
      <c r="F7" s="7"/>
      <c r="G7" s="55">
        <v>5324.67</v>
      </c>
      <c r="H7" s="28"/>
      <c r="I7" s="7"/>
      <c r="J7" s="55"/>
      <c r="K7" s="28"/>
      <c r="L7" s="7"/>
      <c r="M7" s="55"/>
      <c r="N7" s="49">
        <f t="shared" si="1"/>
        <v>13311.68</v>
      </c>
      <c r="O7" s="13">
        <v>31948.03</v>
      </c>
    </row>
    <row r="8" spans="1:15" s="5" customFormat="1" ht="15">
      <c r="A8" s="92" t="s">
        <v>33</v>
      </c>
      <c r="B8" s="28"/>
      <c r="C8" s="7"/>
      <c r="D8" s="55">
        <f t="shared" si="0"/>
        <v>26075.23</v>
      </c>
      <c r="E8" s="45"/>
      <c r="F8" s="7"/>
      <c r="G8" s="55">
        <v>17383.49</v>
      </c>
      <c r="H8" s="28"/>
      <c r="I8" s="7"/>
      <c r="J8" s="55"/>
      <c r="K8" s="28"/>
      <c r="L8" s="7"/>
      <c r="M8" s="55"/>
      <c r="N8" s="49">
        <f t="shared" si="1"/>
        <v>43458.72</v>
      </c>
      <c r="O8" s="13">
        <v>104300.93</v>
      </c>
    </row>
    <row r="9" spans="1:15" s="5" customFormat="1" ht="30">
      <c r="A9" s="92" t="s">
        <v>34</v>
      </c>
      <c r="B9" s="28"/>
      <c r="C9" s="7"/>
      <c r="D9" s="55">
        <f t="shared" si="0"/>
        <v>462.04</v>
      </c>
      <c r="E9" s="45"/>
      <c r="F9" s="7"/>
      <c r="G9" s="55">
        <v>308.03</v>
      </c>
      <c r="H9" s="28"/>
      <c r="I9" s="7"/>
      <c r="J9" s="55"/>
      <c r="K9" s="28"/>
      <c r="L9" s="7"/>
      <c r="M9" s="55"/>
      <c r="N9" s="49">
        <f t="shared" si="1"/>
        <v>770.07</v>
      </c>
      <c r="O9" s="13">
        <v>1848.15</v>
      </c>
    </row>
    <row r="10" spans="1:15" s="5" customFormat="1" ht="30">
      <c r="A10" s="92" t="s">
        <v>35</v>
      </c>
      <c r="B10" s="28"/>
      <c r="C10" s="7"/>
      <c r="D10" s="55">
        <f t="shared" si="0"/>
        <v>462.04</v>
      </c>
      <c r="E10" s="45"/>
      <c r="F10" s="7"/>
      <c r="G10" s="55">
        <v>308.03</v>
      </c>
      <c r="H10" s="28"/>
      <c r="I10" s="7"/>
      <c r="J10" s="55"/>
      <c r="K10" s="28"/>
      <c r="L10" s="7"/>
      <c r="M10" s="55"/>
      <c r="N10" s="49">
        <f t="shared" si="1"/>
        <v>770.07</v>
      </c>
      <c r="O10" s="13">
        <v>1848.15</v>
      </c>
    </row>
    <row r="11" spans="1:15" s="5" customFormat="1" ht="15">
      <c r="A11" s="92" t="s">
        <v>36</v>
      </c>
      <c r="B11" s="28"/>
      <c r="C11" s="7"/>
      <c r="D11" s="55">
        <f t="shared" si="0"/>
        <v>2917.67</v>
      </c>
      <c r="E11" s="45"/>
      <c r="F11" s="7"/>
      <c r="G11" s="55">
        <v>1945.11</v>
      </c>
      <c r="H11" s="28"/>
      <c r="I11" s="7"/>
      <c r="J11" s="55"/>
      <c r="K11" s="28"/>
      <c r="L11" s="7"/>
      <c r="M11" s="55"/>
      <c r="N11" s="49">
        <f t="shared" si="1"/>
        <v>4862.78</v>
      </c>
      <c r="O11" s="13">
        <v>11670.68</v>
      </c>
    </row>
    <row r="12" spans="1:15" s="5" customFormat="1" ht="30">
      <c r="A12" s="92" t="s">
        <v>97</v>
      </c>
      <c r="B12" s="55"/>
      <c r="C12" s="7"/>
      <c r="D12" s="55">
        <f t="shared" si="0"/>
        <v>0</v>
      </c>
      <c r="E12" s="45"/>
      <c r="F12" s="7"/>
      <c r="G12" s="55">
        <f>O12/4</f>
        <v>0</v>
      </c>
      <c r="H12" s="28"/>
      <c r="I12" s="7"/>
      <c r="J12" s="55"/>
      <c r="K12" s="28"/>
      <c r="L12" s="7"/>
      <c r="M12" s="55"/>
      <c r="N12" s="49">
        <f t="shared" si="1"/>
        <v>0</v>
      </c>
      <c r="O12" s="13"/>
    </row>
    <row r="13" spans="1:15" s="11" customFormat="1" ht="27.75" customHeight="1">
      <c r="A13" s="93" t="s">
        <v>62</v>
      </c>
      <c r="B13" s="29"/>
      <c r="C13" s="25"/>
      <c r="D13" s="55">
        <f t="shared" si="0"/>
        <v>1761.84</v>
      </c>
      <c r="E13" s="46"/>
      <c r="F13" s="25"/>
      <c r="G13" s="55">
        <v>2858.49</v>
      </c>
      <c r="H13" s="29"/>
      <c r="I13" s="25"/>
      <c r="J13" s="55"/>
      <c r="K13" s="29"/>
      <c r="L13" s="25"/>
      <c r="M13" s="55"/>
      <c r="N13" s="49">
        <f t="shared" si="1"/>
        <v>4620.33</v>
      </c>
      <c r="O13" s="13">
        <v>7047.36</v>
      </c>
    </row>
    <row r="14" spans="1:15" s="8" customFormat="1" ht="15">
      <c r="A14" s="92" t="s">
        <v>37</v>
      </c>
      <c r="B14" s="30"/>
      <c r="C14" s="26"/>
      <c r="D14" s="55">
        <f t="shared" si="0"/>
        <v>469.83</v>
      </c>
      <c r="E14" s="47"/>
      <c r="F14" s="26"/>
      <c r="G14" s="55">
        <v>313.22</v>
      </c>
      <c r="H14" s="30"/>
      <c r="I14" s="26"/>
      <c r="J14" s="55"/>
      <c r="K14" s="30"/>
      <c r="L14" s="26"/>
      <c r="M14" s="55"/>
      <c r="N14" s="49">
        <f t="shared" si="1"/>
        <v>783.05</v>
      </c>
      <c r="O14" s="13">
        <v>1879.3</v>
      </c>
    </row>
    <row r="15" spans="1:15" s="5" customFormat="1" ht="15">
      <c r="A15" s="92" t="s">
        <v>38</v>
      </c>
      <c r="B15" s="28"/>
      <c r="C15" s="7"/>
      <c r="D15" s="55">
        <f t="shared" si="0"/>
        <v>352.37</v>
      </c>
      <c r="E15" s="45"/>
      <c r="F15" s="7"/>
      <c r="G15" s="55">
        <v>234.91</v>
      </c>
      <c r="H15" s="28"/>
      <c r="I15" s="7"/>
      <c r="J15" s="55"/>
      <c r="K15" s="28"/>
      <c r="L15" s="7"/>
      <c r="M15" s="55"/>
      <c r="N15" s="49">
        <f t="shared" si="1"/>
        <v>587.28</v>
      </c>
      <c r="O15" s="13">
        <v>1409.47</v>
      </c>
    </row>
    <row r="16" spans="1:15" s="5" customFormat="1" ht="30">
      <c r="A16" s="92" t="s">
        <v>39</v>
      </c>
      <c r="B16" s="28"/>
      <c r="C16" s="7"/>
      <c r="D16" s="55">
        <f t="shared" si="0"/>
        <v>0</v>
      </c>
      <c r="E16" s="190" t="s">
        <v>186</v>
      </c>
      <c r="F16" s="191">
        <v>41876</v>
      </c>
      <c r="G16" s="55">
        <v>2422.4</v>
      </c>
      <c r="H16" s="28"/>
      <c r="I16" s="7"/>
      <c r="J16" s="55"/>
      <c r="K16" s="154"/>
      <c r="L16" s="155"/>
      <c r="M16" s="55"/>
      <c r="N16" s="49">
        <f t="shared" si="1"/>
        <v>2422.4</v>
      </c>
      <c r="O16" s="13"/>
    </row>
    <row r="17" spans="1:15" s="5" customFormat="1" ht="15">
      <c r="A17" s="92" t="s">
        <v>40</v>
      </c>
      <c r="B17" s="28"/>
      <c r="C17" s="7"/>
      <c r="D17" s="55"/>
      <c r="E17" s="45"/>
      <c r="F17" s="7"/>
      <c r="G17" s="15"/>
      <c r="H17" s="28"/>
      <c r="I17" s="7"/>
      <c r="J17" s="35"/>
      <c r="K17" s="28"/>
      <c r="L17" s="7"/>
      <c r="M17" s="35"/>
      <c r="N17" s="49">
        <f t="shared" si="1"/>
        <v>0</v>
      </c>
      <c r="O17" s="13"/>
    </row>
    <row r="18" spans="1:15" s="5" customFormat="1" ht="15">
      <c r="A18" s="4" t="s">
        <v>41</v>
      </c>
      <c r="B18" s="154"/>
      <c r="C18" s="155"/>
      <c r="D18" s="67"/>
      <c r="E18" s="154"/>
      <c r="F18" s="155"/>
      <c r="G18" s="67"/>
      <c r="H18" s="28"/>
      <c r="I18" s="7"/>
      <c r="J18" s="35"/>
      <c r="K18" s="28"/>
      <c r="L18" s="7"/>
      <c r="M18" s="35"/>
      <c r="N18" s="49">
        <f t="shared" si="1"/>
        <v>0</v>
      </c>
      <c r="O18" s="13"/>
    </row>
    <row r="19" spans="1:15" s="5" customFormat="1" ht="15">
      <c r="A19" s="174" t="s">
        <v>42</v>
      </c>
      <c r="B19" s="154" t="s">
        <v>140</v>
      </c>
      <c r="C19" s="155">
        <v>41775</v>
      </c>
      <c r="D19" s="67">
        <v>207.91</v>
      </c>
      <c r="E19" s="154" t="s">
        <v>189</v>
      </c>
      <c r="F19" s="155">
        <v>41901</v>
      </c>
      <c r="G19" s="67">
        <v>207.91</v>
      </c>
      <c r="H19" s="28"/>
      <c r="I19" s="7"/>
      <c r="J19" s="35"/>
      <c r="K19" s="28"/>
      <c r="L19" s="7"/>
      <c r="M19" s="35"/>
      <c r="N19" s="49">
        <f t="shared" si="1"/>
        <v>415.82</v>
      </c>
      <c r="O19" s="13"/>
    </row>
    <row r="20" spans="1:15" s="5" customFormat="1" ht="15">
      <c r="A20" s="174" t="s">
        <v>139</v>
      </c>
      <c r="B20" s="31">
        <v>105</v>
      </c>
      <c r="C20" s="156">
        <v>41845</v>
      </c>
      <c r="D20" s="67">
        <v>740.94</v>
      </c>
      <c r="E20" s="45"/>
      <c r="F20" s="7"/>
      <c r="G20" s="15"/>
      <c r="H20" s="28"/>
      <c r="I20" s="7"/>
      <c r="J20" s="35"/>
      <c r="K20" s="28"/>
      <c r="L20" s="7"/>
      <c r="M20" s="35"/>
      <c r="N20" s="49">
        <f t="shared" si="1"/>
        <v>740.94</v>
      </c>
      <c r="O20" s="13"/>
    </row>
    <row r="21" spans="1:15" s="5" customFormat="1" ht="25.5">
      <c r="A21" s="4" t="s">
        <v>151</v>
      </c>
      <c r="B21" s="31">
        <v>105</v>
      </c>
      <c r="C21" s="156">
        <v>41845</v>
      </c>
      <c r="D21" s="55">
        <v>761.57</v>
      </c>
      <c r="E21" s="154"/>
      <c r="F21" s="155"/>
      <c r="G21" s="67"/>
      <c r="H21" s="28"/>
      <c r="I21" s="7"/>
      <c r="J21" s="35"/>
      <c r="K21" s="28"/>
      <c r="L21" s="7"/>
      <c r="M21" s="35"/>
      <c r="N21" s="49">
        <f t="shared" si="1"/>
        <v>761.57</v>
      </c>
      <c r="O21" s="13"/>
    </row>
    <row r="22" spans="1:15" s="5" customFormat="1" ht="15">
      <c r="A22" s="4" t="s">
        <v>43</v>
      </c>
      <c r="B22" s="31">
        <v>105</v>
      </c>
      <c r="C22" s="156">
        <v>41845</v>
      </c>
      <c r="D22" s="55">
        <v>792.41</v>
      </c>
      <c r="E22" s="154"/>
      <c r="F22" s="155"/>
      <c r="G22" s="67"/>
      <c r="H22" s="28"/>
      <c r="I22" s="7"/>
      <c r="J22" s="35"/>
      <c r="K22" s="28"/>
      <c r="L22" s="7"/>
      <c r="M22" s="35"/>
      <c r="N22" s="49">
        <f t="shared" si="1"/>
        <v>792.41</v>
      </c>
      <c r="O22" s="13"/>
    </row>
    <row r="23" spans="1:15" s="5" customFormat="1" ht="15">
      <c r="A23" s="4" t="s">
        <v>44</v>
      </c>
      <c r="B23" s="31">
        <v>105</v>
      </c>
      <c r="C23" s="156">
        <v>41845</v>
      </c>
      <c r="D23" s="67">
        <v>3532.78</v>
      </c>
      <c r="E23" s="45"/>
      <c r="F23" s="7"/>
      <c r="G23" s="15"/>
      <c r="H23" s="28"/>
      <c r="I23" s="7"/>
      <c r="J23" s="35"/>
      <c r="K23" s="28"/>
      <c r="L23" s="7"/>
      <c r="M23" s="35"/>
      <c r="N23" s="49">
        <f t="shared" si="1"/>
        <v>3532.78</v>
      </c>
      <c r="O23" s="13"/>
    </row>
    <row r="24" spans="1:15" s="5" customFormat="1" ht="15">
      <c r="A24" s="4" t="s">
        <v>45</v>
      </c>
      <c r="B24" s="31">
        <v>105</v>
      </c>
      <c r="C24" s="156">
        <v>41845</v>
      </c>
      <c r="D24" s="67">
        <v>831.63</v>
      </c>
      <c r="E24" s="45"/>
      <c r="F24" s="7"/>
      <c r="G24" s="15"/>
      <c r="H24" s="28"/>
      <c r="I24" s="7"/>
      <c r="J24" s="35"/>
      <c r="K24" s="28"/>
      <c r="L24" s="7"/>
      <c r="M24" s="35"/>
      <c r="N24" s="49">
        <f t="shared" si="1"/>
        <v>831.63</v>
      </c>
      <c r="O24" s="13"/>
    </row>
    <row r="25" spans="1:15" s="6" customFormat="1" ht="15">
      <c r="A25" s="4" t="s">
        <v>46</v>
      </c>
      <c r="B25" s="31">
        <v>105</v>
      </c>
      <c r="C25" s="156">
        <v>41845</v>
      </c>
      <c r="D25" s="55">
        <v>396.19</v>
      </c>
      <c r="E25" s="154"/>
      <c r="F25" s="155"/>
      <c r="G25" s="67"/>
      <c r="H25" s="31"/>
      <c r="I25" s="9"/>
      <c r="J25" s="36"/>
      <c r="K25" s="31"/>
      <c r="L25" s="9"/>
      <c r="M25" s="36"/>
      <c r="N25" s="49">
        <f t="shared" si="1"/>
        <v>396.19</v>
      </c>
      <c r="O25" s="13"/>
    </row>
    <row r="26" spans="1:15" s="6" customFormat="1" ht="15">
      <c r="A26" s="4" t="s">
        <v>47</v>
      </c>
      <c r="B26" s="31"/>
      <c r="C26" s="9"/>
      <c r="D26" s="55"/>
      <c r="E26" s="48"/>
      <c r="F26" s="9"/>
      <c r="G26" s="16"/>
      <c r="H26" s="31"/>
      <c r="I26" s="9"/>
      <c r="J26" s="36"/>
      <c r="K26" s="31"/>
      <c r="L26" s="9"/>
      <c r="M26" s="36"/>
      <c r="N26" s="49">
        <f t="shared" si="1"/>
        <v>0</v>
      </c>
      <c r="O26" s="13"/>
    </row>
    <row r="27" spans="1:15" s="6" customFormat="1" ht="25.5">
      <c r="A27" s="4" t="s">
        <v>48</v>
      </c>
      <c r="B27" s="31">
        <v>105</v>
      </c>
      <c r="C27" s="156">
        <v>41845</v>
      </c>
      <c r="D27" s="67">
        <v>2931.92</v>
      </c>
      <c r="E27" s="48"/>
      <c r="F27" s="9"/>
      <c r="G27" s="55"/>
      <c r="H27" s="31"/>
      <c r="I27" s="9"/>
      <c r="J27" s="55"/>
      <c r="K27" s="31"/>
      <c r="L27" s="9"/>
      <c r="M27" s="55"/>
      <c r="N27" s="49">
        <f t="shared" si="1"/>
        <v>2931.92</v>
      </c>
      <c r="O27" s="13"/>
    </row>
    <row r="28" spans="1:15" s="5" customFormat="1" ht="15">
      <c r="A28" s="4" t="s">
        <v>49</v>
      </c>
      <c r="B28" s="28"/>
      <c r="C28" s="7"/>
      <c r="D28" s="55"/>
      <c r="E28" s="154" t="s">
        <v>188</v>
      </c>
      <c r="F28" s="155">
        <v>41908</v>
      </c>
      <c r="G28" s="67">
        <v>2790.05</v>
      </c>
      <c r="H28" s="28"/>
      <c r="I28" s="7"/>
      <c r="J28" s="35"/>
      <c r="K28" s="28"/>
      <c r="L28" s="7"/>
      <c r="M28" s="35"/>
      <c r="N28" s="49">
        <f t="shared" si="1"/>
        <v>2790.05</v>
      </c>
      <c r="O28" s="13"/>
    </row>
    <row r="29" spans="1:15" s="6" customFormat="1" ht="30">
      <c r="A29" s="92" t="s">
        <v>50</v>
      </c>
      <c r="B29" s="31"/>
      <c r="C29" s="9"/>
      <c r="D29" s="55"/>
      <c r="E29" s="48"/>
      <c r="F29" s="9"/>
      <c r="G29" s="16"/>
      <c r="H29" s="31"/>
      <c r="I29" s="9"/>
      <c r="J29" s="36"/>
      <c r="K29" s="31"/>
      <c r="L29" s="9"/>
      <c r="M29" s="36"/>
      <c r="N29" s="49">
        <f t="shared" si="1"/>
        <v>0</v>
      </c>
      <c r="O29" s="13"/>
    </row>
    <row r="30" spans="1:15" s="6" customFormat="1" ht="15">
      <c r="A30" s="4" t="s">
        <v>51</v>
      </c>
      <c r="B30" s="154"/>
      <c r="C30" s="155"/>
      <c r="D30" s="67"/>
      <c r="E30" s="154" t="s">
        <v>175</v>
      </c>
      <c r="F30" s="155">
        <v>41859</v>
      </c>
      <c r="G30" s="67">
        <v>792.41</v>
      </c>
      <c r="H30" s="154"/>
      <c r="I30" s="155"/>
      <c r="J30" s="67"/>
      <c r="K30" s="154"/>
      <c r="L30" s="155"/>
      <c r="M30" s="67"/>
      <c r="N30" s="49">
        <f t="shared" si="1"/>
        <v>792.41</v>
      </c>
      <c r="O30" s="13"/>
    </row>
    <row r="31" spans="1:15" s="6" customFormat="1" ht="25.5">
      <c r="A31" s="4" t="s">
        <v>52</v>
      </c>
      <c r="B31" s="56"/>
      <c r="C31" s="66"/>
      <c r="D31" s="67"/>
      <c r="E31" s="57"/>
      <c r="F31" s="66"/>
      <c r="G31" s="18"/>
      <c r="H31" s="56"/>
      <c r="I31" s="66"/>
      <c r="J31" s="50"/>
      <c r="K31" s="154"/>
      <c r="L31" s="155"/>
      <c r="M31" s="67"/>
      <c r="N31" s="49">
        <f t="shared" si="1"/>
        <v>0</v>
      </c>
      <c r="O31" s="13"/>
    </row>
    <row r="32" spans="1:15" s="6" customFormat="1" ht="15">
      <c r="A32" s="4" t="s">
        <v>53</v>
      </c>
      <c r="B32" s="31">
        <v>105</v>
      </c>
      <c r="C32" s="156">
        <v>41845</v>
      </c>
      <c r="D32" s="67">
        <v>1663.21</v>
      </c>
      <c r="E32" s="57"/>
      <c r="F32" s="66"/>
      <c r="G32" s="18"/>
      <c r="H32" s="56"/>
      <c r="I32" s="66"/>
      <c r="J32" s="50"/>
      <c r="K32" s="56"/>
      <c r="L32" s="66"/>
      <c r="M32" s="50"/>
      <c r="N32" s="49">
        <f t="shared" si="1"/>
        <v>1663.21</v>
      </c>
      <c r="O32" s="13"/>
    </row>
    <row r="33" spans="1:15" s="6" customFormat="1" ht="25.5">
      <c r="A33" s="4" t="s">
        <v>54</v>
      </c>
      <c r="B33" s="56"/>
      <c r="C33" s="66"/>
      <c r="D33" s="67"/>
      <c r="E33" s="154"/>
      <c r="F33" s="155"/>
      <c r="G33" s="67"/>
      <c r="H33" s="154"/>
      <c r="I33" s="155"/>
      <c r="J33" s="67"/>
      <c r="K33" s="56"/>
      <c r="L33" s="66"/>
      <c r="M33" s="50"/>
      <c r="N33" s="49">
        <f t="shared" si="1"/>
        <v>0</v>
      </c>
      <c r="O33" s="13"/>
    </row>
    <row r="34" spans="1:15" s="6" customFormat="1" ht="15">
      <c r="A34" s="4" t="s">
        <v>55</v>
      </c>
      <c r="B34" s="56"/>
      <c r="C34" s="66"/>
      <c r="D34" s="55">
        <f>O34/4</f>
        <v>1409.16</v>
      </c>
      <c r="E34" s="57"/>
      <c r="F34" s="66"/>
      <c r="G34" s="55">
        <v>939.44</v>
      </c>
      <c r="H34" s="56"/>
      <c r="I34" s="66"/>
      <c r="J34" s="55"/>
      <c r="K34" s="56"/>
      <c r="L34" s="66"/>
      <c r="M34" s="55"/>
      <c r="N34" s="49">
        <f t="shared" si="1"/>
        <v>2348.6</v>
      </c>
      <c r="O34" s="13">
        <v>5636.64</v>
      </c>
    </row>
    <row r="35" spans="1:15" s="6" customFormat="1" ht="30">
      <c r="A35" s="92" t="s">
        <v>56</v>
      </c>
      <c r="B35" s="56"/>
      <c r="C35" s="66"/>
      <c r="D35" s="67"/>
      <c r="E35" s="57"/>
      <c r="F35" s="66"/>
      <c r="G35" s="67"/>
      <c r="H35" s="56"/>
      <c r="I35" s="66"/>
      <c r="J35" s="67"/>
      <c r="K35" s="56"/>
      <c r="L35" s="66"/>
      <c r="M35" s="67"/>
      <c r="N35" s="49">
        <f t="shared" si="1"/>
        <v>0</v>
      </c>
      <c r="O35" s="13"/>
    </row>
    <row r="36" spans="1:15" s="6" customFormat="1" ht="15">
      <c r="A36" s="92" t="s">
        <v>57</v>
      </c>
      <c r="B36" s="56"/>
      <c r="C36" s="66"/>
      <c r="D36" s="67"/>
      <c r="E36" s="57"/>
      <c r="F36" s="66"/>
      <c r="G36" s="67"/>
      <c r="H36" s="56"/>
      <c r="I36" s="66"/>
      <c r="J36" s="67"/>
      <c r="K36" s="56"/>
      <c r="L36" s="66"/>
      <c r="M36" s="67"/>
      <c r="N36" s="49">
        <f t="shared" si="1"/>
        <v>0</v>
      </c>
      <c r="O36" s="13"/>
    </row>
    <row r="37" spans="1:15" s="6" customFormat="1" ht="15">
      <c r="A37" s="4" t="s">
        <v>58</v>
      </c>
      <c r="B37" s="56"/>
      <c r="C37" s="66"/>
      <c r="D37" s="67"/>
      <c r="E37" s="154"/>
      <c r="F37" s="155"/>
      <c r="G37" s="67"/>
      <c r="H37" s="56"/>
      <c r="I37" s="66"/>
      <c r="J37" s="67"/>
      <c r="K37" s="56"/>
      <c r="L37" s="66"/>
      <c r="M37" s="67"/>
      <c r="N37" s="49">
        <f t="shared" si="1"/>
        <v>0</v>
      </c>
      <c r="O37" s="13"/>
    </row>
    <row r="38" spans="1:15" s="6" customFormat="1" ht="15">
      <c r="A38" s="4" t="s">
        <v>59</v>
      </c>
      <c r="B38" s="56"/>
      <c r="C38" s="66"/>
      <c r="D38" s="67"/>
      <c r="E38" s="57"/>
      <c r="F38" s="66"/>
      <c r="G38" s="67"/>
      <c r="H38" s="56"/>
      <c r="I38" s="66"/>
      <c r="J38" s="67"/>
      <c r="K38" s="56"/>
      <c r="L38" s="66"/>
      <c r="M38" s="67"/>
      <c r="N38" s="49">
        <f t="shared" si="1"/>
        <v>0</v>
      </c>
      <c r="O38" s="13"/>
    </row>
    <row r="39" spans="1:15" s="6" customFormat="1" ht="15">
      <c r="A39" s="92" t="s">
        <v>60</v>
      </c>
      <c r="B39" s="56"/>
      <c r="C39" s="66"/>
      <c r="D39" s="67"/>
      <c r="E39" s="57"/>
      <c r="F39" s="66"/>
      <c r="G39" s="67"/>
      <c r="H39" s="56"/>
      <c r="I39" s="66"/>
      <c r="J39" s="67"/>
      <c r="K39" s="56"/>
      <c r="L39" s="66"/>
      <c r="M39" s="67"/>
      <c r="N39" s="49">
        <f t="shared" si="1"/>
        <v>0</v>
      </c>
      <c r="O39" s="13"/>
    </row>
    <row r="40" spans="1:15" s="6" customFormat="1" ht="15">
      <c r="A40" s="182" t="s">
        <v>64</v>
      </c>
      <c r="B40" s="57"/>
      <c r="C40" s="66"/>
      <c r="D40" s="67"/>
      <c r="E40" s="57"/>
      <c r="F40" s="66"/>
      <c r="G40" s="67"/>
      <c r="H40" s="56"/>
      <c r="I40" s="173"/>
      <c r="J40" s="67"/>
      <c r="K40" s="154"/>
      <c r="L40" s="155"/>
      <c r="M40" s="67"/>
      <c r="N40" s="49">
        <f t="shared" si="1"/>
        <v>0</v>
      </c>
      <c r="O40" s="13"/>
    </row>
    <row r="41" spans="1:15" s="6" customFormat="1" ht="15">
      <c r="A41" s="4" t="s">
        <v>166</v>
      </c>
      <c r="B41" s="57"/>
      <c r="C41" s="66"/>
      <c r="D41" s="67"/>
      <c r="E41" s="57"/>
      <c r="F41" s="66"/>
      <c r="G41" s="67"/>
      <c r="H41" s="154"/>
      <c r="I41" s="155"/>
      <c r="J41" s="67"/>
      <c r="K41" s="56"/>
      <c r="L41" s="66"/>
      <c r="M41" s="67"/>
      <c r="N41" s="49">
        <f t="shared" si="1"/>
        <v>0</v>
      </c>
      <c r="O41" s="13"/>
    </row>
    <row r="42" spans="1:15" s="6" customFormat="1" ht="19.5" thickBot="1">
      <c r="A42" s="181" t="s">
        <v>61</v>
      </c>
      <c r="B42" s="56"/>
      <c r="C42" s="66"/>
      <c r="D42" s="55">
        <f>O42/4</f>
        <v>16561.3</v>
      </c>
      <c r="E42" s="57"/>
      <c r="F42" s="66"/>
      <c r="G42" s="55">
        <v>11040.86</v>
      </c>
      <c r="H42" s="56"/>
      <c r="I42" s="66"/>
      <c r="J42" s="55"/>
      <c r="K42" s="56"/>
      <c r="L42" s="66"/>
      <c r="M42" s="55"/>
      <c r="N42" s="49">
        <f>M42+J42+G42+D42</f>
        <v>27602.16</v>
      </c>
      <c r="O42" s="13">
        <v>66245.18</v>
      </c>
    </row>
    <row r="43" spans="1:15" s="5" customFormat="1" ht="20.25" thickBot="1">
      <c r="A43" s="41" t="s">
        <v>3</v>
      </c>
      <c r="B43" s="73"/>
      <c r="C43" s="74"/>
      <c r="D43" s="75">
        <f>SUM(D5:D42)</f>
        <v>124229.35</v>
      </c>
      <c r="E43" s="19"/>
      <c r="F43" s="74"/>
      <c r="G43" s="75">
        <f>SUM(G5:G42)</f>
        <v>82810.56</v>
      </c>
      <c r="H43" s="76"/>
      <c r="I43" s="74"/>
      <c r="J43" s="75">
        <f>SUM(J5:J42)</f>
        <v>0</v>
      </c>
      <c r="K43" s="76"/>
      <c r="L43" s="74"/>
      <c r="M43" s="77">
        <f>SUM(M5:M42)</f>
        <v>0</v>
      </c>
      <c r="N43" s="49">
        <f t="shared" si="1"/>
        <v>207039.91</v>
      </c>
      <c r="O43" s="22">
        <f>SUM(O5:O42)</f>
        <v>449483.11</v>
      </c>
    </row>
    <row r="44" spans="1:15" s="10" customFormat="1" ht="20.25" hidden="1" thickBot="1">
      <c r="A44" s="42" t="s">
        <v>2</v>
      </c>
      <c r="B44" s="68"/>
      <c r="C44" s="69"/>
      <c r="D44" s="70"/>
      <c r="E44" s="71"/>
      <c r="F44" s="69"/>
      <c r="G44" s="72"/>
      <c r="H44" s="68"/>
      <c r="I44" s="69"/>
      <c r="J44" s="70"/>
      <c r="K44" s="68"/>
      <c r="L44" s="69"/>
      <c r="M44" s="70"/>
      <c r="N44" s="49">
        <f t="shared" si="1"/>
        <v>0</v>
      </c>
      <c r="O44" s="23"/>
    </row>
    <row r="45" spans="1:15" s="6" customFormat="1" ht="42" customHeight="1">
      <c r="A45" s="231" t="s">
        <v>28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3"/>
      <c r="O45" s="14"/>
    </row>
    <row r="46" spans="1:15" s="6" customFormat="1" ht="15">
      <c r="A46" s="39" t="s">
        <v>141</v>
      </c>
      <c r="B46" s="154" t="s">
        <v>142</v>
      </c>
      <c r="C46" s="155">
        <v>41820</v>
      </c>
      <c r="D46" s="67">
        <v>41295.18</v>
      </c>
      <c r="E46" s="21"/>
      <c r="F46" s="1"/>
      <c r="G46" s="14"/>
      <c r="H46" s="32"/>
      <c r="I46" s="1"/>
      <c r="J46" s="37"/>
      <c r="K46" s="32"/>
      <c r="L46" s="1"/>
      <c r="M46" s="37"/>
      <c r="N46" s="49">
        <f t="shared" si="1"/>
        <v>41295.18</v>
      </c>
      <c r="O46" s="21"/>
    </row>
    <row r="47" spans="1:15" s="6" customFormat="1" ht="15">
      <c r="A47" s="4" t="s">
        <v>143</v>
      </c>
      <c r="B47" s="154" t="s">
        <v>144</v>
      </c>
      <c r="C47" s="155">
        <v>41803</v>
      </c>
      <c r="D47" s="67">
        <v>364.93</v>
      </c>
      <c r="E47" s="48"/>
      <c r="F47" s="9"/>
      <c r="G47" s="16"/>
      <c r="H47" s="31"/>
      <c r="I47" s="9"/>
      <c r="J47" s="36"/>
      <c r="K47" s="31"/>
      <c r="L47" s="9"/>
      <c r="M47" s="36"/>
      <c r="N47" s="49">
        <f t="shared" si="1"/>
        <v>364.93</v>
      </c>
      <c r="O47" s="21"/>
    </row>
    <row r="48" spans="1:15" s="6" customFormat="1" ht="15">
      <c r="A48" s="39" t="s">
        <v>146</v>
      </c>
      <c r="B48" s="154" t="s">
        <v>145</v>
      </c>
      <c r="C48" s="155">
        <v>41796</v>
      </c>
      <c r="D48" s="67">
        <v>887.21</v>
      </c>
      <c r="E48" s="48"/>
      <c r="F48" s="9"/>
      <c r="G48" s="16"/>
      <c r="H48" s="31"/>
      <c r="I48" s="9"/>
      <c r="J48" s="36"/>
      <c r="K48" s="31"/>
      <c r="L48" s="9"/>
      <c r="M48" s="36"/>
      <c r="N48" s="49">
        <f t="shared" si="1"/>
        <v>887.21</v>
      </c>
      <c r="O48" s="21"/>
    </row>
    <row r="49" spans="1:15" s="6" customFormat="1" ht="15">
      <c r="A49" s="39" t="s">
        <v>147</v>
      </c>
      <c r="B49" s="154" t="s">
        <v>145</v>
      </c>
      <c r="C49" s="155">
        <v>41796</v>
      </c>
      <c r="D49" s="67">
        <v>338.14</v>
      </c>
      <c r="E49" s="48"/>
      <c r="F49" s="9"/>
      <c r="G49" s="16"/>
      <c r="H49" s="31"/>
      <c r="I49" s="9"/>
      <c r="J49" s="36"/>
      <c r="K49" s="31"/>
      <c r="L49" s="9"/>
      <c r="M49" s="36"/>
      <c r="N49" s="49">
        <f t="shared" si="1"/>
        <v>338.14</v>
      </c>
      <c r="O49" s="21"/>
    </row>
    <row r="50" spans="1:15" s="6" customFormat="1" ht="15">
      <c r="A50" s="40" t="s">
        <v>148</v>
      </c>
      <c r="B50" s="31">
        <v>101</v>
      </c>
      <c r="C50" s="156">
        <v>41838</v>
      </c>
      <c r="D50" s="35">
        <v>396.2</v>
      </c>
      <c r="E50" s="48"/>
      <c r="F50" s="9"/>
      <c r="G50" s="16"/>
      <c r="H50" s="31"/>
      <c r="I50" s="9"/>
      <c r="J50" s="36"/>
      <c r="K50" s="31"/>
      <c r="L50" s="9"/>
      <c r="M50" s="36"/>
      <c r="N50" s="49">
        <f t="shared" si="1"/>
        <v>396.2</v>
      </c>
      <c r="O50" s="21"/>
    </row>
    <row r="51" spans="1:15" s="6" customFormat="1" ht="15">
      <c r="A51" s="39" t="s">
        <v>149</v>
      </c>
      <c r="B51" s="154" t="s">
        <v>150</v>
      </c>
      <c r="C51" s="155">
        <v>41845</v>
      </c>
      <c r="D51" s="67">
        <v>10633</v>
      </c>
      <c r="E51" s="48"/>
      <c r="F51" s="9"/>
      <c r="G51" s="16"/>
      <c r="H51" s="31"/>
      <c r="I51" s="9"/>
      <c r="J51" s="36"/>
      <c r="K51" s="31"/>
      <c r="L51" s="9"/>
      <c r="M51" s="36"/>
      <c r="N51" s="49">
        <f t="shared" si="1"/>
        <v>10633</v>
      </c>
      <c r="O51" s="21"/>
    </row>
    <row r="52" spans="1:15" s="6" customFormat="1" ht="15">
      <c r="A52" s="39" t="s">
        <v>152</v>
      </c>
      <c r="B52" s="31">
        <v>105</v>
      </c>
      <c r="C52" s="156">
        <v>41845</v>
      </c>
      <c r="D52" s="35">
        <v>704.98</v>
      </c>
      <c r="E52" s="154"/>
      <c r="F52" s="155"/>
      <c r="G52" s="67"/>
      <c r="H52" s="31"/>
      <c r="I52" s="9"/>
      <c r="J52" s="36"/>
      <c r="K52" s="31"/>
      <c r="L52" s="9"/>
      <c r="M52" s="36"/>
      <c r="N52" s="49">
        <f t="shared" si="1"/>
        <v>704.98</v>
      </c>
      <c r="O52" s="21"/>
    </row>
    <row r="53" spans="1:15" s="6" customFormat="1" ht="15">
      <c r="A53" s="39" t="s">
        <v>153</v>
      </c>
      <c r="B53" s="31">
        <v>105</v>
      </c>
      <c r="C53" s="156">
        <v>41845</v>
      </c>
      <c r="D53" s="35">
        <v>989.5</v>
      </c>
      <c r="E53" s="154"/>
      <c r="F53" s="155"/>
      <c r="G53" s="67"/>
      <c r="H53" s="31"/>
      <c r="I53" s="9"/>
      <c r="J53" s="36"/>
      <c r="K53" s="31"/>
      <c r="L53" s="9"/>
      <c r="M53" s="36"/>
      <c r="N53" s="49">
        <f t="shared" si="1"/>
        <v>989.5</v>
      </c>
      <c r="O53" s="21"/>
    </row>
    <row r="54" spans="1:15" s="6" customFormat="1" ht="15">
      <c r="A54" s="4" t="s">
        <v>190</v>
      </c>
      <c r="B54" s="31">
        <v>105</v>
      </c>
      <c r="C54" s="156">
        <v>41845</v>
      </c>
      <c r="D54" s="67">
        <v>1325.22</v>
      </c>
      <c r="E54" s="154"/>
      <c r="F54" s="155"/>
      <c r="G54" s="67"/>
      <c r="H54" s="31"/>
      <c r="I54" s="9"/>
      <c r="J54" s="36"/>
      <c r="K54" s="31"/>
      <c r="L54" s="9"/>
      <c r="M54" s="36"/>
      <c r="N54" s="49">
        <f t="shared" si="1"/>
        <v>1325.22</v>
      </c>
      <c r="O54" s="21"/>
    </row>
    <row r="55" spans="1:15" s="6" customFormat="1" ht="15">
      <c r="A55" s="4" t="s">
        <v>111</v>
      </c>
      <c r="B55" s="31">
        <v>105</v>
      </c>
      <c r="C55" s="156">
        <v>41845</v>
      </c>
      <c r="D55" s="67">
        <v>1523.14</v>
      </c>
      <c r="E55" s="154"/>
      <c r="F55" s="155"/>
      <c r="G55" s="67"/>
      <c r="H55" s="31"/>
      <c r="I55" s="9"/>
      <c r="J55" s="36"/>
      <c r="K55" s="31"/>
      <c r="L55" s="9"/>
      <c r="M55" s="36"/>
      <c r="N55" s="49">
        <f t="shared" si="1"/>
        <v>1523.14</v>
      </c>
      <c r="O55" s="21"/>
    </row>
    <row r="56" spans="1:15" s="6" customFormat="1" ht="15">
      <c r="A56" s="39" t="s">
        <v>171</v>
      </c>
      <c r="B56" s="31"/>
      <c r="C56" s="9"/>
      <c r="D56" s="35"/>
      <c r="E56" s="154" t="s">
        <v>174</v>
      </c>
      <c r="F56" s="155">
        <v>41873</v>
      </c>
      <c r="G56" s="67">
        <v>196.5</v>
      </c>
      <c r="H56" s="31"/>
      <c r="I56" s="9"/>
      <c r="J56" s="36"/>
      <c r="K56" s="31"/>
      <c r="L56" s="9"/>
      <c r="M56" s="36"/>
      <c r="N56" s="49">
        <f t="shared" si="1"/>
        <v>196.5</v>
      </c>
      <c r="O56" s="21"/>
    </row>
    <row r="57" spans="1:15" s="6" customFormat="1" ht="15">
      <c r="A57" s="39" t="s">
        <v>172</v>
      </c>
      <c r="B57" s="31"/>
      <c r="C57" s="9"/>
      <c r="D57" s="35"/>
      <c r="E57" s="154" t="s">
        <v>174</v>
      </c>
      <c r="F57" s="155">
        <v>41873</v>
      </c>
      <c r="G57" s="67">
        <v>196.5</v>
      </c>
      <c r="H57" s="31"/>
      <c r="I57" s="9"/>
      <c r="J57" s="36"/>
      <c r="K57" s="31"/>
      <c r="L57" s="9"/>
      <c r="M57" s="36"/>
      <c r="N57" s="49">
        <f t="shared" si="1"/>
        <v>196.5</v>
      </c>
      <c r="O57" s="21"/>
    </row>
    <row r="58" spans="1:15" s="6" customFormat="1" ht="15">
      <c r="A58" s="39" t="s">
        <v>173</v>
      </c>
      <c r="B58" s="27"/>
      <c r="C58" s="156"/>
      <c r="D58" s="67"/>
      <c r="E58" s="161" t="s">
        <v>170</v>
      </c>
      <c r="F58" s="155">
        <v>41879</v>
      </c>
      <c r="G58" s="162">
        <v>25829.04</v>
      </c>
      <c r="H58" s="31"/>
      <c r="I58" s="9"/>
      <c r="J58" s="36"/>
      <c r="K58" s="31"/>
      <c r="L58" s="9"/>
      <c r="M58" s="36"/>
      <c r="N58" s="49">
        <f t="shared" si="1"/>
        <v>25829.04</v>
      </c>
      <c r="O58" s="21"/>
    </row>
    <row r="59" spans="1:15" s="6" customFormat="1" ht="15">
      <c r="A59" s="39" t="s">
        <v>187</v>
      </c>
      <c r="B59" s="154"/>
      <c r="C59" s="155"/>
      <c r="D59" s="67"/>
      <c r="E59" s="9">
        <v>136</v>
      </c>
      <c r="F59" s="156">
        <v>41908</v>
      </c>
      <c r="G59" s="175">
        <v>734.14</v>
      </c>
      <c r="H59" s="9"/>
      <c r="I59" s="9"/>
      <c r="J59" s="50"/>
      <c r="K59" s="9"/>
      <c r="L59" s="9"/>
      <c r="M59" s="50"/>
      <c r="N59" s="49">
        <f t="shared" si="1"/>
        <v>734.14</v>
      </c>
      <c r="O59" s="192"/>
    </row>
    <row r="60" spans="1:15" s="6" customFormat="1" ht="28.5" customHeight="1">
      <c r="A60" s="39" t="s">
        <v>191</v>
      </c>
      <c r="B60" s="31"/>
      <c r="C60" s="9"/>
      <c r="D60" s="35"/>
      <c r="E60" s="154"/>
      <c r="F60" s="155"/>
      <c r="G60" s="67">
        <v>-1594.95</v>
      </c>
      <c r="H60" s="31"/>
      <c r="I60" s="9"/>
      <c r="J60" s="36"/>
      <c r="K60" s="31"/>
      <c r="L60" s="9"/>
      <c r="M60" s="36"/>
      <c r="N60" s="49">
        <f t="shared" si="1"/>
        <v>-1594.95</v>
      </c>
      <c r="O60" s="21"/>
    </row>
    <row r="61" spans="1:15" s="6" customFormat="1" ht="15">
      <c r="A61" s="39" t="s">
        <v>192</v>
      </c>
      <c r="B61" s="31"/>
      <c r="C61" s="9"/>
      <c r="D61" s="35"/>
      <c r="E61" s="154" t="s">
        <v>193</v>
      </c>
      <c r="F61" s="155">
        <v>41925</v>
      </c>
      <c r="G61" s="67">
        <v>118725</v>
      </c>
      <c r="H61" s="31"/>
      <c r="I61" s="9"/>
      <c r="J61" s="36"/>
      <c r="K61" s="31"/>
      <c r="L61" s="9"/>
      <c r="M61" s="36"/>
      <c r="N61" s="49">
        <f t="shared" si="1"/>
        <v>118725</v>
      </c>
      <c r="O61" s="21"/>
    </row>
    <row r="62" spans="1:15" s="6" customFormat="1" ht="15.75" thickBot="1">
      <c r="A62" s="40"/>
      <c r="B62" s="56"/>
      <c r="C62" s="66"/>
      <c r="D62" s="175"/>
      <c r="E62" s="57"/>
      <c r="F62" s="66"/>
      <c r="G62" s="18"/>
      <c r="H62" s="56"/>
      <c r="I62" s="66"/>
      <c r="J62" s="50"/>
      <c r="K62" s="56"/>
      <c r="L62" s="66"/>
      <c r="M62" s="50"/>
      <c r="N62" s="49">
        <f>M62+J62+G62+D62</f>
        <v>0</v>
      </c>
      <c r="O62" s="21"/>
    </row>
    <row r="63" spans="1:15" s="82" customFormat="1" ht="20.25" thickBot="1">
      <c r="A63" s="78" t="s">
        <v>3</v>
      </c>
      <c r="B63" s="79"/>
      <c r="C63" s="80"/>
      <c r="D63" s="176">
        <f>SUM(D46:D62)</f>
        <v>58457.5</v>
      </c>
      <c r="E63" s="84"/>
      <c r="F63" s="80"/>
      <c r="G63" s="83">
        <f>SUM(G46:G62)</f>
        <v>144086.23</v>
      </c>
      <c r="H63" s="85"/>
      <c r="I63" s="80"/>
      <c r="J63" s="83">
        <f>SUM(J46:J62)</f>
        <v>0</v>
      </c>
      <c r="K63" s="85"/>
      <c r="L63" s="80"/>
      <c r="M63" s="83">
        <f>SUM(M46:M62)</f>
        <v>0</v>
      </c>
      <c r="N63" s="49">
        <f>M63+J63+G63+D63</f>
        <v>202543.73</v>
      </c>
      <c r="O63" s="86"/>
    </row>
    <row r="64" spans="1:15" s="6" customFormat="1" ht="40.5" customHeight="1" hidden="1" thickBot="1">
      <c r="A64" s="228" t="s">
        <v>29</v>
      </c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30"/>
      <c r="O64" s="58"/>
    </row>
    <row r="65" spans="1:15" s="6" customFormat="1" ht="12.75" hidden="1">
      <c r="A65" s="39"/>
      <c r="B65" s="31"/>
      <c r="C65" s="9"/>
      <c r="D65" s="36"/>
      <c r="E65" s="48"/>
      <c r="F65" s="9"/>
      <c r="G65" s="16"/>
      <c r="H65" s="31"/>
      <c r="I65" s="9"/>
      <c r="J65" s="36"/>
      <c r="K65" s="31"/>
      <c r="L65" s="9"/>
      <c r="M65" s="36"/>
      <c r="N65" s="48"/>
      <c r="O65" s="21"/>
    </row>
    <row r="66" spans="1:15" s="6" customFormat="1" ht="12.75" hidden="1">
      <c r="A66" s="39"/>
      <c r="B66" s="31"/>
      <c r="C66" s="9"/>
      <c r="D66" s="36"/>
      <c r="E66" s="48"/>
      <c r="F66" s="9"/>
      <c r="G66" s="16"/>
      <c r="H66" s="31"/>
      <c r="I66" s="9"/>
      <c r="J66" s="36"/>
      <c r="K66" s="31"/>
      <c r="L66" s="9"/>
      <c r="M66" s="36"/>
      <c r="N66" s="48"/>
      <c r="O66" s="21"/>
    </row>
    <row r="67" spans="1:15" s="6" customFormat="1" ht="12.75" hidden="1">
      <c r="A67" s="39"/>
      <c r="B67" s="31"/>
      <c r="C67" s="9"/>
      <c r="D67" s="36"/>
      <c r="E67" s="48"/>
      <c r="F67" s="9"/>
      <c r="G67" s="16"/>
      <c r="H67" s="31"/>
      <c r="I67" s="9"/>
      <c r="J67" s="36"/>
      <c r="K67" s="31"/>
      <c r="L67" s="9"/>
      <c r="M67" s="36"/>
      <c r="N67" s="48"/>
      <c r="O67" s="21"/>
    </row>
    <row r="68" spans="1:15" s="6" customFormat="1" ht="12.75" hidden="1">
      <c r="A68" s="39"/>
      <c r="B68" s="31"/>
      <c r="C68" s="9"/>
      <c r="D68" s="36"/>
      <c r="E68" s="48"/>
      <c r="F68" s="9"/>
      <c r="G68" s="16"/>
      <c r="H68" s="31"/>
      <c r="I68" s="9"/>
      <c r="J68" s="36"/>
      <c r="K68" s="31"/>
      <c r="L68" s="9"/>
      <c r="M68" s="36"/>
      <c r="N68" s="48"/>
      <c r="O68" s="21"/>
    </row>
    <row r="69" spans="1:15" s="6" customFormat="1" ht="13.5" hidden="1" thickBot="1">
      <c r="A69" s="39"/>
      <c r="B69" s="31"/>
      <c r="C69" s="9"/>
      <c r="D69" s="36"/>
      <c r="E69" s="48"/>
      <c r="F69" s="9"/>
      <c r="G69" s="16"/>
      <c r="H69" s="31"/>
      <c r="I69" s="9"/>
      <c r="J69" s="36"/>
      <c r="K69" s="31"/>
      <c r="L69" s="9"/>
      <c r="M69" s="36"/>
      <c r="N69" s="48"/>
      <c r="O69" s="21"/>
    </row>
    <row r="70" spans="1:15" s="82" customFormat="1" ht="20.25" hidden="1" thickBot="1">
      <c r="A70" s="78" t="s">
        <v>3</v>
      </c>
      <c r="B70" s="85"/>
      <c r="C70" s="87"/>
      <c r="D70" s="89">
        <f>SUM(D65:D69)</f>
        <v>0</v>
      </c>
      <c r="E70" s="90"/>
      <c r="F70" s="89"/>
      <c r="G70" s="89">
        <f>SUM(G65:G69)</f>
        <v>0</v>
      </c>
      <c r="H70" s="89"/>
      <c r="I70" s="89"/>
      <c r="J70" s="89">
        <f>SUM(J65:J69)</f>
        <v>0</v>
      </c>
      <c r="K70" s="89"/>
      <c r="L70" s="89"/>
      <c r="M70" s="89">
        <f>SUM(M65:M69)</f>
        <v>0</v>
      </c>
      <c r="N70" s="81"/>
      <c r="O70" s="88"/>
    </row>
    <row r="71" spans="1:15" s="6" customFormat="1" ht="20.25" thickBot="1">
      <c r="A71" s="62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58"/>
    </row>
    <row r="72" spans="1:15" s="2" customFormat="1" ht="20.25" thickBot="1">
      <c r="A72" s="43" t="s">
        <v>5</v>
      </c>
      <c r="B72" s="63"/>
      <c r="C72" s="59"/>
      <c r="D72" s="64">
        <f>D70+D63+D43</f>
        <v>182686.85</v>
      </c>
      <c r="E72" s="60"/>
      <c r="F72" s="59"/>
      <c r="G72" s="64">
        <f>G70+G63+G43</f>
        <v>226896.79</v>
      </c>
      <c r="H72" s="60"/>
      <c r="I72" s="59"/>
      <c r="J72" s="64">
        <f>J70+J63+J43</f>
        <v>0</v>
      </c>
      <c r="K72" s="60"/>
      <c r="L72" s="59"/>
      <c r="M72" s="64">
        <f>M70+M63+M43</f>
        <v>0</v>
      </c>
      <c r="N72" s="61"/>
      <c r="O72" s="24">
        <f>M72+J72+G72+D72</f>
        <v>409583.64</v>
      </c>
    </row>
    <row r="73" spans="1:13" s="2" customFormat="1" ht="13.5" thickBot="1">
      <c r="A73" s="53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</row>
    <row r="74" spans="1:14" s="2" customFormat="1" ht="13.5" thickBot="1">
      <c r="A74" s="51"/>
      <c r="B74" s="54" t="s">
        <v>17</v>
      </c>
      <c r="C74" s="54" t="s">
        <v>18</v>
      </c>
      <c r="D74" s="54" t="s">
        <v>19</v>
      </c>
      <c r="E74" s="54" t="s">
        <v>20</v>
      </c>
      <c r="F74" s="54" t="s">
        <v>21</v>
      </c>
      <c r="G74" s="54" t="s">
        <v>22</v>
      </c>
      <c r="H74" s="54" t="s">
        <v>23</v>
      </c>
      <c r="I74" s="54" t="s">
        <v>24</v>
      </c>
      <c r="J74" s="54" t="s">
        <v>13</v>
      </c>
      <c r="K74" s="54" t="s">
        <v>14</v>
      </c>
      <c r="L74" s="54" t="s">
        <v>15</v>
      </c>
      <c r="M74" s="54" t="s">
        <v>16</v>
      </c>
      <c r="N74" s="54" t="s">
        <v>26</v>
      </c>
    </row>
    <row r="75" spans="1:14" s="2" customFormat="1" ht="13.5" thickBot="1">
      <c r="A75" s="53" t="s">
        <v>12</v>
      </c>
      <c r="B75" s="163">
        <v>291406.91</v>
      </c>
      <c r="C75" s="51">
        <f>B81</f>
        <v>341301.55</v>
      </c>
      <c r="D75" s="51">
        <f aca="true" t="shared" si="2" ref="D75:M75">C81</f>
        <v>400672.45</v>
      </c>
      <c r="E75" s="52">
        <f>D81</f>
        <v>269698.16</v>
      </c>
      <c r="F75" s="51">
        <f t="shared" si="2"/>
        <v>327078.49</v>
      </c>
      <c r="G75" s="51">
        <f t="shared" si="2"/>
        <v>374666.64</v>
      </c>
      <c r="H75" s="52">
        <f t="shared" si="2"/>
        <v>210088.17</v>
      </c>
      <c r="I75" s="51">
        <f t="shared" si="2"/>
        <v>210088.17</v>
      </c>
      <c r="J75" s="51">
        <f t="shared" si="2"/>
        <v>210088.17</v>
      </c>
      <c r="K75" s="52">
        <f t="shared" si="2"/>
        <v>210088.17</v>
      </c>
      <c r="L75" s="51">
        <f t="shared" si="2"/>
        <v>210088.17</v>
      </c>
      <c r="M75" s="51">
        <f t="shared" si="2"/>
        <v>210088.17</v>
      </c>
      <c r="N75" s="51"/>
    </row>
    <row r="76" spans="1:14" s="160" customFormat="1" ht="13.5" thickBot="1">
      <c r="A76" s="158" t="s">
        <v>10</v>
      </c>
      <c r="B76" s="159">
        <v>65188.18</v>
      </c>
      <c r="C76" s="159">
        <v>46708.5</v>
      </c>
      <c r="D76" s="159">
        <v>55948.34</v>
      </c>
      <c r="E76" s="159">
        <v>55948.34</v>
      </c>
      <c r="F76" s="159">
        <v>55948.34</v>
      </c>
      <c r="G76" s="159"/>
      <c r="H76" s="159"/>
      <c r="I76" s="159"/>
      <c r="J76" s="159"/>
      <c r="K76" s="159"/>
      <c r="L76" s="159"/>
      <c r="M76" s="159"/>
      <c r="N76" s="159">
        <f>SUM(B76:M76)</f>
        <v>279741.7</v>
      </c>
    </row>
    <row r="77" spans="1:14" s="160" customFormat="1" ht="13.5" thickBot="1">
      <c r="A77" s="158" t="s">
        <v>11</v>
      </c>
      <c r="B77" s="159">
        <v>51261.64</v>
      </c>
      <c r="C77" s="159">
        <v>58687.9</v>
      </c>
      <c r="D77" s="159">
        <v>51029.56</v>
      </c>
      <c r="E77" s="159">
        <v>56764.83</v>
      </c>
      <c r="F77" s="159">
        <v>46972.65</v>
      </c>
      <c r="G77" s="159">
        <f>61726.89+591.43</f>
        <v>62318.32</v>
      </c>
      <c r="H77" s="159"/>
      <c r="I77" s="159"/>
      <c r="J77" s="159"/>
      <c r="K77" s="159"/>
      <c r="L77" s="159"/>
      <c r="M77" s="159"/>
      <c r="N77" s="159">
        <f>SUM(B77:M77)</f>
        <v>327034.9</v>
      </c>
    </row>
    <row r="78" spans="1:14" s="160" customFormat="1" ht="13.5" thickBot="1">
      <c r="A78" s="158" t="s">
        <v>122</v>
      </c>
      <c r="B78" s="164">
        <v>410</v>
      </c>
      <c r="C78" s="164">
        <v>410</v>
      </c>
      <c r="D78" s="164">
        <v>410</v>
      </c>
      <c r="E78" s="164">
        <v>410</v>
      </c>
      <c r="F78" s="164">
        <v>410</v>
      </c>
      <c r="G78" s="164"/>
      <c r="H78" s="164"/>
      <c r="I78" s="164"/>
      <c r="J78" s="164"/>
      <c r="K78" s="164"/>
      <c r="L78" s="164"/>
      <c r="M78" s="164"/>
      <c r="N78" s="159">
        <f>SUM(B78:M78)</f>
        <v>2050</v>
      </c>
    </row>
    <row r="79" spans="1:14" s="160" customFormat="1" ht="13.5" thickBot="1">
      <c r="A79" s="158" t="s">
        <v>123</v>
      </c>
      <c r="B79" s="164">
        <v>-1777</v>
      </c>
      <c r="C79" s="164">
        <v>273</v>
      </c>
      <c r="D79" s="164">
        <v>273</v>
      </c>
      <c r="E79" s="164">
        <v>205.5</v>
      </c>
      <c r="F79" s="164">
        <v>205.5</v>
      </c>
      <c r="G79" s="164"/>
      <c r="H79" s="164"/>
      <c r="I79" s="164"/>
      <c r="J79" s="164"/>
      <c r="K79" s="164"/>
      <c r="L79" s="164"/>
      <c r="M79" s="164"/>
      <c r="N79" s="159">
        <f>SUM(B79:M79)</f>
        <v>-820</v>
      </c>
    </row>
    <row r="80" spans="1:14" s="2" customFormat="1" ht="13.5" thickBot="1">
      <c r="A80" s="53" t="s">
        <v>27</v>
      </c>
      <c r="B80" s="51">
        <f aca="true" t="shared" si="3" ref="B80:M80">B77-B76</f>
        <v>-13926.54</v>
      </c>
      <c r="C80" s="51">
        <f t="shared" si="3"/>
        <v>11979.4</v>
      </c>
      <c r="D80" s="51">
        <f t="shared" si="3"/>
        <v>-4918.78</v>
      </c>
      <c r="E80" s="51">
        <f t="shared" si="3"/>
        <v>816.490000000005</v>
      </c>
      <c r="F80" s="51">
        <f t="shared" si="3"/>
        <v>-8975.69</v>
      </c>
      <c r="G80" s="51">
        <f t="shared" si="3"/>
        <v>62318.32</v>
      </c>
      <c r="H80" s="51">
        <f t="shared" si="3"/>
        <v>0</v>
      </c>
      <c r="I80" s="51">
        <f t="shared" si="3"/>
        <v>0</v>
      </c>
      <c r="J80" s="51">
        <f t="shared" si="3"/>
        <v>0</v>
      </c>
      <c r="K80" s="51">
        <f t="shared" si="3"/>
        <v>0</v>
      </c>
      <c r="L80" s="51">
        <f t="shared" si="3"/>
        <v>0</v>
      </c>
      <c r="M80" s="51">
        <f t="shared" si="3"/>
        <v>0</v>
      </c>
      <c r="N80" s="183">
        <f>SUM(B80:M80)</f>
        <v>47293.2</v>
      </c>
    </row>
    <row r="81" spans="1:14" s="2" customFormat="1" ht="13.5" thickBot="1">
      <c r="A81" s="53" t="s">
        <v>25</v>
      </c>
      <c r="B81" s="165">
        <f>B75+B77+B78+B79</f>
        <v>341301.55</v>
      </c>
      <c r="C81" s="165">
        <f>C75+C77+C78+C79</f>
        <v>400672.45</v>
      </c>
      <c r="D81" s="166">
        <f>D75+D77+D78+D79-D72</f>
        <v>269698.16</v>
      </c>
      <c r="E81" s="165">
        <f>E75+E77+E78+E79</f>
        <v>327078.49</v>
      </c>
      <c r="F81" s="165">
        <f>F75+F77+F78+F79</f>
        <v>374666.64</v>
      </c>
      <c r="G81" s="166">
        <f>G75+G77+G78+G79-G72</f>
        <v>210088.17</v>
      </c>
      <c r="H81" s="165">
        <f>H75+H77+H78+H79</f>
        <v>210088.17</v>
      </c>
      <c r="I81" s="165">
        <f>I75+I77+I78+I79</f>
        <v>210088.17</v>
      </c>
      <c r="J81" s="166">
        <f>J75+J77+J78+J79-J72</f>
        <v>210088.17</v>
      </c>
      <c r="K81" s="165">
        <f>K75+K77+K78+K79</f>
        <v>210088.17</v>
      </c>
      <c r="L81" s="165">
        <f>L75+L77+L78+L79</f>
        <v>210088.17</v>
      </c>
      <c r="M81" s="166">
        <f>M75+M77+M78+M79-M72</f>
        <v>210088.17</v>
      </c>
      <c r="N81" s="165"/>
    </row>
    <row r="82" spans="7:14" s="2" customFormat="1" ht="57" customHeight="1">
      <c r="G82" s="33"/>
      <c r="H82" s="212" t="s">
        <v>136</v>
      </c>
      <c r="I82" s="212"/>
      <c r="J82" s="212"/>
      <c r="K82" s="212"/>
      <c r="L82" s="213" t="s">
        <v>137</v>
      </c>
      <c r="M82" s="213"/>
      <c r="N82" s="213"/>
    </row>
    <row r="83" spans="8:14" s="2" customFormat="1" ht="72" customHeight="1">
      <c r="H83" s="214" t="s">
        <v>138</v>
      </c>
      <c r="I83" s="214"/>
      <c r="J83" s="214"/>
      <c r="K83" s="214"/>
      <c r="L83" s="215" t="s">
        <v>168</v>
      </c>
      <c r="M83" s="215"/>
      <c r="N83" s="215"/>
    </row>
    <row r="84" s="2" customFormat="1" ht="12.75"/>
    <row r="85" spans="8:13" s="2" customFormat="1" ht="15">
      <c r="H85" s="217" t="s">
        <v>124</v>
      </c>
      <c r="I85" s="217"/>
      <c r="J85" s="217"/>
      <c r="K85" s="167">
        <f>O72</f>
        <v>409583.64</v>
      </c>
      <c r="L85" s="168"/>
      <c r="M85" s="168"/>
    </row>
    <row r="86" spans="8:13" s="2" customFormat="1" ht="15">
      <c r="H86" s="217" t="s">
        <v>125</v>
      </c>
      <c r="I86" s="217"/>
      <c r="J86" s="217"/>
      <c r="K86" s="167">
        <f>N76</f>
        <v>279741.7</v>
      </c>
      <c r="L86" s="168"/>
      <c r="M86" s="168"/>
    </row>
    <row r="87" spans="8:13" s="2" customFormat="1" ht="15">
      <c r="H87" s="217" t="s">
        <v>126</v>
      </c>
      <c r="I87" s="217"/>
      <c r="J87" s="217"/>
      <c r="K87" s="167">
        <f>N77</f>
        <v>327034.9</v>
      </c>
      <c r="L87" s="168"/>
      <c r="M87" s="168"/>
    </row>
    <row r="88" spans="8:13" s="2" customFormat="1" ht="15">
      <c r="H88" s="217" t="s">
        <v>127</v>
      </c>
      <c r="I88" s="217"/>
      <c r="J88" s="217"/>
      <c r="K88" s="167">
        <f>K87-K86</f>
        <v>47293.2</v>
      </c>
      <c r="L88" s="168"/>
      <c r="M88" s="168"/>
    </row>
    <row r="89" spans="8:13" s="2" customFormat="1" ht="15">
      <c r="H89" s="218" t="s">
        <v>128</v>
      </c>
      <c r="I89" s="218"/>
      <c r="J89" s="218"/>
      <c r="K89" s="167">
        <f>K86-K85</f>
        <v>-129841.94</v>
      </c>
      <c r="L89" s="168"/>
      <c r="M89" s="168"/>
    </row>
    <row r="90" spans="8:13" s="2" customFormat="1" ht="15">
      <c r="H90" s="219" t="s">
        <v>169</v>
      </c>
      <c r="I90" s="220"/>
      <c r="J90" s="221"/>
      <c r="K90" s="167">
        <f>B75</f>
        <v>291406.91</v>
      </c>
      <c r="L90" s="168"/>
      <c r="M90" s="168"/>
    </row>
    <row r="91" spans="8:13" s="2" customFormat="1" ht="15.75">
      <c r="H91" s="222" t="s">
        <v>194</v>
      </c>
      <c r="I91" s="222"/>
      <c r="J91" s="222"/>
      <c r="K91" s="169">
        <f>K90+K89+K88+K92</f>
        <v>210088.17</v>
      </c>
      <c r="L91" s="168"/>
      <c r="M91" s="168"/>
    </row>
    <row r="92" spans="8:13" s="2" customFormat="1" ht="15">
      <c r="H92" s="216" t="s">
        <v>129</v>
      </c>
      <c r="I92" s="216"/>
      <c r="J92" s="216"/>
      <c r="K92" s="170">
        <f>N78+N79</f>
        <v>1230</v>
      </c>
      <c r="L92" s="168"/>
      <c r="M92" s="168"/>
    </row>
    <row r="93" spans="8:13" s="2" customFormat="1" ht="15">
      <c r="H93" s="218" t="s">
        <v>130</v>
      </c>
      <c r="I93" s="218"/>
      <c r="J93" s="218"/>
      <c r="K93" s="170">
        <f>D63+G63+J63+M63</f>
        <v>202543.73</v>
      </c>
      <c r="L93" s="223" t="s">
        <v>177</v>
      </c>
      <c r="M93" s="223"/>
    </row>
    <row r="94" spans="8:13" s="2" customFormat="1" ht="15">
      <c r="H94" s="216" t="s">
        <v>131</v>
      </c>
      <c r="I94" s="216"/>
      <c r="J94" s="216"/>
      <c r="K94" s="170"/>
      <c r="L94" s="168"/>
      <c r="M94" s="168"/>
    </row>
    <row r="95" spans="8:13" s="2" customFormat="1" ht="15">
      <c r="H95" s="216" t="s">
        <v>132</v>
      </c>
      <c r="I95" s="216"/>
      <c r="J95" s="216"/>
      <c r="K95" s="170"/>
      <c r="L95" s="168"/>
      <c r="M95" s="168"/>
    </row>
    <row r="96" spans="8:13" ht="15">
      <c r="H96" s="216" t="s">
        <v>133</v>
      </c>
      <c r="I96" s="216"/>
      <c r="J96" s="216"/>
      <c r="K96" s="170">
        <f>K94+K95</f>
        <v>0</v>
      </c>
      <c r="L96" s="168"/>
      <c r="M96" s="168"/>
    </row>
    <row r="97" spans="8:13" ht="15">
      <c r="H97" s="216" t="s">
        <v>134</v>
      </c>
      <c r="I97" s="216"/>
      <c r="J97" s="216"/>
      <c r="K97" s="170">
        <f>K96-K93</f>
        <v>-202543.73</v>
      </c>
      <c r="L97" s="171"/>
      <c r="M97" s="168"/>
    </row>
    <row r="98" spans="8:13" ht="15.75">
      <c r="H98" s="216" t="s">
        <v>135</v>
      </c>
      <c r="I98" s="216"/>
      <c r="J98" s="216"/>
      <c r="K98" s="172">
        <f>K89-K97</f>
        <v>72701.79</v>
      </c>
      <c r="L98" s="168"/>
      <c r="M98" s="168"/>
    </row>
  </sheetData>
  <sheetProtection/>
  <mergeCells count="27">
    <mergeCell ref="A4:O4"/>
    <mergeCell ref="H85:J85"/>
    <mergeCell ref="H86:J86"/>
    <mergeCell ref="A1:N1"/>
    <mergeCell ref="A64:N64"/>
    <mergeCell ref="A45:N45"/>
    <mergeCell ref="B2:D2"/>
    <mergeCell ref="E2:G2"/>
    <mergeCell ref="H2:J2"/>
    <mergeCell ref="K2:M2"/>
    <mergeCell ref="H98:J98"/>
    <mergeCell ref="H91:J91"/>
    <mergeCell ref="H92:J92"/>
    <mergeCell ref="H93:J93"/>
    <mergeCell ref="L93:M93"/>
    <mergeCell ref="H94:J94"/>
    <mergeCell ref="H95:J95"/>
    <mergeCell ref="H82:K82"/>
    <mergeCell ref="L82:N82"/>
    <mergeCell ref="H83:K83"/>
    <mergeCell ref="L83:N83"/>
    <mergeCell ref="H96:J96"/>
    <mergeCell ref="H97:J97"/>
    <mergeCell ref="H87:J87"/>
    <mergeCell ref="H88:J88"/>
    <mergeCell ref="H89:J89"/>
    <mergeCell ref="H90:J90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6:I29"/>
  <sheetViews>
    <sheetView zoomScalePageLayoutView="0" workbookViewId="0" topLeftCell="A1">
      <selection activeCell="O21" sqref="O21"/>
    </sheetView>
  </sheetViews>
  <sheetFormatPr defaultColWidth="9.00390625" defaultRowHeight="12.75"/>
  <cols>
    <col min="5" max="5" width="18.25390625" style="0" customWidth="1"/>
    <col min="7" max="7" width="18.00390625" style="0" customWidth="1"/>
  </cols>
  <sheetData>
    <row r="6" ht="12.75">
      <c r="C6" t="s">
        <v>178</v>
      </c>
    </row>
    <row r="8" ht="12.75">
      <c r="C8" t="s">
        <v>185</v>
      </c>
    </row>
    <row r="9" spans="5:7" ht="12.75">
      <c r="E9" s="237" t="s">
        <v>179</v>
      </c>
      <c r="G9" s="238" t="s">
        <v>180</v>
      </c>
    </row>
    <row r="10" spans="5:7" ht="12.75">
      <c r="E10" s="237"/>
      <c r="G10" s="238"/>
    </row>
    <row r="11" spans="5:7" ht="12.75">
      <c r="E11" s="237"/>
      <c r="G11" s="238"/>
    </row>
    <row r="12" ht="12.75">
      <c r="G12" s="189"/>
    </row>
    <row r="13" spans="3:7" ht="12.75">
      <c r="C13" t="s">
        <v>181</v>
      </c>
      <c r="E13">
        <v>5076</v>
      </c>
      <c r="G13">
        <v>5076</v>
      </c>
    </row>
    <row r="14" spans="3:7" ht="12.75">
      <c r="C14" t="s">
        <v>182</v>
      </c>
      <c r="E14">
        <v>4920</v>
      </c>
      <c r="G14">
        <v>4920</v>
      </c>
    </row>
    <row r="15" spans="3:7" ht="12.75">
      <c r="C15" t="s">
        <v>183</v>
      </c>
      <c r="E15">
        <v>4920</v>
      </c>
      <c r="G15">
        <v>4920</v>
      </c>
    </row>
    <row r="16" spans="3:7" ht="12.75">
      <c r="C16" t="s">
        <v>196</v>
      </c>
      <c r="E16">
        <v>2050</v>
      </c>
      <c r="G16">
        <v>2050</v>
      </c>
    </row>
    <row r="19" spans="3:7" ht="12.75">
      <c r="C19" t="s">
        <v>26</v>
      </c>
      <c r="E19">
        <v>16966</v>
      </c>
      <c r="G19">
        <v>16966</v>
      </c>
    </row>
    <row r="23" ht="12.75">
      <c r="C23" t="s">
        <v>184</v>
      </c>
    </row>
    <row r="25" spans="3:9" ht="12.75">
      <c r="C25" t="s">
        <v>182</v>
      </c>
      <c r="E25">
        <v>2870</v>
      </c>
      <c r="G25">
        <v>4920</v>
      </c>
      <c r="I25">
        <v>-2050</v>
      </c>
    </row>
    <row r="26" spans="3:7" ht="12.75">
      <c r="C26" t="s">
        <v>183</v>
      </c>
      <c r="E26">
        <v>4920</v>
      </c>
      <c r="G26">
        <v>4452</v>
      </c>
    </row>
    <row r="27" spans="3:7" ht="12.75">
      <c r="C27" t="s">
        <v>196</v>
      </c>
      <c r="E27">
        <v>1230</v>
      </c>
      <c r="G27">
        <v>-820</v>
      </c>
    </row>
    <row r="29" spans="5:9" ht="12.75">
      <c r="E29">
        <v>9020</v>
      </c>
      <c r="G29">
        <v>8552</v>
      </c>
      <c r="I29">
        <v>-2050</v>
      </c>
    </row>
  </sheetData>
  <sheetProtection/>
  <mergeCells count="2">
    <mergeCell ref="E9:E11"/>
    <mergeCell ref="G9:G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2015-07-29T07:22:17Z</cp:lastPrinted>
  <dcterms:created xsi:type="dcterms:W3CDTF">2010-04-02T14:46:04Z</dcterms:created>
  <dcterms:modified xsi:type="dcterms:W3CDTF">2015-08-19T07:45:00Z</dcterms:modified>
  <cp:category/>
  <cp:version/>
  <cp:contentType/>
  <cp:contentStatus/>
</cp:coreProperties>
</file>