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710" windowWidth="15480" windowHeight="9960" activeTab="2"/>
  </bookViews>
  <sheets>
    <sheet name="проект 290" sheetId="6" r:id="rId1"/>
    <sheet name="по заявлению" sheetId="8" r:id="rId2"/>
    <sheet name="по голосованию" sheetId="9" r:id="rId3"/>
  </sheets>
  <definedNames>
    <definedName name="_xlnm.Print_Area" localSheetId="2">'по голосованию'!$A$1:$F$137</definedName>
    <definedName name="_xlnm.Print_Area" localSheetId="1">'по заявлению'!$A$1:$F$140</definedName>
    <definedName name="_xlnm.Print_Area" localSheetId="0">'проект 290'!$A$1:$F$151</definedName>
  </definedNames>
  <calcPr calcId="145621" fullPrecision="0"/>
</workbook>
</file>

<file path=xl/calcChain.xml><?xml version="1.0" encoding="utf-8"?>
<calcChain xmlns="http://schemas.openxmlformats.org/spreadsheetml/2006/main">
  <c r="D112" i="9" l="1"/>
  <c r="D114" i="9"/>
  <c r="E125" i="9"/>
  <c r="F125" i="9" s="1"/>
  <c r="E124" i="9"/>
  <c r="F124" i="9" s="1"/>
  <c r="F123" i="9" s="1"/>
  <c r="E123" i="9"/>
  <c r="D123" i="9"/>
  <c r="E117" i="9"/>
  <c r="D117" i="9"/>
  <c r="E116" i="9"/>
  <c r="F116" i="9" s="1"/>
  <c r="E115" i="9"/>
  <c r="F115" i="9" s="1"/>
  <c r="E114" i="9"/>
  <c r="F114" i="9" s="1"/>
  <c r="D113" i="9"/>
  <c r="E113" i="9" s="1"/>
  <c r="F113" i="9" s="1"/>
  <c r="E112" i="9"/>
  <c r="D107" i="9"/>
  <c r="E107" i="9" s="1"/>
  <c r="F107" i="9" s="1"/>
  <c r="D104" i="9"/>
  <c r="E104" i="9" s="1"/>
  <c r="F104" i="9" s="1"/>
  <c r="D102" i="9"/>
  <c r="E102" i="9" s="1"/>
  <c r="F102" i="9" s="1"/>
  <c r="D101" i="9"/>
  <c r="D100" i="9"/>
  <c r="D99" i="9"/>
  <c r="D96" i="9"/>
  <c r="D95" i="9" s="1"/>
  <c r="E95" i="9" s="1"/>
  <c r="F95" i="9" s="1"/>
  <c r="D94" i="9"/>
  <c r="D90" i="9"/>
  <c r="E90" i="9" s="1"/>
  <c r="F90" i="9" s="1"/>
  <c r="D89" i="9"/>
  <c r="D80" i="9"/>
  <c r="E80" i="9" s="1"/>
  <c r="F80" i="9" s="1"/>
  <c r="D65" i="9"/>
  <c r="E65" i="9" s="1"/>
  <c r="F65" i="9" s="1"/>
  <c r="E64" i="9"/>
  <c r="F64" i="9" s="1"/>
  <c r="E63" i="9"/>
  <c r="D63" i="9" s="1"/>
  <c r="E62" i="9"/>
  <c r="D62" i="9" s="1"/>
  <c r="E61" i="9"/>
  <c r="F61" i="9" s="1"/>
  <c r="E51" i="9"/>
  <c r="D51" i="9" s="1"/>
  <c r="F50" i="9"/>
  <c r="E50" i="9"/>
  <c r="F47" i="9"/>
  <c r="E47" i="9"/>
  <c r="F46" i="9"/>
  <c r="E46" i="9"/>
  <c r="F40" i="9"/>
  <c r="E40" i="9"/>
  <c r="E39" i="9"/>
  <c r="D39" i="9" s="1"/>
  <c r="E38" i="9"/>
  <c r="D38" i="9" s="1"/>
  <c r="E27" i="9"/>
  <c r="D27" i="9" s="1"/>
  <c r="F15" i="9"/>
  <c r="E15" i="9" s="1"/>
  <c r="D15" i="9" s="1"/>
  <c r="D118" i="9" l="1"/>
  <c r="D129" i="9" s="1"/>
  <c r="H129" i="9" s="1"/>
  <c r="E118" i="9"/>
  <c r="E129" i="9" s="1"/>
  <c r="F112" i="9"/>
  <c r="F118" i="9" s="1"/>
  <c r="F129" i="9" s="1"/>
  <c r="D132" i="8"/>
  <c r="E132" i="8" s="1"/>
  <c r="F132" i="8" s="1"/>
  <c r="E125" i="8"/>
  <c r="F125" i="8" s="1"/>
  <c r="E124" i="8"/>
  <c r="F124" i="8" s="1"/>
  <c r="F123" i="8" s="1"/>
  <c r="D123" i="8"/>
  <c r="E117" i="8"/>
  <c r="D117" i="8" s="1"/>
  <c r="E116" i="8"/>
  <c r="F116" i="8" s="1"/>
  <c r="E115" i="8"/>
  <c r="F115" i="8" s="1"/>
  <c r="D114" i="8"/>
  <c r="E114" i="8" s="1"/>
  <c r="F114" i="8" s="1"/>
  <c r="D113" i="8"/>
  <c r="E113" i="8" s="1"/>
  <c r="F113" i="8" s="1"/>
  <c r="E112" i="8"/>
  <c r="D107" i="8"/>
  <c r="E107" i="8" s="1"/>
  <c r="F107" i="8" s="1"/>
  <c r="D104" i="8"/>
  <c r="E104" i="8" s="1"/>
  <c r="F104" i="8" s="1"/>
  <c r="D102" i="8"/>
  <c r="E102" i="8" s="1"/>
  <c r="F102" i="8" s="1"/>
  <c r="D101" i="8"/>
  <c r="D100" i="8"/>
  <c r="D99" i="8"/>
  <c r="D96" i="8"/>
  <c r="D95" i="8" s="1"/>
  <c r="E95" i="8" s="1"/>
  <c r="F95" i="8" s="1"/>
  <c r="D94" i="8"/>
  <c r="D90" i="8"/>
  <c r="E90" i="8" s="1"/>
  <c r="F90" i="8" s="1"/>
  <c r="D89" i="8"/>
  <c r="D80" i="8" s="1"/>
  <c r="E80" i="8" s="1"/>
  <c r="F80" i="8" s="1"/>
  <c r="D65" i="8"/>
  <c r="E65" i="8" s="1"/>
  <c r="F65" i="8" s="1"/>
  <c r="E64" i="8"/>
  <c r="F64" i="8" s="1"/>
  <c r="E63" i="8"/>
  <c r="D63" i="8" s="1"/>
  <c r="E62" i="8"/>
  <c r="D62" i="8" s="1"/>
  <c r="E61" i="8"/>
  <c r="F61" i="8" s="1"/>
  <c r="E51" i="8"/>
  <c r="D51" i="8" s="1"/>
  <c r="F50" i="8"/>
  <c r="E50" i="8"/>
  <c r="F47" i="8"/>
  <c r="E47" i="8"/>
  <c r="F46" i="8"/>
  <c r="E46" i="8"/>
  <c r="E40" i="8"/>
  <c r="F40" i="8" s="1"/>
  <c r="E39" i="8"/>
  <c r="D39" i="8"/>
  <c r="E38" i="8"/>
  <c r="D38" i="8"/>
  <c r="E27" i="8"/>
  <c r="D27" i="8"/>
  <c r="F15" i="8"/>
  <c r="E15" i="8"/>
  <c r="D15" i="8" s="1"/>
  <c r="F65" i="6"/>
  <c r="E123" i="8" l="1"/>
  <c r="E118" i="8"/>
  <c r="D118" i="8"/>
  <c r="D129" i="8" s="1"/>
  <c r="H129" i="8" s="1"/>
  <c r="F112" i="8"/>
  <c r="F118" i="8" s="1"/>
  <c r="F129" i="8" s="1"/>
  <c r="F15" i="6"/>
  <c r="E129" i="8" l="1"/>
  <c r="D114" i="6"/>
  <c r="D113" i="6"/>
  <c r="D96" i="6" l="1"/>
  <c r="D65" i="6"/>
  <c r="E115" i="6"/>
  <c r="F115" i="6" s="1"/>
  <c r="E116" i="6"/>
  <c r="F116" i="6" s="1"/>
  <c r="E114" i="6"/>
  <c r="F114" i="6" s="1"/>
  <c r="E113" i="6"/>
  <c r="F113" i="6" s="1"/>
  <c r="D63" i="6" l="1"/>
  <c r="E63" i="6"/>
  <c r="F61" i="6"/>
  <c r="E61" i="6"/>
  <c r="D40" i="6"/>
  <c r="E138" i="6" l="1"/>
  <c r="F138" i="6" s="1"/>
  <c r="E127" i="6" l="1"/>
  <c r="F127" i="6" s="1"/>
  <c r="D123" i="6" l="1"/>
  <c r="E137" i="6"/>
  <c r="F137" i="6" s="1"/>
  <c r="E140" i="6" l="1"/>
  <c r="F140" i="6" s="1"/>
  <c r="D102" i="6"/>
  <c r="E64" i="6"/>
  <c r="F64" i="6" s="1"/>
  <c r="E112" i="6" l="1"/>
  <c r="D107" i="6"/>
  <c r="E40" i="6"/>
  <c r="F40" i="6" s="1"/>
  <c r="F112" i="6" l="1"/>
  <c r="E125" i="6"/>
  <c r="F125" i="6" s="1"/>
  <c r="E126" i="6"/>
  <c r="F126" i="6" s="1"/>
  <c r="E128" i="6"/>
  <c r="F128" i="6" s="1"/>
  <c r="E129" i="6"/>
  <c r="F129" i="6" s="1"/>
  <c r="E130" i="6"/>
  <c r="F130" i="6" s="1"/>
  <c r="E131" i="6"/>
  <c r="F131" i="6" s="1"/>
  <c r="E132" i="6"/>
  <c r="F132" i="6" s="1"/>
  <c r="E133" i="6"/>
  <c r="F133" i="6" s="1"/>
  <c r="E134" i="6"/>
  <c r="F134" i="6" s="1"/>
  <c r="E135" i="6"/>
  <c r="F135" i="6" s="1"/>
  <c r="E136" i="6"/>
  <c r="F136" i="6" s="1"/>
  <c r="E139" i="6"/>
  <c r="F139" i="6" l="1"/>
  <c r="E124" i="6"/>
  <c r="E123" i="6" s="1"/>
  <c r="E117" i="6"/>
  <c r="D117" i="6" s="1"/>
  <c r="E107" i="6"/>
  <c r="D104" i="6"/>
  <c r="E102" i="6"/>
  <c r="F102" i="6" s="1"/>
  <c r="D101" i="6"/>
  <c r="D100" i="6"/>
  <c r="D99" i="6"/>
  <c r="D94" i="6"/>
  <c r="D90" i="6"/>
  <c r="E90" i="6" s="1"/>
  <c r="F90" i="6" s="1"/>
  <c r="D89" i="6"/>
  <c r="E65" i="6"/>
  <c r="E62" i="6"/>
  <c r="D62" i="6" s="1"/>
  <c r="E51" i="6"/>
  <c r="D51" i="6" s="1"/>
  <c r="E50" i="6"/>
  <c r="F50" i="6" s="1"/>
  <c r="E47" i="6"/>
  <c r="F47" i="6" s="1"/>
  <c r="E46" i="6"/>
  <c r="F46" i="6" s="1"/>
  <c r="E39" i="6"/>
  <c r="D39" i="6" s="1"/>
  <c r="E38" i="6"/>
  <c r="D38" i="6" s="1"/>
  <c r="E27" i="6"/>
  <c r="D27" i="6" s="1"/>
  <c r="D80" i="6" l="1"/>
  <c r="E80" i="6" s="1"/>
  <c r="F80" i="6" s="1"/>
  <c r="E104" i="6"/>
  <c r="F104" i="6" s="1"/>
  <c r="F107" i="6"/>
  <c r="F124" i="6"/>
  <c r="F123" i="6" s="1"/>
  <c r="D95" i="6"/>
  <c r="E95" i="6" s="1"/>
  <c r="F95" i="6" s="1"/>
  <c r="E15" i="6"/>
  <c r="F118" i="6" l="1"/>
  <c r="F144" i="6" s="1"/>
  <c r="E118" i="6"/>
  <c r="E144" i="6" s="1"/>
  <c r="D15" i="6"/>
  <c r="D118" i="6" s="1"/>
  <c r="D144" i="6" l="1"/>
  <c r="H144" i="6" s="1"/>
  <c r="F48" i="9"/>
  <c r="F49" i="9"/>
  <c r="F49" i="8"/>
  <c r="F48" i="8"/>
  <c r="E48" i="8"/>
  <c r="D48" i="8"/>
  <c r="F49" i="6"/>
  <c r="E49" i="6"/>
  <c r="D49" i="6"/>
  <c r="D48" i="9"/>
  <c r="E48" i="9"/>
  <c r="D49" i="9"/>
  <c r="E49" i="9"/>
  <c r="F48" i="6"/>
  <c r="E48" i="6"/>
  <c r="D48" i="6"/>
  <c r="D49" i="8"/>
  <c r="E49" i="8"/>
</calcChain>
</file>

<file path=xl/sharedStrings.xml><?xml version="1.0" encoding="utf-8"?>
<sst xmlns="http://schemas.openxmlformats.org/spreadsheetml/2006/main" count="725" uniqueCount="181">
  <si>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</si>
  <si>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</si>
  <si>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</si>
  <si>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</si>
  <si>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</si>
  <si>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</si>
  <si>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</si>
  <si>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</si>
  <si>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</si>
  <si>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</si>
  <si>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</si>
  <si>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</si>
  <si>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</si>
  <si>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</si>
  <si>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</si>
  <si>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</si>
  <si>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</si>
  <si>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</si>
  <si>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</si>
  <si>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</si>
  <si>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</si>
  <si>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</si>
  <si>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</si>
  <si>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</si>
  <si>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</si>
  <si>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</si>
  <si>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</si>
  <si>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</si>
  <si>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</si>
  <si>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</si>
  <si>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</si>
  <si>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</si>
  <si>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</si>
  <si>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</si>
  <si>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</si>
  <si>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</si>
  <si>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</si>
  <si>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</si>
  <si>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</si>
  <si>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</si>
  <si>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</si>
  <si>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</si>
  <si>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</si>
  <si>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</si>
  <si>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</si>
  <si>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</si>
  <si>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</si>
  <si>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</si>
  <si>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</si>
  <si>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</si>
  <si>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</si>
  <si>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</si>
  <si>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</si>
  <si>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</si>
  <si>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</si>
  <si>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</si>
  <si>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перевод реле времени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</si>
  <si>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</si>
  <si>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</si>
  <si>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</si>
  <si>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</si>
  <si>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</si>
  <si>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</si>
  <si>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</si>
  <si>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Сбор, вывоз и утилизация ТБО*, руб./м2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</si>
  <si>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</si>
  <si>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</si>
  <si>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</si>
  <si>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</si>
  <si>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гидравлическое испытание элеваторных узлов и запорной арматуры</t>
  </si>
  <si>
    <t>1 раз в 3 года</t>
  </si>
  <si>
    <t>Итого:</t>
  </si>
  <si>
    <t>очистка водопремных воронок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</si>
  <si>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</si>
  <si>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</si>
  <si>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по адресу: ул.Парковая, д.11(S жилые + нежилые = 3877,6 м2; S придом.тер.= 4805,9м2)</t>
  </si>
  <si>
    <t xml:space="preserve">Проект </t>
  </si>
  <si>
    <t>объем работ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</si>
  <si>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</si>
  <si>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</si>
  <si>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</si>
  <si>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</si>
  <si>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</si>
  <si>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</si>
  <si>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</si>
  <si>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</si>
  <si>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</si>
  <si>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</si>
  <si>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</si>
  <si>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</si>
  <si>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</si>
  <si>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</si>
  <si>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</si>
  <si>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</si>
  <si>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</si>
  <si>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</si>
  <si>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</si>
  <si>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</si>
  <si>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</si>
  <si>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</si>
  <si>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</si>
  <si>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</si>
  <si>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</si>
  <si>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</si>
  <si>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</si>
  <si>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</si>
  <si>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</si>
  <si>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</si>
  <si>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</si>
  <si>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</si>
  <si>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</si>
  <si>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</si>
  <si>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</si>
  <si>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</si>
  <si>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</si>
  <si>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</si>
  <si>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</si>
  <si>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</si>
  <si>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</si>
  <si>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</si>
  <si>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</si>
  <si>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</si>
  <si>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</si>
  <si>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</si>
  <si>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</si>
  <si>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</si>
  <si>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</si>
  <si>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</si>
  <si>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</si>
  <si>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</si>
  <si>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</si>
  <si>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 xml:space="preserve">1 раз </t>
  </si>
  <si>
    <t>3877,6 м2</t>
  </si>
  <si>
    <t>4805,9 м2</t>
  </si>
  <si>
    <t>1 шт</t>
  </si>
  <si>
    <t>очистка от снега и льда водостоков</t>
  </si>
  <si>
    <t>4 пробы</t>
  </si>
  <si>
    <t>453,3 м2</t>
  </si>
  <si>
    <t>463 м</t>
  </si>
  <si>
    <t>991,6 м2</t>
  </si>
  <si>
    <t>1881 м</t>
  </si>
  <si>
    <t>1315 м</t>
  </si>
  <si>
    <t>595 м</t>
  </si>
  <si>
    <t>670 м</t>
  </si>
  <si>
    <t>530 м</t>
  </si>
  <si>
    <t>180 каналов</t>
  </si>
  <si>
    <t>ВСЕГО (без содержания лестничных клеток)</t>
  </si>
  <si>
    <t>ВСЕГО (с содержанием лестничных клеток)</t>
  </si>
  <si>
    <t>Погодное регулирование системы отопления (ориентировочная стоимость)</t>
  </si>
  <si>
    <t>Установка электронного регулятора на ВВП</t>
  </si>
  <si>
    <t>Ремонт отмостки - 20 м2</t>
  </si>
  <si>
    <t>Ремонт межпанельных швов - 100 мп</t>
  </si>
  <si>
    <t>Замена почтовых ящиков - 90 шт.</t>
  </si>
  <si>
    <t>Ремонт балконных плит - 10 м2</t>
  </si>
  <si>
    <t>Ремонт подвальных входов (подъезды №4,6) - 2 шт.</t>
  </si>
  <si>
    <t>Ремонт подъездных пандусов - 8 шт.</t>
  </si>
  <si>
    <t>Ремонт козырьков подъездных входов - 8 шт.</t>
  </si>
  <si>
    <t>Ремонт люка выхода на кровлю (подъезд №6)</t>
  </si>
  <si>
    <t>Смена шаровых кранов (спускники) на СТС диам.15 мм - 22 шт.</t>
  </si>
  <si>
    <t>Установка обратного клапана на ввод ХВС на ВВП  диам. 50 мм - 1 шт.</t>
  </si>
  <si>
    <t>Установка фильтра на ввод ХВС на ВВП диам. 50 мм - 1 шт.</t>
  </si>
  <si>
    <t>Ремонт освещения подвала</t>
  </si>
  <si>
    <t>Предлагаемый перечень работ по текущему ремонту                                       (на выбор собственников)</t>
  </si>
  <si>
    <t>Косметический ремонт подъездов - №№1-3, 5-8 (1 вариант)</t>
  </si>
  <si>
    <t>Косметический ремонт подъездов (побелка) - №№1-3, 5-8 (2 вариант)</t>
  </si>
  <si>
    <t>Смена секций бойлера ГВС (Ступень №1 на входе ХВС)</t>
  </si>
  <si>
    <t>2017 -2018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</si>
  <si>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</si>
  <si>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</si>
  <si>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</si>
  <si>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</si>
  <si>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</si>
  <si>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дезинфекция вентканалов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</si>
  <si>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насоса ГВС, восстановление водостоков (мелкий ремонт после очистки от снега и льда), очистка от снега и льда козырьков подъездов)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</si>
  <si>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</si>
  <si>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</si>
  <si>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</si>
  <si>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</si>
  <si>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насоса ГВС, восстановление водостоков (мелкий ремонт после очистки от снега и льда), очистка от снега и льда козырьков подъездов, работа по очистке водяного подогревателя для удаления накипи-коррозийных отложений, прочистка канализационных выпусков до стены здания, дезинфекция вентканалов, очистка водоприемных воронок)</t>
    </r>
  </si>
  <si>
    <t>Демонтаж- монтаж подвального входа № 8 (для смены канализационного выпуска - лежака)</t>
  </si>
  <si>
    <t>Смена секций бойлера ГВС (Ступень №1 на входе ХВС) 3 секции ДУ 168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</si>
</sst>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1"/>
      <name val="Arial"/>
      <family val="2"/>
      <charset val="204"/>
    </font>
    <font>
      <sz val="10"/>
      <color rgb="FFFF000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7" fillId="4" borderId="16" xfId="0" applyNumberFormat="1" applyFont="1" applyFill="1" applyBorder="1" applyAlignment="1">
      <alignment horizontal="center" vertical="center" wrapText="1"/>
    </xf>
    <xf numFmtId="2" fontId="7" fillId="4" borderId="15" xfId="0" applyNumberFormat="1" applyFont="1" applyFill="1" applyBorder="1" applyAlignment="1">
      <alignment horizontal="center" vertical="center" wrapText="1"/>
    </xf>
    <xf numFmtId="2" fontId="7" fillId="4" borderId="17" xfId="0" applyNumberFormat="1" applyFont="1" applyFill="1" applyBorder="1" applyAlignment="1">
      <alignment horizontal="center" vertical="center" wrapText="1"/>
    </xf>
    <xf numFmtId="2" fontId="9" fillId="4" borderId="16" xfId="0" applyNumberFormat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2" fontId="9" fillId="4" borderId="17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2" fontId="7" fillId="4" borderId="0" xfId="0" applyNumberFormat="1" applyFont="1" applyFill="1" applyAlignment="1">
      <alignment horizontal="center" vertical="center" wrapText="1"/>
    </xf>
    <xf numFmtId="0" fontId="2" fillId="4" borderId="14" xfId="0" applyFont="1" applyFill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2" fontId="11" fillId="4" borderId="0" xfId="0" applyNumberFormat="1" applyFont="1" applyFill="1" applyAlignment="1">
      <alignment horizontal="center" vertical="center"/>
    </xf>
    <xf numFmtId="0" fontId="1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3" borderId="2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 vertical="center" wrapText="1"/>
    </xf>
    <xf numFmtId="2" fontId="7" fillId="4" borderId="20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11" fillId="4" borderId="28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left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2" fontId="7" fillId="4" borderId="25" xfId="0" applyNumberFormat="1" applyFont="1" applyFill="1" applyBorder="1" applyAlignment="1">
      <alignment horizontal="center" vertical="center" wrapText="1"/>
    </xf>
    <xf numFmtId="2" fontId="7" fillId="4" borderId="2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4" fontId="9" fillId="4" borderId="20" xfId="0" applyNumberFormat="1" applyFont="1" applyFill="1" applyBorder="1" applyAlignment="1">
      <alignment horizontal="center" vertical="center" wrapText="1"/>
    </xf>
    <xf numFmtId="4" fontId="9" fillId="4" borderId="22" xfId="0" applyNumberFormat="1" applyFont="1" applyFill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 wrapText="1"/>
    </xf>
    <xf numFmtId="4" fontId="9" fillId="4" borderId="21" xfId="0" applyNumberFormat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vertical="center"/>
    </xf>
    <xf numFmtId="4" fontId="9" fillId="4" borderId="30" xfId="0" applyNumberFormat="1" applyFont="1" applyFill="1" applyBorder="1" applyAlignment="1">
      <alignment horizontal="center" vertical="center" wrapText="1"/>
    </xf>
    <xf numFmtId="4" fontId="9" fillId="4" borderId="31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/>
    </xf>
    <xf numFmtId="0" fontId="8" fillId="4" borderId="27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 wrapText="1"/>
    </xf>
    <xf numFmtId="4" fontId="11" fillId="4" borderId="26" xfId="0" applyNumberFormat="1" applyFont="1" applyFill="1" applyBorder="1" applyAlignment="1">
      <alignment horizont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3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9" fillId="2" borderId="20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2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68"/>
  <sheetViews>
    <sheetView zoomScale="90" zoomScaleNormal="90" workbookViewId="0">
      <selection activeCell="K46" sqref="K4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9" style="1" customWidth="1"/>
    <col min="5" max="5" width="15.5703125" style="1" customWidth="1"/>
    <col min="6" max="6" width="20.85546875" style="48" customWidth="1"/>
    <col min="7" max="7" width="11.42578125" style="1" customWidth="1"/>
    <col min="8" max="9" width="15.42578125" style="1" hidden="1" customWidth="1"/>
    <col min="10" max="10" width="15.42578125" style="2" hidden="1" customWidth="1"/>
    <col min="11" max="12" width="15.42578125" style="1" customWidth="1"/>
    <col min="13" max="16384" width="9.140625" style="1"/>
  </cols>
  <sheetData>
    <row r="1" spans="1:10" ht="16.5" customHeight="1" x14ac:dyDescent="0.2">
      <c r="A1" s="134" t="s">
        <v>0</v>
      </c>
      <c r="B1" s="135"/>
      <c r="C1" s="135"/>
      <c r="D1" s="135"/>
      <c r="E1" s="135"/>
      <c r="F1" s="135"/>
    </row>
    <row r="2" spans="1:10" ht="12.75" customHeight="1" x14ac:dyDescent="0.3">
      <c r="B2" s="136" t="s">
        <v>1</v>
      </c>
      <c r="C2" s="136"/>
      <c r="D2" s="136"/>
      <c r="E2" s="135"/>
      <c r="F2" s="135"/>
    </row>
    <row r="3" spans="1:10" ht="24" customHeight="1" x14ac:dyDescent="0.3">
      <c r="A3" s="3" t="s">
        <v>166</v>
      </c>
      <c r="B3" s="136" t="s">
        <v>2</v>
      </c>
      <c r="C3" s="136"/>
      <c r="D3" s="136"/>
      <c r="E3" s="135"/>
      <c r="F3" s="135"/>
    </row>
    <row r="4" spans="1:10" ht="14.25" customHeight="1" x14ac:dyDescent="0.3">
      <c r="B4" s="136" t="s">
        <v>3</v>
      </c>
      <c r="C4" s="136"/>
      <c r="D4" s="136"/>
      <c r="E4" s="135"/>
      <c r="F4" s="135"/>
    </row>
    <row r="5" spans="1:10" ht="33" customHeight="1" x14ac:dyDescent="0.4">
      <c r="A5" s="133" t="s">
        <v>76</v>
      </c>
      <c r="B5" s="137"/>
      <c r="C5" s="137"/>
      <c r="D5" s="137"/>
      <c r="E5" s="137"/>
      <c r="F5" s="137"/>
      <c r="J5" s="1"/>
    </row>
    <row r="6" spans="1:10" ht="33" customHeight="1" x14ac:dyDescent="0.4">
      <c r="A6" s="133"/>
      <c r="B6" s="133"/>
      <c r="C6" s="133"/>
      <c r="D6" s="133"/>
      <c r="E6" s="133"/>
      <c r="F6" s="133"/>
      <c r="J6" s="1"/>
    </row>
    <row r="7" spans="1:10" ht="21.75" customHeight="1" x14ac:dyDescent="0.2">
      <c r="A7" s="122" t="s">
        <v>167</v>
      </c>
      <c r="B7" s="122"/>
      <c r="C7" s="122"/>
      <c r="D7" s="122"/>
      <c r="E7" s="122"/>
      <c r="F7" s="122"/>
      <c r="J7" s="1"/>
    </row>
    <row r="8" spans="1:10" s="4" customFormat="1" ht="22.5" customHeight="1" x14ac:dyDescent="0.4">
      <c r="A8" s="123" t="s">
        <v>4</v>
      </c>
      <c r="B8" s="123"/>
      <c r="C8" s="123"/>
      <c r="D8" s="123"/>
      <c r="E8" s="124"/>
      <c r="F8" s="124"/>
      <c r="J8" s="5"/>
    </row>
    <row r="9" spans="1:10" s="6" customFormat="1" ht="18.75" customHeight="1" x14ac:dyDescent="0.4">
      <c r="A9" s="123" t="s">
        <v>75</v>
      </c>
      <c r="B9" s="123"/>
      <c r="C9" s="123"/>
      <c r="D9" s="123"/>
      <c r="E9" s="124"/>
      <c r="F9" s="124"/>
    </row>
    <row r="10" spans="1:10" s="7" customFormat="1" ht="17.25" customHeight="1" x14ac:dyDescent="0.2">
      <c r="A10" s="125" t="s">
        <v>5</v>
      </c>
      <c r="B10" s="125"/>
      <c r="C10" s="125"/>
      <c r="D10" s="125"/>
      <c r="E10" s="126"/>
      <c r="F10" s="126"/>
    </row>
    <row r="11" spans="1:10" s="6" customFormat="1" ht="30" customHeight="1" thickBot="1" x14ac:dyDescent="0.25">
      <c r="A11" s="127" t="s">
        <v>6</v>
      </c>
      <c r="B11" s="127"/>
      <c r="C11" s="127"/>
      <c r="D11" s="127"/>
      <c r="E11" s="128"/>
      <c r="F11" s="128"/>
    </row>
    <row r="12" spans="1:10" s="12" customFormat="1" ht="139.5" customHeight="1" thickBot="1" x14ac:dyDescent="0.25">
      <c r="A12" s="8" t="s">
        <v>7</v>
      </c>
      <c r="B12" s="9" t="s">
        <v>8</v>
      </c>
      <c r="C12" s="10" t="s">
        <v>77</v>
      </c>
      <c r="D12" s="10" t="s">
        <v>10</v>
      </c>
      <c r="E12" s="10" t="s">
        <v>9</v>
      </c>
      <c r="F12" s="11" t="s">
        <v>11</v>
      </c>
      <c r="J12" s="13"/>
    </row>
    <row r="13" spans="1:10" s="19" customFormat="1" x14ac:dyDescent="0.2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J13" s="20"/>
    </row>
    <row r="14" spans="1:10" s="19" customFormat="1" ht="49.5" customHeight="1" x14ac:dyDescent="0.2">
      <c r="A14" s="129" t="s">
        <v>12</v>
      </c>
      <c r="B14" s="130"/>
      <c r="C14" s="130"/>
      <c r="D14" s="130"/>
      <c r="E14" s="131"/>
      <c r="F14" s="132"/>
      <c r="J14" s="20"/>
    </row>
    <row r="15" spans="1:10" s="12" customFormat="1" ht="20.25" customHeight="1" x14ac:dyDescent="0.2">
      <c r="A15" s="51" t="s">
        <v>78</v>
      </c>
      <c r="B15" s="59" t="s">
        <v>13</v>
      </c>
      <c r="C15" s="84" t="s">
        <v>132</v>
      </c>
      <c r="D15" s="21">
        <f>E15*G15</f>
        <v>167977.63</v>
      </c>
      <c r="E15" s="22">
        <f>F15*12</f>
        <v>43.32</v>
      </c>
      <c r="F15" s="23">
        <f>F26</f>
        <v>3.61</v>
      </c>
      <c r="G15" s="12">
        <v>3877.6</v>
      </c>
      <c r="H15" s="12">
        <v>3881.6</v>
      </c>
      <c r="I15" s="12">
        <v>1.07</v>
      </c>
      <c r="J15" s="13">
        <v>2.2400000000000002</v>
      </c>
    </row>
    <row r="16" spans="1:10" s="12" customFormat="1" ht="30.75" customHeight="1" x14ac:dyDescent="0.2">
      <c r="A16" s="87" t="s">
        <v>14</v>
      </c>
      <c r="B16" s="88" t="s">
        <v>15</v>
      </c>
      <c r="C16" s="84"/>
      <c r="D16" s="21"/>
      <c r="E16" s="22"/>
      <c r="F16" s="23"/>
      <c r="G16" s="12">
        <v>3877.6</v>
      </c>
      <c r="J16" s="13"/>
    </row>
    <row r="17" spans="1:10" s="12" customFormat="1" ht="15" x14ac:dyDescent="0.2">
      <c r="A17" s="87" t="s">
        <v>16</v>
      </c>
      <c r="B17" s="88" t="s">
        <v>15</v>
      </c>
      <c r="C17" s="84"/>
      <c r="D17" s="21"/>
      <c r="E17" s="22"/>
      <c r="F17" s="23"/>
      <c r="G17" s="12">
        <v>3877.6</v>
      </c>
      <c r="J17" s="13"/>
    </row>
    <row r="18" spans="1:10" s="12" customFormat="1" ht="125.25" customHeight="1" x14ac:dyDescent="0.2">
      <c r="A18" s="87" t="s">
        <v>79</v>
      </c>
      <c r="B18" s="88" t="s">
        <v>38</v>
      </c>
      <c r="C18" s="84"/>
      <c r="D18" s="21"/>
      <c r="E18" s="22"/>
      <c r="F18" s="23"/>
      <c r="G18" s="12">
        <v>3877.6</v>
      </c>
      <c r="J18" s="13"/>
    </row>
    <row r="19" spans="1:10" s="12" customFormat="1" ht="15" x14ac:dyDescent="0.2">
      <c r="A19" s="87" t="s">
        <v>80</v>
      </c>
      <c r="B19" s="88" t="s">
        <v>15</v>
      </c>
      <c r="C19" s="84"/>
      <c r="D19" s="21"/>
      <c r="E19" s="22"/>
      <c r="F19" s="23"/>
      <c r="G19" s="12">
        <v>3877.6</v>
      </c>
      <c r="J19" s="13"/>
    </row>
    <row r="20" spans="1:10" s="12" customFormat="1" ht="15" x14ac:dyDescent="0.2">
      <c r="A20" s="87" t="s">
        <v>81</v>
      </c>
      <c r="B20" s="88" t="s">
        <v>15</v>
      </c>
      <c r="C20" s="84"/>
      <c r="D20" s="21"/>
      <c r="E20" s="22"/>
      <c r="F20" s="23"/>
      <c r="G20" s="12">
        <v>3877.6</v>
      </c>
      <c r="J20" s="13"/>
    </row>
    <row r="21" spans="1:10" s="12" customFormat="1" ht="29.25" customHeight="1" x14ac:dyDescent="0.2">
      <c r="A21" s="87" t="s">
        <v>82</v>
      </c>
      <c r="B21" s="88" t="s">
        <v>21</v>
      </c>
      <c r="C21" s="85"/>
      <c r="D21" s="24"/>
      <c r="E21" s="25"/>
      <c r="F21" s="26"/>
      <c r="G21" s="12">
        <v>3877.6</v>
      </c>
      <c r="J21" s="13"/>
    </row>
    <row r="22" spans="1:10" s="12" customFormat="1" ht="15" x14ac:dyDescent="0.2">
      <c r="A22" s="87" t="s">
        <v>83</v>
      </c>
      <c r="B22" s="88" t="s">
        <v>24</v>
      </c>
      <c r="C22" s="85"/>
      <c r="D22" s="24"/>
      <c r="E22" s="25"/>
      <c r="F22" s="26"/>
      <c r="G22" s="12">
        <v>3877.6</v>
      </c>
      <c r="J22" s="13"/>
    </row>
    <row r="23" spans="1:10" s="12" customFormat="1" ht="15" x14ac:dyDescent="0.2">
      <c r="A23" s="87" t="s">
        <v>168</v>
      </c>
      <c r="B23" s="88" t="s">
        <v>15</v>
      </c>
      <c r="C23" s="85"/>
      <c r="D23" s="24"/>
      <c r="E23" s="25"/>
      <c r="F23" s="26"/>
      <c r="G23" s="12">
        <v>3877.6</v>
      </c>
      <c r="J23" s="13"/>
    </row>
    <row r="24" spans="1:10" s="12" customFormat="1" ht="15" x14ac:dyDescent="0.2">
      <c r="A24" s="87" t="s">
        <v>169</v>
      </c>
      <c r="B24" s="88" t="s">
        <v>15</v>
      </c>
      <c r="C24" s="85"/>
      <c r="D24" s="24"/>
      <c r="E24" s="25"/>
      <c r="F24" s="26"/>
      <c r="J24" s="13"/>
    </row>
    <row r="25" spans="1:10" s="12" customFormat="1" ht="23.25" customHeight="1" x14ac:dyDescent="0.2">
      <c r="A25" s="87" t="s">
        <v>84</v>
      </c>
      <c r="B25" s="88" t="s">
        <v>36</v>
      </c>
      <c r="C25" s="85"/>
      <c r="D25" s="24"/>
      <c r="E25" s="25"/>
      <c r="F25" s="26"/>
      <c r="G25" s="12">
        <v>3877.6</v>
      </c>
      <c r="J25" s="13"/>
    </row>
    <row r="26" spans="1:10" s="12" customFormat="1" ht="18" customHeight="1" x14ac:dyDescent="0.2">
      <c r="A26" s="51" t="s">
        <v>71</v>
      </c>
      <c r="B26" s="52"/>
      <c r="C26" s="24"/>
      <c r="D26" s="24"/>
      <c r="E26" s="25"/>
      <c r="F26" s="23">
        <v>3.61</v>
      </c>
      <c r="G26" s="12">
        <v>3877.6</v>
      </c>
      <c r="J26" s="13"/>
    </row>
    <row r="27" spans="1:10" s="12" customFormat="1" ht="30" x14ac:dyDescent="0.2">
      <c r="A27" s="51" t="s">
        <v>17</v>
      </c>
      <c r="B27" s="72" t="s">
        <v>18</v>
      </c>
      <c r="C27" s="21" t="s">
        <v>133</v>
      </c>
      <c r="D27" s="21">
        <f>E27*G27</f>
        <v>250803.17</v>
      </c>
      <c r="E27" s="22">
        <f>F27*12</f>
        <v>64.680000000000007</v>
      </c>
      <c r="F27" s="23">
        <v>5.39</v>
      </c>
      <c r="G27" s="12">
        <v>3877.6</v>
      </c>
      <c r="H27" s="12">
        <v>3881.6</v>
      </c>
      <c r="I27" s="12">
        <v>1.07</v>
      </c>
      <c r="J27" s="13">
        <v>3.57</v>
      </c>
    </row>
    <row r="28" spans="1:10" s="27" customFormat="1" ht="15" x14ac:dyDescent="0.2">
      <c r="A28" s="87" t="s">
        <v>85</v>
      </c>
      <c r="B28" s="88" t="s">
        <v>18</v>
      </c>
      <c r="C28" s="21"/>
      <c r="D28" s="21"/>
      <c r="E28" s="22"/>
      <c r="F28" s="23"/>
      <c r="G28" s="12">
        <v>3877.6</v>
      </c>
      <c r="J28" s="28"/>
    </row>
    <row r="29" spans="1:10" s="27" customFormat="1" ht="15" x14ac:dyDescent="0.2">
      <c r="A29" s="87" t="s">
        <v>86</v>
      </c>
      <c r="B29" s="88" t="s">
        <v>87</v>
      </c>
      <c r="C29" s="21"/>
      <c r="D29" s="21"/>
      <c r="E29" s="22"/>
      <c r="F29" s="23"/>
      <c r="G29" s="12">
        <v>3877.6</v>
      </c>
      <c r="J29" s="28"/>
    </row>
    <row r="30" spans="1:10" s="27" customFormat="1" ht="15" x14ac:dyDescent="0.2">
      <c r="A30" s="87" t="s">
        <v>88</v>
      </c>
      <c r="B30" s="88" t="s">
        <v>89</v>
      </c>
      <c r="C30" s="21"/>
      <c r="D30" s="21"/>
      <c r="E30" s="22"/>
      <c r="F30" s="23"/>
      <c r="G30" s="12">
        <v>3877.6</v>
      </c>
      <c r="J30" s="28"/>
    </row>
    <row r="31" spans="1:10" s="27" customFormat="1" ht="15" x14ac:dyDescent="0.2">
      <c r="A31" s="87" t="s">
        <v>19</v>
      </c>
      <c r="B31" s="88" t="s">
        <v>18</v>
      </c>
      <c r="C31" s="21"/>
      <c r="D31" s="21"/>
      <c r="E31" s="22"/>
      <c r="F31" s="23"/>
      <c r="G31" s="12">
        <v>3877.6</v>
      </c>
      <c r="J31" s="28"/>
    </row>
    <row r="32" spans="1:10" s="27" customFormat="1" ht="25.5" x14ac:dyDescent="0.2">
      <c r="A32" s="87" t="s">
        <v>20</v>
      </c>
      <c r="B32" s="88" t="s">
        <v>21</v>
      </c>
      <c r="C32" s="21"/>
      <c r="D32" s="21"/>
      <c r="E32" s="22"/>
      <c r="F32" s="23"/>
      <c r="G32" s="12">
        <v>3877.6</v>
      </c>
      <c r="J32" s="28"/>
    </row>
    <row r="33" spans="1:10" s="27" customFormat="1" ht="15" x14ac:dyDescent="0.2">
      <c r="A33" s="87" t="s">
        <v>90</v>
      </c>
      <c r="B33" s="88" t="s">
        <v>18</v>
      </c>
      <c r="C33" s="21"/>
      <c r="D33" s="21"/>
      <c r="E33" s="22"/>
      <c r="F33" s="23"/>
      <c r="G33" s="12">
        <v>3877.6</v>
      </c>
      <c r="J33" s="28"/>
    </row>
    <row r="34" spans="1:10" s="27" customFormat="1" ht="15" x14ac:dyDescent="0.2">
      <c r="A34" s="87" t="s">
        <v>91</v>
      </c>
      <c r="B34" s="88" t="s">
        <v>18</v>
      </c>
      <c r="C34" s="21"/>
      <c r="D34" s="21"/>
      <c r="E34" s="22"/>
      <c r="F34" s="23"/>
      <c r="G34" s="12">
        <v>3877.6</v>
      </c>
      <c r="J34" s="28"/>
    </row>
    <row r="35" spans="1:10" s="27" customFormat="1" ht="25.5" x14ac:dyDescent="0.2">
      <c r="A35" s="87" t="s">
        <v>92</v>
      </c>
      <c r="B35" s="88" t="s">
        <v>22</v>
      </c>
      <c r="C35" s="21"/>
      <c r="D35" s="21"/>
      <c r="E35" s="22"/>
      <c r="F35" s="23"/>
      <c r="G35" s="12">
        <v>3877.6</v>
      </c>
      <c r="J35" s="28"/>
    </row>
    <row r="36" spans="1:10" s="12" customFormat="1" ht="25.5" x14ac:dyDescent="0.2">
      <c r="A36" s="87" t="s">
        <v>93</v>
      </c>
      <c r="B36" s="88" t="s">
        <v>21</v>
      </c>
      <c r="C36" s="21"/>
      <c r="D36" s="21"/>
      <c r="E36" s="22"/>
      <c r="F36" s="23"/>
      <c r="G36" s="12">
        <v>3877.6</v>
      </c>
      <c r="J36" s="13"/>
    </row>
    <row r="37" spans="1:10" s="27" customFormat="1" ht="25.5" x14ac:dyDescent="0.2">
      <c r="A37" s="87" t="s">
        <v>94</v>
      </c>
      <c r="B37" s="88" t="s">
        <v>18</v>
      </c>
      <c r="C37" s="21"/>
      <c r="D37" s="21"/>
      <c r="E37" s="22"/>
      <c r="F37" s="23"/>
      <c r="G37" s="12">
        <v>3877.6</v>
      </c>
      <c r="J37" s="28"/>
    </row>
    <row r="38" spans="1:10" s="29" customFormat="1" ht="15" x14ac:dyDescent="0.2">
      <c r="A38" s="75" t="s">
        <v>23</v>
      </c>
      <c r="B38" s="59" t="s">
        <v>24</v>
      </c>
      <c r="C38" s="21" t="s">
        <v>132</v>
      </c>
      <c r="D38" s="21">
        <f>E38*G38</f>
        <v>41878.080000000002</v>
      </c>
      <c r="E38" s="22">
        <f>F38*12</f>
        <v>10.8</v>
      </c>
      <c r="F38" s="23">
        <v>0.9</v>
      </c>
      <c r="G38" s="12">
        <v>3877.6</v>
      </c>
      <c r="H38" s="12">
        <v>3881.6</v>
      </c>
      <c r="I38" s="12">
        <v>1.07</v>
      </c>
      <c r="J38" s="13">
        <v>0.6</v>
      </c>
    </row>
    <row r="39" spans="1:10" s="12" customFormat="1" ht="15" x14ac:dyDescent="0.2">
      <c r="A39" s="75" t="s">
        <v>25</v>
      </c>
      <c r="B39" s="59" t="s">
        <v>26</v>
      </c>
      <c r="C39" s="21" t="s">
        <v>132</v>
      </c>
      <c r="D39" s="21">
        <f>E39*G39</f>
        <v>136336.42000000001</v>
      </c>
      <c r="E39" s="22">
        <f>F39*12</f>
        <v>35.159999999999997</v>
      </c>
      <c r="F39" s="23">
        <v>2.93</v>
      </c>
      <c r="G39" s="12">
        <v>3877.6</v>
      </c>
      <c r="H39" s="12">
        <v>3881.6</v>
      </c>
      <c r="I39" s="12">
        <v>1.07</v>
      </c>
      <c r="J39" s="13">
        <v>1.94</v>
      </c>
    </row>
    <row r="40" spans="1:10" s="12" customFormat="1" ht="15" x14ac:dyDescent="0.2">
      <c r="A40" s="75" t="s">
        <v>95</v>
      </c>
      <c r="B40" s="59" t="s">
        <v>18</v>
      </c>
      <c r="C40" s="21" t="s">
        <v>137</v>
      </c>
      <c r="D40" s="21">
        <f>161295.08*1.086</f>
        <v>175166.46</v>
      </c>
      <c r="E40" s="22">
        <f>D40/G40</f>
        <v>45.17</v>
      </c>
      <c r="F40" s="23">
        <f>E40/12</f>
        <v>3.76</v>
      </c>
      <c r="G40" s="12">
        <v>3877.6</v>
      </c>
      <c r="J40" s="13"/>
    </row>
    <row r="41" spans="1:10" s="12" customFormat="1" ht="21" customHeight="1" x14ac:dyDescent="0.2">
      <c r="A41" s="87" t="s">
        <v>96</v>
      </c>
      <c r="B41" s="88" t="s">
        <v>38</v>
      </c>
      <c r="C41" s="21"/>
      <c r="D41" s="21"/>
      <c r="E41" s="22"/>
      <c r="F41" s="23"/>
      <c r="G41" s="12">
        <v>3877.6</v>
      </c>
      <c r="J41" s="13"/>
    </row>
    <row r="42" spans="1:10" s="12" customFormat="1" ht="18.75" customHeight="1" x14ac:dyDescent="0.2">
      <c r="A42" s="87" t="s">
        <v>97</v>
      </c>
      <c r="B42" s="88" t="s">
        <v>36</v>
      </c>
      <c r="C42" s="21"/>
      <c r="D42" s="21"/>
      <c r="E42" s="22"/>
      <c r="F42" s="23"/>
      <c r="G42" s="12">
        <v>3877.6</v>
      </c>
      <c r="J42" s="13"/>
    </row>
    <row r="43" spans="1:10" s="12" customFormat="1" ht="15" x14ac:dyDescent="0.2">
      <c r="A43" s="87" t="s">
        <v>98</v>
      </c>
      <c r="B43" s="88" t="s">
        <v>99</v>
      </c>
      <c r="C43" s="21"/>
      <c r="D43" s="21"/>
      <c r="E43" s="22"/>
      <c r="F43" s="23"/>
      <c r="G43" s="12">
        <v>3877.6</v>
      </c>
      <c r="J43" s="13"/>
    </row>
    <row r="44" spans="1:10" s="12" customFormat="1" ht="15" x14ac:dyDescent="0.2">
      <c r="A44" s="87" t="s">
        <v>100</v>
      </c>
      <c r="B44" s="88" t="s">
        <v>101</v>
      </c>
      <c r="C44" s="21"/>
      <c r="D44" s="21"/>
      <c r="E44" s="22"/>
      <c r="F44" s="23"/>
      <c r="G44" s="12">
        <v>3877.6</v>
      </c>
      <c r="J44" s="13"/>
    </row>
    <row r="45" spans="1:10" s="12" customFormat="1" ht="15" x14ac:dyDescent="0.2">
      <c r="A45" s="87" t="s">
        <v>102</v>
      </c>
      <c r="B45" s="88" t="s">
        <v>99</v>
      </c>
      <c r="C45" s="21"/>
      <c r="D45" s="21"/>
      <c r="E45" s="22"/>
      <c r="F45" s="23"/>
      <c r="G45" s="12">
        <v>3877.6</v>
      </c>
      <c r="J45" s="13"/>
    </row>
    <row r="46" spans="1:10" s="19" customFormat="1" ht="30" x14ac:dyDescent="0.2">
      <c r="A46" s="75" t="s">
        <v>103</v>
      </c>
      <c r="B46" s="59" t="s">
        <v>13</v>
      </c>
      <c r="C46" s="21" t="s">
        <v>134</v>
      </c>
      <c r="D46" s="21">
        <v>2439.9899999999998</v>
      </c>
      <c r="E46" s="22">
        <f t="shared" ref="E46:E50" si="0">D46/G46</f>
        <v>0.63</v>
      </c>
      <c r="F46" s="23">
        <f>E46/12+0.01</f>
        <v>0.06</v>
      </c>
      <c r="G46" s="12">
        <v>3877.6</v>
      </c>
      <c r="H46" s="12">
        <v>3881.6</v>
      </c>
      <c r="I46" s="12">
        <v>1.07</v>
      </c>
      <c r="J46" s="13">
        <v>0.03</v>
      </c>
    </row>
    <row r="47" spans="1:10" s="19" customFormat="1" ht="30" x14ac:dyDescent="0.2">
      <c r="A47" s="75" t="s">
        <v>104</v>
      </c>
      <c r="B47" s="59" t="s">
        <v>13</v>
      </c>
      <c r="C47" s="21" t="s">
        <v>134</v>
      </c>
      <c r="D47" s="21">
        <v>15405.72</v>
      </c>
      <c r="E47" s="22">
        <f t="shared" si="0"/>
        <v>3.97</v>
      </c>
      <c r="F47" s="23">
        <f>E47/12</f>
        <v>0.33</v>
      </c>
      <c r="G47" s="12">
        <v>3877.6</v>
      </c>
      <c r="H47" s="12">
        <v>3881.6</v>
      </c>
      <c r="I47" s="12">
        <v>1.07</v>
      </c>
      <c r="J47" s="13">
        <v>0.22</v>
      </c>
    </row>
    <row r="48" spans="1:10" s="19" customFormat="1" ht="30" hidden="1" x14ac:dyDescent="0.2">
      <c r="A48" s="75" t="s">
        <v>27</v>
      </c>
      <c r="B48" s="59" t="s">
        <v>21</v>
      </c>
      <c r="C48" s="21"/>
      <c r="D48" s="21">
        <f ca="1">E48*G48</f>
        <v>0</v>
      </c>
      <c r="E48" s="22">
        <f t="shared" ca="1" si="0"/>
        <v>2.82</v>
      </c>
      <c r="F48" s="23">
        <f t="shared" ref="F48:F50" ca="1" si="1">E48/12</f>
        <v>0.24</v>
      </c>
      <c r="G48" s="12">
        <v>3877.6</v>
      </c>
      <c r="H48" s="12">
        <v>3881.6</v>
      </c>
      <c r="I48" s="12">
        <v>1.07</v>
      </c>
      <c r="J48" s="13">
        <v>0</v>
      </c>
    </row>
    <row r="49" spans="1:12" s="19" customFormat="1" ht="30" hidden="1" x14ac:dyDescent="0.2">
      <c r="A49" s="75" t="s">
        <v>28</v>
      </c>
      <c r="B49" s="59" t="s">
        <v>21</v>
      </c>
      <c r="C49" s="21"/>
      <c r="D49" s="21">
        <f ca="1">E49*G49</f>
        <v>0</v>
      </c>
      <c r="E49" s="22">
        <f t="shared" ca="1" si="0"/>
        <v>2.82</v>
      </c>
      <c r="F49" s="23">
        <f t="shared" ca="1" si="1"/>
        <v>0.24</v>
      </c>
      <c r="G49" s="12">
        <v>3877.6</v>
      </c>
      <c r="H49" s="12">
        <v>3881.6</v>
      </c>
      <c r="I49" s="12">
        <v>1.07</v>
      </c>
      <c r="J49" s="13">
        <v>0</v>
      </c>
    </row>
    <row r="50" spans="1:12" s="19" customFormat="1" ht="15" hidden="1" x14ac:dyDescent="0.2">
      <c r="A50" s="75"/>
      <c r="B50" s="59"/>
      <c r="C50" s="21"/>
      <c r="D50" s="21"/>
      <c r="E50" s="22">
        <f t="shared" si="0"/>
        <v>0</v>
      </c>
      <c r="F50" s="23">
        <f t="shared" si="1"/>
        <v>0</v>
      </c>
      <c r="G50" s="12">
        <v>3877.6</v>
      </c>
      <c r="H50" s="12"/>
      <c r="I50" s="12"/>
      <c r="J50" s="13"/>
    </row>
    <row r="51" spans="1:12" s="19" customFormat="1" ht="30" x14ac:dyDescent="0.2">
      <c r="A51" s="75" t="s">
        <v>29</v>
      </c>
      <c r="B51" s="59"/>
      <c r="C51" s="21" t="s">
        <v>138</v>
      </c>
      <c r="D51" s="21">
        <f>E51*G51</f>
        <v>10236.86</v>
      </c>
      <c r="E51" s="22">
        <f>F51*12</f>
        <v>2.64</v>
      </c>
      <c r="F51" s="23">
        <v>0.22</v>
      </c>
      <c r="G51" s="12">
        <v>3877.6</v>
      </c>
      <c r="H51" s="12">
        <v>3881.6</v>
      </c>
      <c r="I51" s="12">
        <v>1.07</v>
      </c>
      <c r="J51" s="13">
        <v>0.03</v>
      </c>
    </row>
    <row r="52" spans="1:12" s="19" customFormat="1" ht="25.5" x14ac:dyDescent="0.2">
      <c r="A52" s="58" t="s">
        <v>105</v>
      </c>
      <c r="B52" s="79" t="s">
        <v>70</v>
      </c>
      <c r="C52" s="21"/>
      <c r="D52" s="21"/>
      <c r="E52" s="22"/>
      <c r="F52" s="23"/>
      <c r="G52" s="12">
        <v>3877.6</v>
      </c>
      <c r="H52" s="12"/>
      <c r="I52" s="12"/>
      <c r="J52" s="13"/>
    </row>
    <row r="53" spans="1:12" s="19" customFormat="1" ht="24.75" customHeight="1" x14ac:dyDescent="0.2">
      <c r="A53" s="58" t="s">
        <v>106</v>
      </c>
      <c r="B53" s="79" t="s">
        <v>70</v>
      </c>
      <c r="C53" s="21"/>
      <c r="D53" s="21"/>
      <c r="E53" s="22"/>
      <c r="F53" s="23"/>
      <c r="G53" s="12">
        <v>3877.6</v>
      </c>
      <c r="H53" s="12"/>
      <c r="I53" s="12"/>
      <c r="J53" s="13"/>
    </row>
    <row r="54" spans="1:12" s="19" customFormat="1" ht="15" x14ac:dyDescent="0.2">
      <c r="A54" s="58" t="s">
        <v>107</v>
      </c>
      <c r="B54" s="79" t="s">
        <v>15</v>
      </c>
      <c r="C54" s="21"/>
      <c r="D54" s="21"/>
      <c r="E54" s="22"/>
      <c r="F54" s="23"/>
      <c r="G54" s="12">
        <v>3877.6</v>
      </c>
      <c r="H54" s="12"/>
      <c r="I54" s="12"/>
      <c r="J54" s="13"/>
    </row>
    <row r="55" spans="1:12" s="19" customFormat="1" ht="15" x14ac:dyDescent="0.2">
      <c r="A55" s="58" t="s">
        <v>108</v>
      </c>
      <c r="B55" s="79" t="s">
        <v>70</v>
      </c>
      <c r="C55" s="21"/>
      <c r="D55" s="21"/>
      <c r="E55" s="22"/>
      <c r="F55" s="23"/>
      <c r="G55" s="12">
        <v>3877.6</v>
      </c>
      <c r="H55" s="12"/>
      <c r="I55" s="12"/>
      <c r="J55" s="13"/>
    </row>
    <row r="56" spans="1:12" s="19" customFormat="1" ht="25.5" x14ac:dyDescent="0.2">
      <c r="A56" s="58" t="s">
        <v>109</v>
      </c>
      <c r="B56" s="79" t="s">
        <v>70</v>
      </c>
      <c r="C56" s="21"/>
      <c r="D56" s="21"/>
      <c r="E56" s="22"/>
      <c r="F56" s="23"/>
      <c r="G56" s="12">
        <v>3877.6</v>
      </c>
      <c r="H56" s="12"/>
      <c r="I56" s="12"/>
      <c r="J56" s="13"/>
    </row>
    <row r="57" spans="1:12" s="19" customFormat="1" ht="15" x14ac:dyDescent="0.2">
      <c r="A57" s="58" t="s">
        <v>110</v>
      </c>
      <c r="B57" s="79" t="s">
        <v>70</v>
      </c>
      <c r="C57" s="21"/>
      <c r="D57" s="21"/>
      <c r="E57" s="22"/>
      <c r="F57" s="23"/>
      <c r="G57" s="12">
        <v>3877.6</v>
      </c>
      <c r="H57" s="12"/>
      <c r="I57" s="12"/>
      <c r="J57" s="13"/>
    </row>
    <row r="58" spans="1:12" s="19" customFormat="1" ht="25.5" x14ac:dyDescent="0.2">
      <c r="A58" s="58" t="s">
        <v>111</v>
      </c>
      <c r="B58" s="79" t="s">
        <v>70</v>
      </c>
      <c r="C58" s="21"/>
      <c r="D58" s="21"/>
      <c r="E58" s="22"/>
      <c r="F58" s="23"/>
      <c r="G58" s="12">
        <v>3877.6</v>
      </c>
      <c r="H58" s="12"/>
      <c r="I58" s="12"/>
      <c r="J58" s="13"/>
    </row>
    <row r="59" spans="1:12" s="19" customFormat="1" ht="15" x14ac:dyDescent="0.2">
      <c r="A59" s="58" t="s">
        <v>112</v>
      </c>
      <c r="B59" s="79" t="s">
        <v>70</v>
      </c>
      <c r="C59" s="21"/>
      <c r="D59" s="21"/>
      <c r="E59" s="22"/>
      <c r="F59" s="23"/>
      <c r="G59" s="12">
        <v>3877.6</v>
      </c>
      <c r="H59" s="12"/>
      <c r="I59" s="12"/>
      <c r="J59" s="13"/>
    </row>
    <row r="60" spans="1:12" s="19" customFormat="1" ht="15" x14ac:dyDescent="0.2">
      <c r="A60" s="58" t="s">
        <v>113</v>
      </c>
      <c r="B60" s="79" t="s">
        <v>70</v>
      </c>
      <c r="C60" s="21"/>
      <c r="D60" s="21"/>
      <c r="E60" s="22"/>
      <c r="F60" s="23"/>
      <c r="G60" s="12">
        <v>3877.6</v>
      </c>
      <c r="H60" s="12"/>
      <c r="I60" s="12"/>
      <c r="J60" s="13"/>
    </row>
    <row r="61" spans="1:12" s="19" customFormat="1" ht="30" x14ac:dyDescent="0.2">
      <c r="A61" s="75" t="s">
        <v>170</v>
      </c>
      <c r="B61" s="79"/>
      <c r="C61" s="21"/>
      <c r="D61" s="21">
        <v>77400</v>
      </c>
      <c r="E61" s="22">
        <f>D61/G61</f>
        <v>19.96</v>
      </c>
      <c r="F61" s="23">
        <f>E61/12</f>
        <v>1.66</v>
      </c>
      <c r="G61" s="12">
        <v>3877.6</v>
      </c>
      <c r="H61" s="12"/>
      <c r="I61" s="12"/>
      <c r="J61" s="13"/>
    </row>
    <row r="62" spans="1:12" s="12" customFormat="1" ht="15" x14ac:dyDescent="0.2">
      <c r="A62" s="75" t="s">
        <v>30</v>
      </c>
      <c r="B62" s="59" t="s">
        <v>31</v>
      </c>
      <c r="C62" s="21" t="s">
        <v>139</v>
      </c>
      <c r="D62" s="21">
        <f>E62*G62</f>
        <v>3722.5</v>
      </c>
      <c r="E62" s="22">
        <f>F62*12</f>
        <v>0.96</v>
      </c>
      <c r="F62" s="23">
        <v>0.08</v>
      </c>
      <c r="G62" s="12">
        <v>3877.6</v>
      </c>
      <c r="H62" s="12">
        <v>3881.6</v>
      </c>
      <c r="I62" s="12">
        <v>1.07</v>
      </c>
      <c r="J62" s="13">
        <v>0.03</v>
      </c>
      <c r="L62" s="19"/>
    </row>
    <row r="63" spans="1:12" s="12" customFormat="1" ht="15" x14ac:dyDescent="0.2">
      <c r="A63" s="75" t="s">
        <v>32</v>
      </c>
      <c r="B63" s="76" t="s">
        <v>33</v>
      </c>
      <c r="C63" s="30" t="s">
        <v>139</v>
      </c>
      <c r="D63" s="21">
        <f>E63*G63</f>
        <v>2326.56</v>
      </c>
      <c r="E63" s="22">
        <f>12*F63</f>
        <v>0.6</v>
      </c>
      <c r="F63" s="23">
        <v>0.05</v>
      </c>
      <c r="G63" s="12">
        <v>3877.6</v>
      </c>
      <c r="H63" s="12">
        <v>3881.6</v>
      </c>
      <c r="I63" s="12">
        <v>1.07</v>
      </c>
      <c r="J63" s="13">
        <v>0.02</v>
      </c>
      <c r="L63" s="19"/>
    </row>
    <row r="64" spans="1:12" s="29" customFormat="1" ht="30" x14ac:dyDescent="0.2">
      <c r="A64" s="75" t="s">
        <v>34</v>
      </c>
      <c r="B64" s="89"/>
      <c r="C64" s="30" t="s">
        <v>136</v>
      </c>
      <c r="D64" s="21">
        <v>7070</v>
      </c>
      <c r="E64" s="22">
        <f>D64/G64</f>
        <v>1.82</v>
      </c>
      <c r="F64" s="23">
        <f>E64/12</f>
        <v>0.15</v>
      </c>
      <c r="G64" s="12">
        <v>3877.6</v>
      </c>
      <c r="H64" s="12">
        <v>3881.6</v>
      </c>
      <c r="I64" s="12">
        <v>1.07</v>
      </c>
      <c r="J64" s="13">
        <v>0.03</v>
      </c>
      <c r="L64" s="19"/>
    </row>
    <row r="65" spans="1:12" s="29" customFormat="1" ht="20.25" customHeight="1" x14ac:dyDescent="0.2">
      <c r="A65" s="75" t="s">
        <v>35</v>
      </c>
      <c r="B65" s="59"/>
      <c r="C65" s="22" t="s">
        <v>140</v>
      </c>
      <c r="D65" s="22">
        <f>D66+D67+D68+D69+D70+D71+D72+D73+D74+D76+D79+D77+D78+D75</f>
        <v>18548.88</v>
      </c>
      <c r="E65" s="22">
        <f>D65/G65</f>
        <v>4.78</v>
      </c>
      <c r="F65" s="23">
        <f>E65/12</f>
        <v>0.4</v>
      </c>
      <c r="G65" s="12">
        <v>3877.6</v>
      </c>
      <c r="H65" s="12">
        <v>3881.6</v>
      </c>
      <c r="I65" s="12">
        <v>1.07</v>
      </c>
      <c r="J65" s="13">
        <v>0.48</v>
      </c>
      <c r="L65" s="19"/>
    </row>
    <row r="66" spans="1:12" s="19" customFormat="1" ht="21.75" customHeight="1" x14ac:dyDescent="0.2">
      <c r="A66" s="78" t="s">
        <v>73</v>
      </c>
      <c r="B66" s="73" t="s">
        <v>36</v>
      </c>
      <c r="C66" s="31"/>
      <c r="D66" s="31">
        <v>743.92</v>
      </c>
      <c r="E66" s="32"/>
      <c r="F66" s="33"/>
      <c r="G66" s="12">
        <v>3877.6</v>
      </c>
      <c r="H66" s="12">
        <v>3881.6</v>
      </c>
      <c r="I66" s="12">
        <v>1.07</v>
      </c>
      <c r="J66" s="13">
        <v>0.01</v>
      </c>
    </row>
    <row r="67" spans="1:12" s="19" customFormat="1" ht="18.75" customHeight="1" x14ac:dyDescent="0.2">
      <c r="A67" s="78" t="s">
        <v>37</v>
      </c>
      <c r="B67" s="73" t="s">
        <v>38</v>
      </c>
      <c r="C67" s="31"/>
      <c r="D67" s="31">
        <v>548.89</v>
      </c>
      <c r="E67" s="32"/>
      <c r="F67" s="33"/>
      <c r="G67" s="12">
        <v>3877.6</v>
      </c>
      <c r="H67" s="12">
        <v>3881.6</v>
      </c>
      <c r="I67" s="12">
        <v>1.07</v>
      </c>
      <c r="J67" s="13">
        <v>0.01</v>
      </c>
    </row>
    <row r="68" spans="1:12" s="19" customFormat="1" ht="21" customHeight="1" x14ac:dyDescent="0.2">
      <c r="A68" s="78" t="s">
        <v>69</v>
      </c>
      <c r="B68" s="74" t="s">
        <v>36</v>
      </c>
      <c r="C68" s="31"/>
      <c r="D68" s="31">
        <v>978.07</v>
      </c>
      <c r="E68" s="32"/>
      <c r="F68" s="33"/>
      <c r="G68" s="12">
        <v>3877.6</v>
      </c>
      <c r="H68" s="12"/>
      <c r="I68" s="12"/>
      <c r="J68" s="13"/>
    </row>
    <row r="69" spans="1:12" s="19" customFormat="1" ht="18.75" customHeight="1" x14ac:dyDescent="0.2">
      <c r="A69" s="78" t="s">
        <v>39</v>
      </c>
      <c r="B69" s="73" t="s">
        <v>36</v>
      </c>
      <c r="C69" s="31"/>
      <c r="D69" s="31">
        <v>1046</v>
      </c>
      <c r="E69" s="32"/>
      <c r="F69" s="33"/>
      <c r="G69" s="12">
        <v>3877.6</v>
      </c>
      <c r="H69" s="12">
        <v>3881.6</v>
      </c>
      <c r="I69" s="12">
        <v>1.07</v>
      </c>
      <c r="J69" s="13">
        <v>0.01</v>
      </c>
    </row>
    <row r="70" spans="1:12" s="19" customFormat="1" ht="20.25" customHeight="1" x14ac:dyDescent="0.2">
      <c r="A70" s="78" t="s">
        <v>40</v>
      </c>
      <c r="B70" s="73" t="s">
        <v>36</v>
      </c>
      <c r="C70" s="31"/>
      <c r="D70" s="31">
        <v>4663.38</v>
      </c>
      <c r="E70" s="32"/>
      <c r="F70" s="33"/>
      <c r="G70" s="12">
        <v>3877.6</v>
      </c>
      <c r="H70" s="12">
        <v>3881.6</v>
      </c>
      <c r="I70" s="12">
        <v>1.07</v>
      </c>
      <c r="J70" s="13">
        <v>0.06</v>
      </c>
    </row>
    <row r="71" spans="1:12" s="19" customFormat="1" ht="19.5" customHeight="1" x14ac:dyDescent="0.2">
      <c r="A71" s="78" t="s">
        <v>41</v>
      </c>
      <c r="B71" s="73" t="s">
        <v>36</v>
      </c>
      <c r="C71" s="31"/>
      <c r="D71" s="31">
        <v>1097.78</v>
      </c>
      <c r="E71" s="32"/>
      <c r="F71" s="33"/>
      <c r="G71" s="12">
        <v>3877.6</v>
      </c>
      <c r="H71" s="12">
        <v>3881.6</v>
      </c>
      <c r="I71" s="12">
        <v>1.07</v>
      </c>
      <c r="J71" s="13">
        <v>0.01</v>
      </c>
    </row>
    <row r="72" spans="1:12" s="19" customFormat="1" ht="20.25" customHeight="1" x14ac:dyDescent="0.2">
      <c r="A72" s="78" t="s">
        <v>42</v>
      </c>
      <c r="B72" s="73" t="s">
        <v>36</v>
      </c>
      <c r="C72" s="31"/>
      <c r="D72" s="31">
        <v>522.99</v>
      </c>
      <c r="E72" s="32"/>
      <c r="F72" s="33"/>
      <c r="G72" s="12">
        <v>3877.6</v>
      </c>
      <c r="H72" s="12">
        <v>3881.6</v>
      </c>
      <c r="I72" s="12">
        <v>1.07</v>
      </c>
      <c r="J72" s="13">
        <v>0.01</v>
      </c>
    </row>
    <row r="73" spans="1:12" s="19" customFormat="1" ht="21" customHeight="1" x14ac:dyDescent="0.2">
      <c r="A73" s="78" t="s">
        <v>43</v>
      </c>
      <c r="B73" s="73" t="s">
        <v>38</v>
      </c>
      <c r="C73" s="31"/>
      <c r="D73" s="31">
        <v>0</v>
      </c>
      <c r="E73" s="32"/>
      <c r="F73" s="33"/>
      <c r="G73" s="12">
        <v>3877.6</v>
      </c>
      <c r="H73" s="12">
        <v>3881.6</v>
      </c>
      <c r="I73" s="12">
        <v>1.07</v>
      </c>
      <c r="J73" s="13">
        <v>0.03</v>
      </c>
    </row>
    <row r="74" spans="1:12" s="19" customFormat="1" ht="25.5" x14ac:dyDescent="0.2">
      <c r="A74" s="78" t="s">
        <v>44</v>
      </c>
      <c r="B74" s="73" t="s">
        <v>36</v>
      </c>
      <c r="C74" s="31"/>
      <c r="D74" s="31">
        <v>3691.28</v>
      </c>
      <c r="E74" s="32"/>
      <c r="F74" s="33"/>
      <c r="G74" s="12">
        <v>3877.6</v>
      </c>
      <c r="H74" s="12">
        <v>3881.6</v>
      </c>
      <c r="I74" s="12">
        <v>1.07</v>
      </c>
      <c r="J74" s="13">
        <v>0.05</v>
      </c>
    </row>
    <row r="75" spans="1:12" s="19" customFormat="1" ht="30.75" customHeight="1" x14ac:dyDescent="0.2">
      <c r="A75" s="78" t="s">
        <v>171</v>
      </c>
      <c r="B75" s="74" t="s">
        <v>36</v>
      </c>
      <c r="C75" s="31"/>
      <c r="D75" s="31">
        <v>1089.1099999999999</v>
      </c>
      <c r="E75" s="32"/>
      <c r="F75" s="33"/>
      <c r="G75" s="12"/>
      <c r="H75" s="12"/>
      <c r="I75" s="12"/>
      <c r="J75" s="13"/>
    </row>
    <row r="76" spans="1:12" s="19" customFormat="1" ht="25.5" x14ac:dyDescent="0.2">
      <c r="A76" s="78" t="s">
        <v>74</v>
      </c>
      <c r="B76" s="73" t="s">
        <v>36</v>
      </c>
      <c r="C76" s="31"/>
      <c r="D76" s="31">
        <v>4167.46</v>
      </c>
      <c r="E76" s="32"/>
      <c r="F76" s="33"/>
      <c r="G76" s="12">
        <v>3877.6</v>
      </c>
      <c r="H76" s="12">
        <v>3881.6</v>
      </c>
      <c r="I76" s="12">
        <v>1.07</v>
      </c>
      <c r="J76" s="13">
        <v>0.01</v>
      </c>
    </row>
    <row r="77" spans="1:12" s="19" customFormat="1" ht="33.75" customHeight="1" x14ac:dyDescent="0.2">
      <c r="A77" s="78" t="s">
        <v>114</v>
      </c>
      <c r="B77" s="74" t="s">
        <v>131</v>
      </c>
      <c r="C77" s="80"/>
      <c r="D77" s="31">
        <v>0</v>
      </c>
      <c r="E77" s="32"/>
      <c r="F77" s="33"/>
      <c r="G77" s="12">
        <v>3877.6</v>
      </c>
      <c r="H77" s="12">
        <v>3881.6</v>
      </c>
      <c r="I77" s="12">
        <v>1.07</v>
      </c>
      <c r="J77" s="13">
        <v>0</v>
      </c>
    </row>
    <row r="78" spans="1:12" s="19" customFormat="1" ht="18" customHeight="1" x14ac:dyDescent="0.2">
      <c r="A78" s="78" t="s">
        <v>115</v>
      </c>
      <c r="B78" s="79" t="s">
        <v>36</v>
      </c>
      <c r="C78" s="31"/>
      <c r="D78" s="31">
        <v>0</v>
      </c>
      <c r="E78" s="32"/>
      <c r="F78" s="33"/>
      <c r="G78" s="12">
        <v>3877.6</v>
      </c>
      <c r="H78" s="12"/>
      <c r="I78" s="12"/>
      <c r="J78" s="13"/>
    </row>
    <row r="79" spans="1:12" s="19" customFormat="1" ht="18" customHeight="1" x14ac:dyDescent="0.2">
      <c r="A79" s="78" t="s">
        <v>116</v>
      </c>
      <c r="B79" s="74" t="s">
        <v>51</v>
      </c>
      <c r="C79" s="31"/>
      <c r="D79" s="31">
        <v>0</v>
      </c>
      <c r="E79" s="32"/>
      <c r="F79" s="33"/>
      <c r="G79" s="12">
        <v>3877.6</v>
      </c>
      <c r="H79" s="12">
        <v>3881.6</v>
      </c>
      <c r="I79" s="12">
        <v>1.07</v>
      </c>
      <c r="J79" s="13">
        <v>0.03</v>
      </c>
    </row>
    <row r="80" spans="1:12" s="29" customFormat="1" ht="30" x14ac:dyDescent="0.2">
      <c r="A80" s="75" t="s">
        <v>45</v>
      </c>
      <c r="B80" s="59"/>
      <c r="C80" s="22" t="s">
        <v>141</v>
      </c>
      <c r="D80" s="22">
        <f>D81+D82+D83+D84+D85+D86+D87+D88+D89</f>
        <v>22187.58</v>
      </c>
      <c r="E80" s="22">
        <f>D80/G80</f>
        <v>5.72</v>
      </c>
      <c r="F80" s="23">
        <f>E80/12</f>
        <v>0.48</v>
      </c>
      <c r="G80" s="12">
        <v>3877.6</v>
      </c>
      <c r="H80" s="12">
        <v>3881.6</v>
      </c>
      <c r="I80" s="12">
        <v>1.07</v>
      </c>
      <c r="J80" s="13">
        <v>0.48</v>
      </c>
      <c r="L80" s="19"/>
    </row>
    <row r="81" spans="1:10" s="19" customFormat="1" ht="20.25" customHeight="1" x14ac:dyDescent="0.2">
      <c r="A81" s="78" t="s">
        <v>46</v>
      </c>
      <c r="B81" s="73" t="s">
        <v>47</v>
      </c>
      <c r="C81" s="31"/>
      <c r="D81" s="31">
        <v>3137.99</v>
      </c>
      <c r="E81" s="32"/>
      <c r="F81" s="33"/>
      <c r="G81" s="12">
        <v>3877.6</v>
      </c>
      <c r="H81" s="12">
        <v>3881.6</v>
      </c>
      <c r="I81" s="12">
        <v>1.07</v>
      </c>
      <c r="J81" s="13">
        <v>0.04</v>
      </c>
    </row>
    <row r="82" spans="1:10" s="19" customFormat="1" ht="31.5" customHeight="1" x14ac:dyDescent="0.2">
      <c r="A82" s="78" t="s">
        <v>48</v>
      </c>
      <c r="B82" s="73" t="s">
        <v>49</v>
      </c>
      <c r="C82" s="31"/>
      <c r="D82" s="31">
        <v>2092.02</v>
      </c>
      <c r="E82" s="32"/>
      <c r="F82" s="33"/>
      <c r="G82" s="12">
        <v>3877.6</v>
      </c>
      <c r="H82" s="12">
        <v>3881.6</v>
      </c>
      <c r="I82" s="12">
        <v>1.07</v>
      </c>
      <c r="J82" s="13">
        <v>0.03</v>
      </c>
    </row>
    <row r="83" spans="1:10" s="19" customFormat="1" ht="21.75" customHeight="1" x14ac:dyDescent="0.2">
      <c r="A83" s="78" t="s">
        <v>50</v>
      </c>
      <c r="B83" s="73" t="s">
        <v>51</v>
      </c>
      <c r="C83" s="31"/>
      <c r="D83" s="31">
        <v>2195.4899999999998</v>
      </c>
      <c r="E83" s="32"/>
      <c r="F83" s="33"/>
      <c r="G83" s="12">
        <v>3877.6</v>
      </c>
      <c r="H83" s="12">
        <v>3881.6</v>
      </c>
      <c r="I83" s="12">
        <v>1.07</v>
      </c>
      <c r="J83" s="13">
        <v>0.03</v>
      </c>
    </row>
    <row r="84" spans="1:10" s="19" customFormat="1" ht="25.5" x14ac:dyDescent="0.2">
      <c r="A84" s="78" t="s">
        <v>52</v>
      </c>
      <c r="B84" s="73" t="s">
        <v>53</v>
      </c>
      <c r="C84" s="31"/>
      <c r="D84" s="31">
        <v>0</v>
      </c>
      <c r="E84" s="32"/>
      <c r="F84" s="33"/>
      <c r="G84" s="12">
        <v>3877.6</v>
      </c>
      <c r="H84" s="12">
        <v>3881.6</v>
      </c>
      <c r="I84" s="12">
        <v>1.07</v>
      </c>
      <c r="J84" s="13">
        <v>0.03</v>
      </c>
    </row>
    <row r="85" spans="1:10" s="19" customFormat="1" ht="21" customHeight="1" x14ac:dyDescent="0.2">
      <c r="A85" s="78" t="s">
        <v>54</v>
      </c>
      <c r="B85" s="73" t="s">
        <v>13</v>
      </c>
      <c r="C85" s="80"/>
      <c r="D85" s="31">
        <v>7440.48</v>
      </c>
      <c r="E85" s="32"/>
      <c r="F85" s="33"/>
      <c r="G85" s="12">
        <v>3877.6</v>
      </c>
      <c r="H85" s="12">
        <v>3881.6</v>
      </c>
      <c r="I85" s="12">
        <v>1.07</v>
      </c>
      <c r="J85" s="13">
        <v>0.11</v>
      </c>
    </row>
    <row r="86" spans="1:10" s="19" customFormat="1" ht="25.5" x14ac:dyDescent="0.2">
      <c r="A86" s="78" t="s">
        <v>117</v>
      </c>
      <c r="B86" s="74" t="s">
        <v>36</v>
      </c>
      <c r="C86" s="80"/>
      <c r="D86" s="31">
        <v>7321.6</v>
      </c>
      <c r="E86" s="32"/>
      <c r="F86" s="33"/>
      <c r="G86" s="12">
        <v>3877.6</v>
      </c>
      <c r="H86" s="12"/>
      <c r="I86" s="12"/>
      <c r="J86" s="13"/>
    </row>
    <row r="87" spans="1:10" s="19" customFormat="1" ht="25.5" x14ac:dyDescent="0.2">
      <c r="A87" s="78" t="s">
        <v>114</v>
      </c>
      <c r="B87" s="74" t="s">
        <v>51</v>
      </c>
      <c r="C87" s="80"/>
      <c r="D87" s="31">
        <v>0</v>
      </c>
      <c r="E87" s="32"/>
      <c r="F87" s="33"/>
      <c r="G87" s="12">
        <v>3877.6</v>
      </c>
      <c r="H87" s="12"/>
      <c r="I87" s="12"/>
      <c r="J87" s="13"/>
    </row>
    <row r="88" spans="1:10" s="19" customFormat="1" ht="15" x14ac:dyDescent="0.2">
      <c r="A88" s="58" t="s">
        <v>118</v>
      </c>
      <c r="B88" s="74" t="s">
        <v>51</v>
      </c>
      <c r="C88" s="80"/>
      <c r="D88" s="31">
        <v>0</v>
      </c>
      <c r="E88" s="32"/>
      <c r="F88" s="33"/>
      <c r="G88" s="12">
        <v>3877.6</v>
      </c>
      <c r="H88" s="12"/>
      <c r="I88" s="12"/>
      <c r="J88" s="13"/>
    </row>
    <row r="89" spans="1:10" s="19" customFormat="1" ht="15" x14ac:dyDescent="0.2">
      <c r="A89" s="78" t="s">
        <v>119</v>
      </c>
      <c r="B89" s="74" t="s">
        <v>36</v>
      </c>
      <c r="C89" s="31"/>
      <c r="D89" s="31">
        <f>E89*G89</f>
        <v>0</v>
      </c>
      <c r="E89" s="32"/>
      <c r="F89" s="33"/>
      <c r="G89" s="12">
        <v>3877.6</v>
      </c>
      <c r="H89" s="12">
        <v>3881.6</v>
      </c>
      <c r="I89" s="12">
        <v>1.07</v>
      </c>
      <c r="J89" s="13">
        <v>0</v>
      </c>
    </row>
    <row r="90" spans="1:10" s="19" customFormat="1" ht="30" x14ac:dyDescent="0.2">
      <c r="A90" s="75" t="s">
        <v>55</v>
      </c>
      <c r="B90" s="73"/>
      <c r="C90" s="22" t="s">
        <v>142</v>
      </c>
      <c r="D90" s="22">
        <f>D92+D93</f>
        <v>0</v>
      </c>
      <c r="E90" s="22">
        <f>D90/G90</f>
        <v>0</v>
      </c>
      <c r="F90" s="23">
        <f>E90/12</f>
        <v>0</v>
      </c>
      <c r="G90" s="12">
        <v>3877.6</v>
      </c>
      <c r="H90" s="12">
        <v>3881.6</v>
      </c>
      <c r="I90" s="12">
        <v>1.07</v>
      </c>
      <c r="J90" s="13">
        <v>0.06</v>
      </c>
    </row>
    <row r="91" spans="1:10" s="19" customFormat="1" ht="15" x14ac:dyDescent="0.2">
      <c r="A91" s="78" t="s">
        <v>120</v>
      </c>
      <c r="B91" s="73" t="s">
        <v>36</v>
      </c>
      <c r="C91" s="80"/>
      <c r="D91" s="24">
        <v>0</v>
      </c>
      <c r="E91" s="25"/>
      <c r="F91" s="26"/>
      <c r="G91" s="12">
        <v>3877.6</v>
      </c>
      <c r="H91" s="12"/>
      <c r="I91" s="12"/>
      <c r="J91" s="13"/>
    </row>
    <row r="92" spans="1:10" s="19" customFormat="1" ht="15" x14ac:dyDescent="0.2">
      <c r="A92" s="58" t="s">
        <v>121</v>
      </c>
      <c r="B92" s="74" t="s">
        <v>51</v>
      </c>
      <c r="C92" s="31"/>
      <c r="D92" s="31">
        <v>0</v>
      </c>
      <c r="E92" s="32"/>
      <c r="F92" s="33"/>
      <c r="G92" s="12">
        <v>3877.6</v>
      </c>
      <c r="H92" s="12">
        <v>3881.6</v>
      </c>
      <c r="I92" s="12">
        <v>1.07</v>
      </c>
      <c r="J92" s="13">
        <v>0.03</v>
      </c>
    </row>
    <row r="93" spans="1:10" s="19" customFormat="1" ht="15" x14ac:dyDescent="0.2">
      <c r="A93" s="78" t="s">
        <v>122</v>
      </c>
      <c r="B93" s="74" t="s">
        <v>131</v>
      </c>
      <c r="C93" s="31"/>
      <c r="D93" s="31">
        <v>0</v>
      </c>
      <c r="E93" s="32"/>
      <c r="F93" s="33"/>
      <c r="G93" s="12">
        <v>3877.6</v>
      </c>
      <c r="H93" s="12">
        <v>3881.6</v>
      </c>
      <c r="I93" s="12">
        <v>1.07</v>
      </c>
      <c r="J93" s="13">
        <v>0.03</v>
      </c>
    </row>
    <row r="94" spans="1:10" s="19" customFormat="1" ht="25.5" x14ac:dyDescent="0.2">
      <c r="A94" s="78" t="s">
        <v>123</v>
      </c>
      <c r="B94" s="74" t="s">
        <v>51</v>
      </c>
      <c r="C94" s="31"/>
      <c r="D94" s="31">
        <f>E94*G94</f>
        <v>0</v>
      </c>
      <c r="E94" s="32"/>
      <c r="F94" s="33"/>
      <c r="G94" s="12">
        <v>3877.6</v>
      </c>
      <c r="H94" s="12">
        <v>3881.6</v>
      </c>
      <c r="I94" s="12">
        <v>1.07</v>
      </c>
      <c r="J94" s="13">
        <v>0</v>
      </c>
    </row>
    <row r="95" spans="1:10" s="19" customFormat="1" ht="20.25" customHeight="1" x14ac:dyDescent="0.2">
      <c r="A95" s="75" t="s">
        <v>124</v>
      </c>
      <c r="B95" s="73"/>
      <c r="C95" s="22" t="s">
        <v>143</v>
      </c>
      <c r="D95" s="22">
        <f>D97+D98+D96+D99+D100+D101</f>
        <v>15429.36</v>
      </c>
      <c r="E95" s="22">
        <f>D95/G95</f>
        <v>3.98</v>
      </c>
      <c r="F95" s="23">
        <f>E95/12</f>
        <v>0.33</v>
      </c>
      <c r="G95" s="12">
        <v>3877.6</v>
      </c>
      <c r="H95" s="12">
        <v>3881.6</v>
      </c>
      <c r="I95" s="12">
        <v>1.07</v>
      </c>
      <c r="J95" s="13">
        <v>0.21</v>
      </c>
    </row>
    <row r="96" spans="1:10" s="19" customFormat="1" ht="18.75" customHeight="1" x14ac:dyDescent="0.2">
      <c r="A96" s="78" t="s">
        <v>56</v>
      </c>
      <c r="B96" s="73" t="s">
        <v>13</v>
      </c>
      <c r="C96" s="31"/>
      <c r="D96" s="31">
        <f>E96*G96</f>
        <v>0</v>
      </c>
      <c r="E96" s="32"/>
      <c r="F96" s="33"/>
      <c r="G96" s="12">
        <v>3877.6</v>
      </c>
      <c r="H96" s="12">
        <v>3881.6</v>
      </c>
      <c r="I96" s="12">
        <v>1.07</v>
      </c>
      <c r="J96" s="13">
        <v>0</v>
      </c>
    </row>
    <row r="97" spans="1:12" s="19" customFormat="1" ht="42" customHeight="1" x14ac:dyDescent="0.2">
      <c r="A97" s="78" t="s">
        <v>125</v>
      </c>
      <c r="B97" s="73" t="s">
        <v>36</v>
      </c>
      <c r="C97" s="31"/>
      <c r="D97" s="31">
        <v>14335.96</v>
      </c>
      <c r="E97" s="32"/>
      <c r="F97" s="33"/>
      <c r="G97" s="12">
        <v>3877.6</v>
      </c>
      <c r="H97" s="12">
        <v>3881.6</v>
      </c>
      <c r="I97" s="12">
        <v>1.07</v>
      </c>
      <c r="J97" s="13">
        <v>0.2</v>
      </c>
    </row>
    <row r="98" spans="1:12" s="19" customFormat="1" ht="42" customHeight="1" x14ac:dyDescent="0.2">
      <c r="A98" s="78" t="s">
        <v>126</v>
      </c>
      <c r="B98" s="73" t="s">
        <v>36</v>
      </c>
      <c r="C98" s="31"/>
      <c r="D98" s="31">
        <v>1093.4000000000001</v>
      </c>
      <c r="E98" s="32"/>
      <c r="F98" s="33"/>
      <c r="G98" s="12">
        <v>3877.6</v>
      </c>
      <c r="H98" s="12">
        <v>3881.6</v>
      </c>
      <c r="I98" s="12">
        <v>1.07</v>
      </c>
      <c r="J98" s="13">
        <v>0.01</v>
      </c>
    </row>
    <row r="99" spans="1:12" s="19" customFormat="1" ht="25.5" x14ac:dyDescent="0.2">
      <c r="A99" s="78" t="s">
        <v>57</v>
      </c>
      <c r="B99" s="73" t="s">
        <v>21</v>
      </c>
      <c r="C99" s="31"/>
      <c r="D99" s="31">
        <f t="shared" ref="D99:D101" si="2">E99*G99</f>
        <v>0</v>
      </c>
      <c r="E99" s="32"/>
      <c r="F99" s="33"/>
      <c r="G99" s="12">
        <v>3877.6</v>
      </c>
      <c r="H99" s="12">
        <v>3881.6</v>
      </c>
      <c r="I99" s="12">
        <v>1.07</v>
      </c>
      <c r="J99" s="13">
        <v>0</v>
      </c>
    </row>
    <row r="100" spans="1:12" s="19" customFormat="1" ht="15" x14ac:dyDescent="0.2">
      <c r="A100" s="78" t="s">
        <v>127</v>
      </c>
      <c r="B100" s="74" t="s">
        <v>128</v>
      </c>
      <c r="C100" s="31"/>
      <c r="D100" s="31">
        <f t="shared" si="2"/>
        <v>0</v>
      </c>
      <c r="E100" s="32"/>
      <c r="F100" s="33"/>
      <c r="G100" s="12">
        <v>3877.6</v>
      </c>
      <c r="H100" s="12">
        <v>3881.6</v>
      </c>
      <c r="I100" s="12">
        <v>1.07</v>
      </c>
      <c r="J100" s="13">
        <v>0</v>
      </c>
    </row>
    <row r="101" spans="1:12" s="19" customFormat="1" ht="57" customHeight="1" x14ac:dyDescent="0.2">
      <c r="A101" s="78" t="s">
        <v>129</v>
      </c>
      <c r="B101" s="74" t="s">
        <v>70</v>
      </c>
      <c r="C101" s="31"/>
      <c r="D101" s="31">
        <f t="shared" si="2"/>
        <v>0</v>
      </c>
      <c r="E101" s="32"/>
      <c r="F101" s="33"/>
      <c r="G101" s="12">
        <v>3877.6</v>
      </c>
      <c r="H101" s="12">
        <v>3881.6</v>
      </c>
      <c r="I101" s="12">
        <v>1.07</v>
      </c>
      <c r="J101" s="13">
        <v>0</v>
      </c>
    </row>
    <row r="102" spans="1:12" s="19" customFormat="1" ht="15" x14ac:dyDescent="0.2">
      <c r="A102" s="75" t="s">
        <v>58</v>
      </c>
      <c r="B102" s="73"/>
      <c r="C102" s="22" t="s">
        <v>144</v>
      </c>
      <c r="D102" s="22">
        <f>D103</f>
        <v>1311.87</v>
      </c>
      <c r="E102" s="22">
        <f>D102/G102</f>
        <v>0.34</v>
      </c>
      <c r="F102" s="23">
        <f>E102/12</f>
        <v>0.03</v>
      </c>
      <c r="G102" s="12">
        <v>3877.6</v>
      </c>
      <c r="H102" s="12">
        <v>3881.6</v>
      </c>
      <c r="I102" s="12">
        <v>1.07</v>
      </c>
      <c r="J102" s="13">
        <v>0.03</v>
      </c>
    </row>
    <row r="103" spans="1:12" s="19" customFormat="1" ht="26.25" customHeight="1" x14ac:dyDescent="0.2">
      <c r="A103" s="78" t="s">
        <v>59</v>
      </c>
      <c r="B103" s="73" t="s">
        <v>36</v>
      </c>
      <c r="C103" s="31"/>
      <c r="D103" s="31">
        <v>1311.87</v>
      </c>
      <c r="E103" s="32"/>
      <c r="F103" s="33"/>
      <c r="G103" s="12">
        <v>3877.6</v>
      </c>
      <c r="H103" s="12">
        <v>3881.6</v>
      </c>
      <c r="I103" s="12">
        <v>1.07</v>
      </c>
      <c r="J103" s="13">
        <v>0.02</v>
      </c>
    </row>
    <row r="104" spans="1:12" s="12" customFormat="1" ht="30" x14ac:dyDescent="0.2">
      <c r="A104" s="75" t="s">
        <v>60</v>
      </c>
      <c r="B104" s="59"/>
      <c r="C104" s="22" t="s">
        <v>145</v>
      </c>
      <c r="D104" s="22">
        <f>D105+D106</f>
        <v>39900</v>
      </c>
      <c r="E104" s="22">
        <f>D104/G104</f>
        <v>10.29</v>
      </c>
      <c r="F104" s="23">
        <f>E104/12</f>
        <v>0.86</v>
      </c>
      <c r="G104" s="12">
        <v>3877.6</v>
      </c>
      <c r="H104" s="12">
        <v>3881.6</v>
      </c>
      <c r="I104" s="12">
        <v>1.07</v>
      </c>
      <c r="J104" s="13">
        <v>0.03</v>
      </c>
      <c r="L104" s="19"/>
    </row>
    <row r="105" spans="1:12" s="19" customFormat="1" ht="44.25" customHeight="1" x14ac:dyDescent="0.2">
      <c r="A105" s="58" t="s">
        <v>130</v>
      </c>
      <c r="B105" s="74" t="s">
        <v>38</v>
      </c>
      <c r="C105" s="31"/>
      <c r="D105" s="31">
        <v>23400</v>
      </c>
      <c r="E105" s="32"/>
      <c r="F105" s="33"/>
      <c r="G105" s="12">
        <v>3877.6</v>
      </c>
      <c r="H105" s="12">
        <v>3881.6</v>
      </c>
      <c r="I105" s="12">
        <v>1.07</v>
      </c>
      <c r="J105" s="13">
        <v>0.03</v>
      </c>
    </row>
    <row r="106" spans="1:12" s="19" customFormat="1" ht="26.25" customHeight="1" x14ac:dyDescent="0.2">
      <c r="A106" s="58" t="s">
        <v>172</v>
      </c>
      <c r="B106" s="74" t="s">
        <v>70</v>
      </c>
      <c r="C106" s="31"/>
      <c r="D106" s="31">
        <v>16500</v>
      </c>
      <c r="E106" s="32"/>
      <c r="F106" s="33"/>
      <c r="G106" s="12">
        <v>3877.6</v>
      </c>
      <c r="H106" s="12">
        <v>3881.6</v>
      </c>
      <c r="I106" s="12">
        <v>1.07</v>
      </c>
      <c r="J106" s="13">
        <v>0</v>
      </c>
    </row>
    <row r="107" spans="1:12" s="12" customFormat="1" ht="15" x14ac:dyDescent="0.2">
      <c r="A107" s="75" t="s">
        <v>61</v>
      </c>
      <c r="B107" s="59"/>
      <c r="C107" s="22" t="s">
        <v>139</v>
      </c>
      <c r="D107" s="22">
        <f>D108+D109+D110+D111</f>
        <v>14578.35</v>
      </c>
      <c r="E107" s="22">
        <f>D107/G107</f>
        <v>3.76</v>
      </c>
      <c r="F107" s="23">
        <f>E107/12</f>
        <v>0.31</v>
      </c>
      <c r="G107" s="12">
        <v>3877.6</v>
      </c>
      <c r="H107" s="12">
        <v>3881.6</v>
      </c>
      <c r="I107" s="12">
        <v>1.07</v>
      </c>
      <c r="J107" s="13">
        <v>0.52</v>
      </c>
      <c r="L107" s="19"/>
    </row>
    <row r="108" spans="1:12" s="19" customFormat="1" ht="20.25" customHeight="1" x14ac:dyDescent="0.2">
      <c r="A108" s="78" t="s">
        <v>72</v>
      </c>
      <c r="B108" s="73" t="s">
        <v>47</v>
      </c>
      <c r="C108" s="31"/>
      <c r="D108" s="31">
        <v>11662.56</v>
      </c>
      <c r="E108" s="32"/>
      <c r="F108" s="33"/>
      <c r="G108" s="12">
        <v>3877.6</v>
      </c>
      <c r="H108" s="12">
        <v>3881.6</v>
      </c>
      <c r="I108" s="12">
        <v>1.07</v>
      </c>
      <c r="J108" s="13">
        <v>0.17</v>
      </c>
    </row>
    <row r="109" spans="1:12" s="19" customFormat="1" ht="18" customHeight="1" x14ac:dyDescent="0.2">
      <c r="A109" s="78" t="s">
        <v>62</v>
      </c>
      <c r="B109" s="73" t="s">
        <v>47</v>
      </c>
      <c r="C109" s="31"/>
      <c r="D109" s="31">
        <v>0</v>
      </c>
      <c r="E109" s="32"/>
      <c r="F109" s="33"/>
      <c r="G109" s="12">
        <v>3877.6</v>
      </c>
      <c r="H109" s="12">
        <v>3881.6</v>
      </c>
      <c r="I109" s="12">
        <v>1.07</v>
      </c>
      <c r="J109" s="13">
        <v>0.35</v>
      </c>
    </row>
    <row r="110" spans="1:12" s="19" customFormat="1" ht="25.5" customHeight="1" x14ac:dyDescent="0.2">
      <c r="A110" s="81" t="s">
        <v>63</v>
      </c>
      <c r="B110" s="73" t="s">
        <v>53</v>
      </c>
      <c r="C110" s="32"/>
      <c r="D110" s="32">
        <v>0</v>
      </c>
      <c r="E110" s="32"/>
      <c r="F110" s="32"/>
      <c r="G110" s="12">
        <v>3877.6</v>
      </c>
      <c r="H110" s="12">
        <v>3881.6</v>
      </c>
      <c r="I110" s="12">
        <v>1.07</v>
      </c>
      <c r="J110" s="13">
        <v>0</v>
      </c>
    </row>
    <row r="111" spans="1:12" s="19" customFormat="1" ht="19.5" customHeight="1" x14ac:dyDescent="0.2">
      <c r="A111" s="78" t="s">
        <v>135</v>
      </c>
      <c r="B111" s="74" t="s">
        <v>47</v>
      </c>
      <c r="C111" s="32"/>
      <c r="D111" s="32">
        <v>2915.79</v>
      </c>
      <c r="E111" s="32"/>
      <c r="F111" s="32"/>
      <c r="G111" s="12"/>
      <c r="H111" s="12"/>
      <c r="I111" s="12"/>
      <c r="J111" s="13"/>
    </row>
    <row r="112" spans="1:12" s="12" customFormat="1" ht="162" thickBot="1" x14ac:dyDescent="0.25">
      <c r="A112" s="92" t="s">
        <v>173</v>
      </c>
      <c r="B112" s="59" t="s">
        <v>21</v>
      </c>
      <c r="C112" s="90"/>
      <c r="D112" s="90">
        <v>50000</v>
      </c>
      <c r="E112" s="90">
        <f>D112/G112</f>
        <v>12.89</v>
      </c>
      <c r="F112" s="91">
        <f>E112/12</f>
        <v>1.07</v>
      </c>
      <c r="G112" s="12">
        <v>3877.6</v>
      </c>
      <c r="H112" s="12">
        <v>3881.6</v>
      </c>
      <c r="I112" s="12">
        <v>1.07</v>
      </c>
      <c r="J112" s="13">
        <v>0.96</v>
      </c>
      <c r="L112" s="19"/>
    </row>
    <row r="113" spans="1:12" s="12" customFormat="1" ht="19.5" thickBot="1" x14ac:dyDescent="0.25">
      <c r="A113" s="114" t="s">
        <v>174</v>
      </c>
      <c r="B113" s="59" t="s">
        <v>13</v>
      </c>
      <c r="C113" s="90"/>
      <c r="D113" s="90">
        <f>3352.59+19856.84</f>
        <v>23209.43</v>
      </c>
      <c r="E113" s="90">
        <f>D113/G113</f>
        <v>5.99</v>
      </c>
      <c r="F113" s="91">
        <f>E113/12</f>
        <v>0.5</v>
      </c>
      <c r="G113" s="12">
        <v>3877.6</v>
      </c>
      <c r="J113" s="13"/>
      <c r="L113" s="19"/>
    </row>
    <row r="114" spans="1:12" s="12" customFormat="1" ht="19.5" thickBot="1" x14ac:dyDescent="0.25">
      <c r="A114" s="114" t="s">
        <v>175</v>
      </c>
      <c r="B114" s="59" t="s">
        <v>13</v>
      </c>
      <c r="C114" s="90"/>
      <c r="D114" s="90">
        <f>(3352.59+7610.12+69520.64)</f>
        <v>80483.350000000006</v>
      </c>
      <c r="E114" s="90">
        <f t="shared" ref="E114:E116" si="3">D114/G114</f>
        <v>20.76</v>
      </c>
      <c r="F114" s="91">
        <f t="shared" ref="F114:F116" si="4">E114/12</f>
        <v>1.73</v>
      </c>
      <c r="G114" s="12">
        <v>3877.6</v>
      </c>
      <c r="J114" s="13"/>
      <c r="L114" s="19"/>
    </row>
    <row r="115" spans="1:12" s="12" customFormat="1" ht="19.5" thickBot="1" x14ac:dyDescent="0.25">
      <c r="A115" s="114" t="s">
        <v>176</v>
      </c>
      <c r="B115" s="59" t="s">
        <v>13</v>
      </c>
      <c r="C115" s="90"/>
      <c r="D115" s="90">
        <v>30783.279999999999</v>
      </c>
      <c r="E115" s="90">
        <f t="shared" si="3"/>
        <v>7.94</v>
      </c>
      <c r="F115" s="91">
        <f t="shared" si="4"/>
        <v>0.66</v>
      </c>
      <c r="G115" s="12">
        <v>3877.6</v>
      </c>
      <c r="J115" s="13"/>
      <c r="L115" s="19"/>
    </row>
    <row r="116" spans="1:12" s="12" customFormat="1" ht="19.5" thickBot="1" x14ac:dyDescent="0.25">
      <c r="A116" s="114" t="s">
        <v>177</v>
      </c>
      <c r="B116" s="59" t="s">
        <v>13</v>
      </c>
      <c r="C116" s="90"/>
      <c r="D116" s="90">
        <v>26983.33</v>
      </c>
      <c r="E116" s="90">
        <f t="shared" si="3"/>
        <v>6.96</v>
      </c>
      <c r="F116" s="91">
        <f t="shared" si="4"/>
        <v>0.57999999999999996</v>
      </c>
      <c r="G116" s="12">
        <v>3877.6</v>
      </c>
      <c r="J116" s="13"/>
      <c r="L116" s="19"/>
    </row>
    <row r="117" spans="1:12" s="12" customFormat="1" ht="21" customHeight="1" thickBot="1" x14ac:dyDescent="0.25">
      <c r="A117" s="112" t="s">
        <v>64</v>
      </c>
      <c r="B117" s="113" t="s">
        <v>18</v>
      </c>
      <c r="C117" s="49"/>
      <c r="D117" s="49">
        <f>E117*G117</f>
        <v>95854.27</v>
      </c>
      <c r="E117" s="49">
        <f>12*F117</f>
        <v>24.72</v>
      </c>
      <c r="F117" s="50">
        <v>2.06</v>
      </c>
      <c r="G117" s="12">
        <v>3877.6</v>
      </c>
      <c r="J117" s="13"/>
      <c r="L117" s="19"/>
    </row>
    <row r="118" spans="1:12" s="12" customFormat="1" ht="35.25" customHeight="1" thickBot="1" x14ac:dyDescent="0.45">
      <c r="A118" s="82" t="s">
        <v>65</v>
      </c>
      <c r="B118" s="83"/>
      <c r="C118" s="86"/>
      <c r="D118" s="115">
        <f>D112+D107+D104+D102+D95+D90+D80+D65+D64+D62+D51+D47+D46+D40+D39+D38+D27+D15+D117+D63+D116+D115+D114+D113+D61</f>
        <v>1310033.0900000001</v>
      </c>
      <c r="E118" s="115">
        <f>E112+E107+E104+E102+E95+E90+E80+E65+E64+E62+E51+E47+E46+E40+E39+E38+E27+E15+E117+E63+E116+E115+E114+E113+E61</f>
        <v>337.84</v>
      </c>
      <c r="F118" s="115">
        <f>F112+F107+F104+F102+F95+F90+F80+F65+F64+F62+F51+F47+F46+F40+F39+F38+F27+F15+F117+F63+F116+F115+F114+F113+F61</f>
        <v>28.15</v>
      </c>
      <c r="G118" s="12">
        <v>3877.6</v>
      </c>
      <c r="J118" s="13"/>
    </row>
    <row r="119" spans="1:12" s="36" customFormat="1" ht="15" x14ac:dyDescent="0.2">
      <c r="A119" s="37"/>
      <c r="B119" s="37"/>
      <c r="C119" s="37"/>
      <c r="D119" s="37"/>
      <c r="E119" s="37"/>
      <c r="F119" s="37"/>
      <c r="G119" s="12">
        <v>3877.6</v>
      </c>
      <c r="J119" s="38"/>
    </row>
    <row r="120" spans="1:12" s="36" customFormat="1" ht="15" x14ac:dyDescent="0.2">
      <c r="A120" s="37"/>
      <c r="B120" s="37"/>
      <c r="C120" s="37"/>
      <c r="D120" s="37"/>
      <c r="E120" s="37"/>
      <c r="F120" s="37"/>
      <c r="G120" s="12">
        <v>3877.6</v>
      </c>
      <c r="J120" s="38"/>
    </row>
    <row r="121" spans="1:12" s="36" customFormat="1" ht="15" x14ac:dyDescent="0.2">
      <c r="A121" s="37"/>
      <c r="B121" s="37"/>
      <c r="C121" s="37"/>
      <c r="D121" s="111"/>
      <c r="E121" s="37"/>
      <c r="F121" s="37"/>
      <c r="G121" s="12">
        <v>3877.6</v>
      </c>
      <c r="J121" s="38"/>
    </row>
    <row r="122" spans="1:12" s="36" customFormat="1" ht="15.75" thickBot="1" x14ac:dyDescent="0.25">
      <c r="A122" s="37"/>
      <c r="B122" s="37"/>
      <c r="C122" s="37"/>
      <c r="D122" s="37"/>
      <c r="E122" s="37"/>
      <c r="F122" s="37"/>
      <c r="G122" s="12">
        <v>3877.6</v>
      </c>
      <c r="J122" s="38"/>
    </row>
    <row r="123" spans="1:12" s="12" customFormat="1" ht="38.25" thickBot="1" x14ac:dyDescent="0.25">
      <c r="A123" s="100" t="s">
        <v>162</v>
      </c>
      <c r="B123" s="101"/>
      <c r="C123" s="102"/>
      <c r="D123" s="103">
        <f>SUM(D124:D140)</f>
        <v>2032879.9</v>
      </c>
      <c r="E123" s="103">
        <f t="shared" ref="E123:F123" si="5">SUM(E124:E140)</f>
        <v>524.26</v>
      </c>
      <c r="F123" s="105">
        <f t="shared" si="5"/>
        <v>43.68</v>
      </c>
      <c r="G123" s="12">
        <v>3877.6</v>
      </c>
      <c r="H123" s="12">
        <v>3881.6</v>
      </c>
      <c r="J123" s="13"/>
    </row>
    <row r="124" spans="1:12" s="60" customFormat="1" ht="15" x14ac:dyDescent="0.2">
      <c r="A124" s="58" t="s">
        <v>150</v>
      </c>
      <c r="B124" s="59"/>
      <c r="C124" s="77"/>
      <c r="D124" s="93">
        <v>40074.17</v>
      </c>
      <c r="E124" s="93">
        <f t="shared" ref="E124:E140" si="6">D124/G124</f>
        <v>10.33</v>
      </c>
      <c r="F124" s="94">
        <f>E124/12</f>
        <v>0.86</v>
      </c>
      <c r="G124" s="12">
        <v>3877.6</v>
      </c>
      <c r="J124" s="61"/>
    </row>
    <row r="125" spans="1:12" s="60" customFormat="1" ht="15" x14ac:dyDescent="0.2">
      <c r="A125" s="58" t="s">
        <v>151</v>
      </c>
      <c r="B125" s="59"/>
      <c r="C125" s="77"/>
      <c r="D125" s="93">
        <v>78297.86</v>
      </c>
      <c r="E125" s="93">
        <f t="shared" si="6"/>
        <v>20.190000000000001</v>
      </c>
      <c r="F125" s="94">
        <f t="shared" ref="F125:F140" si="7">E125/12</f>
        <v>1.68</v>
      </c>
      <c r="G125" s="12">
        <v>3877.6</v>
      </c>
      <c r="J125" s="61"/>
    </row>
    <row r="126" spans="1:12" s="60" customFormat="1" ht="15" x14ac:dyDescent="0.2">
      <c r="A126" s="58" t="s">
        <v>163</v>
      </c>
      <c r="B126" s="59"/>
      <c r="C126" s="77"/>
      <c r="D126" s="93">
        <v>325849.15000000002</v>
      </c>
      <c r="E126" s="93">
        <f t="shared" si="6"/>
        <v>84.03</v>
      </c>
      <c r="F126" s="94">
        <f t="shared" si="7"/>
        <v>7</v>
      </c>
      <c r="G126" s="12">
        <v>3877.6</v>
      </c>
      <c r="J126" s="61"/>
    </row>
    <row r="127" spans="1:12" s="60" customFormat="1" ht="15" x14ac:dyDescent="0.2">
      <c r="A127" s="58" t="s">
        <v>164</v>
      </c>
      <c r="B127" s="59"/>
      <c r="C127" s="77"/>
      <c r="D127" s="93">
        <v>55157.97</v>
      </c>
      <c r="E127" s="93">
        <f t="shared" ref="E127" si="8">D127/G127</f>
        <v>14.22</v>
      </c>
      <c r="F127" s="94">
        <f t="shared" ref="F127" si="9">E127/12</f>
        <v>1.19</v>
      </c>
      <c r="G127" s="12">
        <v>3877.6</v>
      </c>
      <c r="J127" s="61"/>
    </row>
    <row r="128" spans="1:12" s="60" customFormat="1" ht="15" x14ac:dyDescent="0.2">
      <c r="A128" s="58" t="s">
        <v>152</v>
      </c>
      <c r="B128" s="59"/>
      <c r="C128" s="77"/>
      <c r="D128" s="93">
        <v>49394.98</v>
      </c>
      <c r="E128" s="93">
        <f t="shared" si="6"/>
        <v>12.74</v>
      </c>
      <c r="F128" s="94">
        <f t="shared" si="7"/>
        <v>1.06</v>
      </c>
      <c r="G128" s="12">
        <v>3877.6</v>
      </c>
      <c r="J128" s="61"/>
    </row>
    <row r="129" spans="1:11" s="60" customFormat="1" ht="15" x14ac:dyDescent="0.2">
      <c r="A129" s="58" t="s">
        <v>153</v>
      </c>
      <c r="B129" s="59"/>
      <c r="C129" s="77"/>
      <c r="D129" s="93">
        <v>12028.98</v>
      </c>
      <c r="E129" s="93">
        <f t="shared" si="6"/>
        <v>3.1</v>
      </c>
      <c r="F129" s="94">
        <f t="shared" si="7"/>
        <v>0.26</v>
      </c>
      <c r="G129" s="12">
        <v>3877.6</v>
      </c>
      <c r="J129" s="61"/>
    </row>
    <row r="130" spans="1:11" s="60" customFormat="1" ht="15" x14ac:dyDescent="0.2">
      <c r="A130" s="58" t="s">
        <v>154</v>
      </c>
      <c r="B130" s="59"/>
      <c r="C130" s="77"/>
      <c r="D130" s="93">
        <v>31352.66</v>
      </c>
      <c r="E130" s="93">
        <f t="shared" si="6"/>
        <v>8.09</v>
      </c>
      <c r="F130" s="94">
        <f t="shared" si="7"/>
        <v>0.67</v>
      </c>
      <c r="G130" s="12">
        <v>3877.6</v>
      </c>
      <c r="J130" s="61"/>
    </row>
    <row r="131" spans="1:11" s="60" customFormat="1" ht="15" x14ac:dyDescent="0.2">
      <c r="A131" s="58" t="s">
        <v>155</v>
      </c>
      <c r="B131" s="59"/>
      <c r="C131" s="77"/>
      <c r="D131" s="93">
        <v>207284.07</v>
      </c>
      <c r="E131" s="93">
        <f t="shared" si="6"/>
        <v>53.46</v>
      </c>
      <c r="F131" s="94">
        <f t="shared" si="7"/>
        <v>4.46</v>
      </c>
      <c r="G131" s="12">
        <v>3877.6</v>
      </c>
      <c r="J131" s="61"/>
    </row>
    <row r="132" spans="1:11" s="60" customFormat="1" ht="15" x14ac:dyDescent="0.2">
      <c r="A132" s="58" t="s">
        <v>156</v>
      </c>
      <c r="B132" s="59"/>
      <c r="C132" s="77"/>
      <c r="D132" s="93">
        <v>10997.56</v>
      </c>
      <c r="E132" s="93">
        <f t="shared" si="6"/>
        <v>2.84</v>
      </c>
      <c r="F132" s="94">
        <f t="shared" si="7"/>
        <v>0.24</v>
      </c>
      <c r="G132" s="12">
        <v>3877.6</v>
      </c>
      <c r="J132" s="61"/>
    </row>
    <row r="133" spans="1:11" s="60" customFormat="1" ht="15" x14ac:dyDescent="0.2">
      <c r="A133" s="58" t="s">
        <v>157</v>
      </c>
      <c r="B133" s="59"/>
      <c r="C133" s="77"/>
      <c r="D133" s="93">
        <v>1133.26</v>
      </c>
      <c r="E133" s="93">
        <f t="shared" si="6"/>
        <v>0.28999999999999998</v>
      </c>
      <c r="F133" s="94">
        <f t="shared" si="7"/>
        <v>0.02</v>
      </c>
      <c r="G133" s="12">
        <v>3877.6</v>
      </c>
      <c r="J133" s="61"/>
    </row>
    <row r="134" spans="1:11" s="60" customFormat="1" ht="15" x14ac:dyDescent="0.2">
      <c r="A134" s="58" t="s">
        <v>158</v>
      </c>
      <c r="B134" s="59"/>
      <c r="C134" s="77"/>
      <c r="D134" s="93">
        <v>17372.849999999999</v>
      </c>
      <c r="E134" s="93">
        <f t="shared" si="6"/>
        <v>4.4800000000000004</v>
      </c>
      <c r="F134" s="94">
        <f t="shared" si="7"/>
        <v>0.37</v>
      </c>
      <c r="G134" s="12">
        <v>3877.6</v>
      </c>
      <c r="J134" s="61"/>
    </row>
    <row r="135" spans="1:11" s="60" customFormat="1" ht="15" x14ac:dyDescent="0.2">
      <c r="A135" s="58" t="s">
        <v>160</v>
      </c>
      <c r="B135" s="59"/>
      <c r="C135" s="77"/>
      <c r="D135" s="93">
        <v>4372.33</v>
      </c>
      <c r="E135" s="93">
        <f t="shared" si="6"/>
        <v>1.1299999999999999</v>
      </c>
      <c r="F135" s="94">
        <f t="shared" si="7"/>
        <v>0.09</v>
      </c>
      <c r="G135" s="12">
        <v>3877.6</v>
      </c>
      <c r="J135" s="61"/>
    </row>
    <row r="136" spans="1:11" s="60" customFormat="1" ht="30" customHeight="1" x14ac:dyDescent="0.2">
      <c r="A136" s="58" t="s">
        <v>159</v>
      </c>
      <c r="B136" s="59"/>
      <c r="C136" s="77"/>
      <c r="D136" s="93">
        <v>5516.11</v>
      </c>
      <c r="E136" s="93">
        <f t="shared" si="6"/>
        <v>1.42</v>
      </c>
      <c r="F136" s="94">
        <f t="shared" si="7"/>
        <v>0.12</v>
      </c>
      <c r="G136" s="12">
        <v>3877.6</v>
      </c>
      <c r="J136" s="61"/>
    </row>
    <row r="137" spans="1:11" s="60" customFormat="1" ht="15" x14ac:dyDescent="0.2">
      <c r="A137" s="58" t="s">
        <v>161</v>
      </c>
      <c r="B137" s="59"/>
      <c r="C137" s="77"/>
      <c r="D137" s="93">
        <v>137616.6</v>
      </c>
      <c r="E137" s="93">
        <f t="shared" si="6"/>
        <v>35.49</v>
      </c>
      <c r="F137" s="94">
        <f t="shared" si="7"/>
        <v>2.96</v>
      </c>
      <c r="G137" s="12">
        <v>3877.6</v>
      </c>
      <c r="J137" s="61"/>
    </row>
    <row r="138" spans="1:11" s="60" customFormat="1" ht="15" x14ac:dyDescent="0.2">
      <c r="A138" s="58" t="s">
        <v>165</v>
      </c>
      <c r="B138" s="59"/>
      <c r="C138" s="77"/>
      <c r="D138" s="93">
        <v>173483.35</v>
      </c>
      <c r="E138" s="93">
        <f t="shared" ref="E138" si="10">D138/G138</f>
        <v>44.74</v>
      </c>
      <c r="F138" s="94">
        <f t="shared" ref="F138" si="11">E138/12</f>
        <v>3.73</v>
      </c>
      <c r="G138" s="12">
        <v>3877.6</v>
      </c>
      <c r="J138" s="61"/>
    </row>
    <row r="139" spans="1:11" s="63" customFormat="1" ht="30" customHeight="1" x14ac:dyDescent="0.2">
      <c r="A139" s="58" t="s">
        <v>148</v>
      </c>
      <c r="B139" s="62"/>
      <c r="C139" s="62"/>
      <c r="D139" s="116">
        <v>781330</v>
      </c>
      <c r="E139" s="95">
        <f t="shared" si="6"/>
        <v>201.5</v>
      </c>
      <c r="F139" s="106">
        <f t="shared" si="7"/>
        <v>16.79</v>
      </c>
      <c r="G139" s="12">
        <v>3877.6</v>
      </c>
      <c r="J139" s="64"/>
      <c r="K139" s="60"/>
    </row>
    <row r="140" spans="1:11" s="63" customFormat="1" ht="23.25" customHeight="1" thickBot="1" x14ac:dyDescent="0.25">
      <c r="A140" s="107" t="s">
        <v>149</v>
      </c>
      <c r="B140" s="108"/>
      <c r="C140" s="108"/>
      <c r="D140" s="117">
        <v>101618</v>
      </c>
      <c r="E140" s="109">
        <f t="shared" si="6"/>
        <v>26.21</v>
      </c>
      <c r="F140" s="110">
        <f t="shared" si="7"/>
        <v>2.1800000000000002</v>
      </c>
      <c r="G140" s="12">
        <v>3877.6</v>
      </c>
      <c r="J140" s="64"/>
      <c r="K140" s="60"/>
    </row>
    <row r="141" spans="1:11" s="63" customFormat="1" ht="23.25" customHeight="1" x14ac:dyDescent="0.2">
      <c r="A141" s="65"/>
      <c r="B141" s="66"/>
      <c r="C141" s="66"/>
      <c r="D141" s="96"/>
      <c r="E141" s="97"/>
      <c r="F141" s="97"/>
      <c r="G141" s="60"/>
      <c r="J141" s="64"/>
    </row>
    <row r="142" spans="1:11" s="36" customFormat="1" ht="12.75" customHeight="1" x14ac:dyDescent="0.2">
      <c r="A142" s="56"/>
      <c r="B142" s="55"/>
      <c r="C142" s="55"/>
      <c r="D142" s="98"/>
      <c r="E142" s="98"/>
      <c r="F142" s="98"/>
      <c r="J142" s="38"/>
    </row>
    <row r="143" spans="1:11" s="36" customFormat="1" ht="13.5" customHeight="1" x14ac:dyDescent="0.2">
      <c r="A143" s="57"/>
      <c r="B143" s="55"/>
      <c r="C143" s="55"/>
      <c r="D143" s="98"/>
      <c r="E143" s="98"/>
      <c r="F143" s="98"/>
      <c r="J143" s="38"/>
    </row>
    <row r="144" spans="1:11" s="36" customFormat="1" ht="19.5" x14ac:dyDescent="0.2">
      <c r="A144" s="70" t="s">
        <v>66</v>
      </c>
      <c r="B144" s="71"/>
      <c r="C144" s="71"/>
      <c r="D144" s="99">
        <f>D118+D123</f>
        <v>3342912.99</v>
      </c>
      <c r="E144" s="99">
        <f>E118+E123</f>
        <v>862.1</v>
      </c>
      <c r="F144" s="99">
        <f>F118+F123</f>
        <v>71.83</v>
      </c>
      <c r="G144" s="104"/>
      <c r="H144" s="36" t="e">
        <f>D144/12/#REF!</f>
        <v>#REF!</v>
      </c>
      <c r="J144" s="38"/>
    </row>
    <row r="145" spans="1:10" s="36" customFormat="1" ht="20.25" hidden="1" thickBot="1" x14ac:dyDescent="0.25">
      <c r="A145" s="67"/>
      <c r="B145" s="53"/>
      <c r="C145" s="53"/>
      <c r="D145" s="54"/>
      <c r="E145" s="68"/>
      <c r="F145" s="69"/>
      <c r="J145" s="38"/>
    </row>
    <row r="146" spans="1:10" s="34" customFormat="1" ht="19.5" x14ac:dyDescent="0.2">
      <c r="A146" s="39"/>
      <c r="B146" s="40"/>
      <c r="C146" s="40"/>
      <c r="D146" s="40"/>
      <c r="E146" s="44"/>
      <c r="F146" s="41"/>
      <c r="J146" s="35"/>
    </row>
    <row r="147" spans="1:10" s="34" customFormat="1" ht="19.5" x14ac:dyDescent="0.2">
      <c r="A147" s="45"/>
      <c r="B147" s="44"/>
      <c r="C147" s="46"/>
      <c r="D147" s="46"/>
      <c r="E147" s="46"/>
      <c r="F147" s="47"/>
      <c r="J147" s="35"/>
    </row>
    <row r="148" spans="1:10" s="36" customFormat="1" ht="14.25" x14ac:dyDescent="0.2">
      <c r="A148" s="121" t="s">
        <v>67</v>
      </c>
      <c r="B148" s="121"/>
      <c r="C148" s="121"/>
      <c r="D148" s="121"/>
      <c r="J148" s="38"/>
    </row>
    <row r="149" spans="1:10" s="36" customFormat="1" x14ac:dyDescent="0.2">
      <c r="F149" s="43"/>
      <c r="J149" s="38"/>
    </row>
    <row r="150" spans="1:10" s="36" customFormat="1" x14ac:dyDescent="0.2">
      <c r="A150" s="42" t="s">
        <v>68</v>
      </c>
      <c r="F150" s="43"/>
      <c r="J150" s="38"/>
    </row>
    <row r="151" spans="1:10" s="36" customFormat="1" x14ac:dyDescent="0.2">
      <c r="F151" s="43"/>
      <c r="J151" s="38"/>
    </row>
    <row r="152" spans="1:10" s="36" customFormat="1" x14ac:dyDescent="0.2">
      <c r="F152" s="43"/>
      <c r="J152" s="38"/>
    </row>
    <row r="153" spans="1:10" s="36" customFormat="1" x14ac:dyDescent="0.2">
      <c r="F153" s="43"/>
      <c r="J153" s="38"/>
    </row>
    <row r="154" spans="1:10" s="36" customFormat="1" x14ac:dyDescent="0.2">
      <c r="F154" s="43"/>
      <c r="J154" s="38"/>
    </row>
    <row r="155" spans="1:10" s="36" customFormat="1" x14ac:dyDescent="0.2">
      <c r="F155" s="43"/>
      <c r="J155" s="38"/>
    </row>
    <row r="156" spans="1:10" s="36" customFormat="1" x14ac:dyDescent="0.2">
      <c r="F156" s="43"/>
      <c r="J156" s="38"/>
    </row>
    <row r="157" spans="1:10" s="36" customFormat="1" x14ac:dyDescent="0.2">
      <c r="F157" s="43"/>
      <c r="J157" s="38"/>
    </row>
    <row r="158" spans="1:10" s="36" customFormat="1" x14ac:dyDescent="0.2">
      <c r="F158" s="43"/>
      <c r="J158" s="38"/>
    </row>
    <row r="159" spans="1:10" s="36" customFormat="1" x14ac:dyDescent="0.2">
      <c r="F159" s="43"/>
      <c r="J159" s="38"/>
    </row>
    <row r="160" spans="1:10" s="36" customFormat="1" x14ac:dyDescent="0.2">
      <c r="F160" s="43"/>
      <c r="J160" s="38"/>
    </row>
    <row r="161" spans="6:10" s="36" customFormat="1" x14ac:dyDescent="0.2">
      <c r="F161" s="43"/>
      <c r="J161" s="38"/>
    </row>
    <row r="162" spans="6:10" s="36" customFormat="1" x14ac:dyDescent="0.2">
      <c r="F162" s="43"/>
      <c r="J162" s="38"/>
    </row>
    <row r="163" spans="6:10" s="36" customFormat="1" x14ac:dyDescent="0.2">
      <c r="F163" s="43"/>
      <c r="J163" s="38"/>
    </row>
    <row r="164" spans="6:10" s="36" customFormat="1" x14ac:dyDescent="0.2">
      <c r="F164" s="43"/>
      <c r="J164" s="38"/>
    </row>
    <row r="165" spans="6:10" s="36" customFormat="1" x14ac:dyDescent="0.2">
      <c r="F165" s="43"/>
      <c r="J165" s="38"/>
    </row>
    <row r="166" spans="6:10" s="36" customFormat="1" x14ac:dyDescent="0.2">
      <c r="F166" s="43"/>
      <c r="J166" s="38"/>
    </row>
    <row r="167" spans="6:10" s="36" customFormat="1" x14ac:dyDescent="0.2">
      <c r="F167" s="43"/>
      <c r="J167" s="38"/>
    </row>
    <row r="168" spans="6:10" s="36" customFormat="1" x14ac:dyDescent="0.2">
      <c r="F168" s="43"/>
      <c r="J168" s="38"/>
    </row>
  </sheetData>
  <mergeCells count="13">
    <mergeCell ref="A6:F6"/>
    <mergeCell ref="A1:F1"/>
    <mergeCell ref="B2:F2"/>
    <mergeCell ref="B3:F3"/>
    <mergeCell ref="B4:F4"/>
    <mergeCell ref="A5:F5"/>
    <mergeCell ref="A148:D148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7"/>
  <sheetViews>
    <sheetView topLeftCell="A108" zoomScale="90" zoomScaleNormal="90" workbookViewId="0">
      <selection activeCell="K53" sqref="K53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9" style="1" customWidth="1"/>
    <col min="5" max="5" width="15.5703125" style="1" customWidth="1"/>
    <col min="6" max="6" width="20.85546875" style="48" customWidth="1"/>
    <col min="7" max="7" width="11.42578125" style="1" customWidth="1"/>
    <col min="8" max="9" width="15.42578125" style="1" hidden="1" customWidth="1"/>
    <col min="10" max="10" width="15.42578125" style="2" hidden="1" customWidth="1"/>
    <col min="11" max="12" width="15.42578125" style="1" customWidth="1"/>
    <col min="13" max="16384" width="9.140625" style="1"/>
  </cols>
  <sheetData>
    <row r="1" spans="1:10" ht="16.5" customHeight="1" x14ac:dyDescent="0.2">
      <c r="A1" s="134" t="s">
        <v>0</v>
      </c>
      <c r="B1" s="135"/>
      <c r="C1" s="135"/>
      <c r="D1" s="135"/>
      <c r="E1" s="135"/>
      <c r="F1" s="135"/>
    </row>
    <row r="2" spans="1:10" ht="12.75" customHeight="1" x14ac:dyDescent="0.3">
      <c r="B2" s="136" t="s">
        <v>1</v>
      </c>
      <c r="C2" s="136"/>
      <c r="D2" s="136"/>
      <c r="E2" s="135"/>
      <c r="F2" s="135"/>
    </row>
    <row r="3" spans="1:10" ht="24" customHeight="1" x14ac:dyDescent="0.3">
      <c r="A3" s="3" t="s">
        <v>166</v>
      </c>
      <c r="B3" s="136" t="s">
        <v>2</v>
      </c>
      <c r="C3" s="136"/>
      <c r="D3" s="136"/>
      <c r="E3" s="135"/>
      <c r="F3" s="135"/>
    </row>
    <row r="4" spans="1:10" ht="14.25" customHeight="1" x14ac:dyDescent="0.3">
      <c r="B4" s="136" t="s">
        <v>3</v>
      </c>
      <c r="C4" s="136"/>
      <c r="D4" s="136"/>
      <c r="E4" s="135"/>
      <c r="F4" s="135"/>
    </row>
    <row r="5" spans="1:10" ht="33" customHeight="1" x14ac:dyDescent="0.4">
      <c r="A5" s="133"/>
      <c r="B5" s="137"/>
      <c r="C5" s="137"/>
      <c r="D5" s="137"/>
      <c r="E5" s="137"/>
      <c r="F5" s="137"/>
      <c r="J5" s="1"/>
    </row>
    <row r="6" spans="1:10" ht="33" customHeight="1" x14ac:dyDescent="0.4">
      <c r="A6" s="133"/>
      <c r="B6" s="133"/>
      <c r="C6" s="133"/>
      <c r="D6" s="133"/>
      <c r="E6" s="133"/>
      <c r="F6" s="133"/>
      <c r="J6" s="1"/>
    </row>
    <row r="7" spans="1:10" ht="21.75" customHeight="1" x14ac:dyDescent="0.2">
      <c r="A7" s="122" t="s">
        <v>167</v>
      </c>
      <c r="B7" s="122"/>
      <c r="C7" s="122"/>
      <c r="D7" s="122"/>
      <c r="E7" s="122"/>
      <c r="F7" s="122"/>
      <c r="J7" s="1"/>
    </row>
    <row r="8" spans="1:10" s="4" customFormat="1" ht="22.5" customHeight="1" x14ac:dyDescent="0.4">
      <c r="A8" s="123" t="s">
        <v>4</v>
      </c>
      <c r="B8" s="123"/>
      <c r="C8" s="123"/>
      <c r="D8" s="123"/>
      <c r="E8" s="124"/>
      <c r="F8" s="124"/>
      <c r="J8" s="5"/>
    </row>
    <row r="9" spans="1:10" s="6" customFormat="1" ht="18.75" customHeight="1" x14ac:dyDescent="0.4">
      <c r="A9" s="123" t="s">
        <v>75</v>
      </c>
      <c r="B9" s="123"/>
      <c r="C9" s="123"/>
      <c r="D9" s="123"/>
      <c r="E9" s="124"/>
      <c r="F9" s="124"/>
    </row>
    <row r="10" spans="1:10" s="7" customFormat="1" ht="17.25" customHeight="1" x14ac:dyDescent="0.2">
      <c r="A10" s="125" t="s">
        <v>5</v>
      </c>
      <c r="B10" s="125"/>
      <c r="C10" s="125"/>
      <c r="D10" s="125"/>
      <c r="E10" s="126"/>
      <c r="F10" s="126"/>
    </row>
    <row r="11" spans="1:10" s="6" customFormat="1" ht="30" customHeight="1" thickBot="1" x14ac:dyDescent="0.25">
      <c r="A11" s="127" t="s">
        <v>6</v>
      </c>
      <c r="B11" s="127"/>
      <c r="C11" s="127"/>
      <c r="D11" s="127"/>
      <c r="E11" s="128"/>
      <c r="F11" s="128"/>
    </row>
    <row r="12" spans="1:10" s="12" customFormat="1" ht="139.5" customHeight="1" thickBot="1" x14ac:dyDescent="0.25">
      <c r="A12" s="8" t="s">
        <v>7</v>
      </c>
      <c r="B12" s="9" t="s">
        <v>8</v>
      </c>
      <c r="C12" s="10" t="s">
        <v>77</v>
      </c>
      <c r="D12" s="10" t="s">
        <v>10</v>
      </c>
      <c r="E12" s="10" t="s">
        <v>9</v>
      </c>
      <c r="F12" s="11" t="s">
        <v>11</v>
      </c>
      <c r="J12" s="13"/>
    </row>
    <row r="13" spans="1:10" s="19" customFormat="1" x14ac:dyDescent="0.2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J13" s="20"/>
    </row>
    <row r="14" spans="1:10" s="19" customFormat="1" ht="49.5" customHeight="1" x14ac:dyDescent="0.2">
      <c r="A14" s="129" t="s">
        <v>12</v>
      </c>
      <c r="B14" s="130"/>
      <c r="C14" s="130"/>
      <c r="D14" s="130"/>
      <c r="E14" s="131"/>
      <c r="F14" s="132"/>
      <c r="J14" s="20"/>
    </row>
    <row r="15" spans="1:10" s="12" customFormat="1" ht="20.25" customHeight="1" x14ac:dyDescent="0.2">
      <c r="A15" s="51" t="s">
        <v>78</v>
      </c>
      <c r="B15" s="59" t="s">
        <v>13</v>
      </c>
      <c r="C15" s="84" t="s">
        <v>132</v>
      </c>
      <c r="D15" s="21">
        <f>E15*G15</f>
        <v>167977.63</v>
      </c>
      <c r="E15" s="22">
        <f>F15*12</f>
        <v>43.32</v>
      </c>
      <c r="F15" s="23">
        <f>F26</f>
        <v>3.61</v>
      </c>
      <c r="G15" s="12">
        <v>3877.6</v>
      </c>
      <c r="H15" s="12">
        <v>3881.6</v>
      </c>
      <c r="I15" s="12">
        <v>1.07</v>
      </c>
      <c r="J15" s="13">
        <v>2.2400000000000002</v>
      </c>
    </row>
    <row r="16" spans="1:10" s="12" customFormat="1" ht="30.75" customHeight="1" x14ac:dyDescent="0.2">
      <c r="A16" s="87" t="s">
        <v>14</v>
      </c>
      <c r="B16" s="88" t="s">
        <v>15</v>
      </c>
      <c r="C16" s="84"/>
      <c r="D16" s="21"/>
      <c r="E16" s="22"/>
      <c r="F16" s="23"/>
      <c r="G16" s="12">
        <v>3877.6</v>
      </c>
      <c r="J16" s="13"/>
    </row>
    <row r="17" spans="1:10" s="12" customFormat="1" ht="15" x14ac:dyDescent="0.2">
      <c r="A17" s="87" t="s">
        <v>16</v>
      </c>
      <c r="B17" s="88" t="s">
        <v>15</v>
      </c>
      <c r="C17" s="84"/>
      <c r="D17" s="21"/>
      <c r="E17" s="22"/>
      <c r="F17" s="23"/>
      <c r="G17" s="12">
        <v>3877.6</v>
      </c>
      <c r="J17" s="13"/>
    </row>
    <row r="18" spans="1:10" s="12" customFormat="1" ht="125.25" customHeight="1" x14ac:dyDescent="0.2">
      <c r="A18" s="87" t="s">
        <v>79</v>
      </c>
      <c r="B18" s="88" t="s">
        <v>38</v>
      </c>
      <c r="C18" s="84"/>
      <c r="D18" s="21"/>
      <c r="E18" s="22"/>
      <c r="F18" s="23"/>
      <c r="G18" s="12">
        <v>3877.6</v>
      </c>
      <c r="J18" s="13"/>
    </row>
    <row r="19" spans="1:10" s="12" customFormat="1" ht="15" x14ac:dyDescent="0.2">
      <c r="A19" s="87" t="s">
        <v>80</v>
      </c>
      <c r="B19" s="88" t="s">
        <v>15</v>
      </c>
      <c r="C19" s="84"/>
      <c r="D19" s="21"/>
      <c r="E19" s="22"/>
      <c r="F19" s="23"/>
      <c r="G19" s="12">
        <v>3877.6</v>
      </c>
      <c r="J19" s="13"/>
    </row>
    <row r="20" spans="1:10" s="12" customFormat="1" ht="15" x14ac:dyDescent="0.2">
      <c r="A20" s="87" t="s">
        <v>81</v>
      </c>
      <c r="B20" s="88" t="s">
        <v>15</v>
      </c>
      <c r="C20" s="84"/>
      <c r="D20" s="21"/>
      <c r="E20" s="22"/>
      <c r="F20" s="23"/>
      <c r="G20" s="12">
        <v>3877.6</v>
      </c>
      <c r="J20" s="13"/>
    </row>
    <row r="21" spans="1:10" s="12" customFormat="1" ht="29.25" customHeight="1" x14ac:dyDescent="0.2">
      <c r="A21" s="87" t="s">
        <v>82</v>
      </c>
      <c r="B21" s="88" t="s">
        <v>21</v>
      </c>
      <c r="C21" s="85"/>
      <c r="D21" s="24"/>
      <c r="E21" s="25"/>
      <c r="F21" s="26"/>
      <c r="G21" s="12">
        <v>3877.6</v>
      </c>
      <c r="J21" s="13"/>
    </row>
    <row r="22" spans="1:10" s="12" customFormat="1" ht="15" x14ac:dyDescent="0.2">
      <c r="A22" s="87" t="s">
        <v>83</v>
      </c>
      <c r="B22" s="88" t="s">
        <v>24</v>
      </c>
      <c r="C22" s="85"/>
      <c r="D22" s="24"/>
      <c r="E22" s="25"/>
      <c r="F22" s="26"/>
      <c r="G22" s="12">
        <v>3877.6</v>
      </c>
      <c r="J22" s="13"/>
    </row>
    <row r="23" spans="1:10" s="12" customFormat="1" ht="15" x14ac:dyDescent="0.2">
      <c r="A23" s="87" t="s">
        <v>168</v>
      </c>
      <c r="B23" s="88" t="s">
        <v>15</v>
      </c>
      <c r="C23" s="85"/>
      <c r="D23" s="24"/>
      <c r="E23" s="25"/>
      <c r="F23" s="26"/>
      <c r="G23" s="12">
        <v>3877.6</v>
      </c>
      <c r="J23" s="13"/>
    </row>
    <row r="24" spans="1:10" s="12" customFormat="1" ht="15" x14ac:dyDescent="0.2">
      <c r="A24" s="87" t="s">
        <v>169</v>
      </c>
      <c r="B24" s="88" t="s">
        <v>15</v>
      </c>
      <c r="C24" s="85"/>
      <c r="D24" s="24"/>
      <c r="E24" s="25"/>
      <c r="F24" s="26"/>
      <c r="J24" s="13"/>
    </row>
    <row r="25" spans="1:10" s="12" customFormat="1" ht="23.25" customHeight="1" x14ac:dyDescent="0.2">
      <c r="A25" s="87" t="s">
        <v>84</v>
      </c>
      <c r="B25" s="88" t="s">
        <v>36</v>
      </c>
      <c r="C25" s="85"/>
      <c r="D25" s="24"/>
      <c r="E25" s="25"/>
      <c r="F25" s="26"/>
      <c r="G25" s="12">
        <v>3877.6</v>
      </c>
      <c r="J25" s="13"/>
    </row>
    <row r="26" spans="1:10" s="12" customFormat="1" ht="18" customHeight="1" x14ac:dyDescent="0.2">
      <c r="A26" s="51" t="s">
        <v>71</v>
      </c>
      <c r="B26" s="52"/>
      <c r="C26" s="24"/>
      <c r="D26" s="24"/>
      <c r="E26" s="25"/>
      <c r="F26" s="23">
        <v>3.61</v>
      </c>
      <c r="G26" s="12">
        <v>3877.6</v>
      </c>
      <c r="J26" s="13"/>
    </row>
    <row r="27" spans="1:10" s="12" customFormat="1" ht="30" x14ac:dyDescent="0.2">
      <c r="A27" s="51" t="s">
        <v>17</v>
      </c>
      <c r="B27" s="72" t="s">
        <v>18</v>
      </c>
      <c r="C27" s="21" t="s">
        <v>133</v>
      </c>
      <c r="D27" s="21">
        <f>E27*G27</f>
        <v>250803.17</v>
      </c>
      <c r="E27" s="22">
        <f>F27*12</f>
        <v>64.680000000000007</v>
      </c>
      <c r="F27" s="23">
        <v>5.39</v>
      </c>
      <c r="G27" s="12">
        <v>3877.6</v>
      </c>
      <c r="H27" s="12">
        <v>3881.6</v>
      </c>
      <c r="I27" s="12">
        <v>1.07</v>
      </c>
      <c r="J27" s="13">
        <v>3.57</v>
      </c>
    </row>
    <row r="28" spans="1:10" s="27" customFormat="1" ht="15" x14ac:dyDescent="0.2">
      <c r="A28" s="87" t="s">
        <v>85</v>
      </c>
      <c r="B28" s="88" t="s">
        <v>18</v>
      </c>
      <c r="C28" s="21"/>
      <c r="D28" s="21"/>
      <c r="E28" s="22"/>
      <c r="F28" s="23"/>
      <c r="G28" s="12">
        <v>3877.6</v>
      </c>
      <c r="J28" s="28"/>
    </row>
    <row r="29" spans="1:10" s="27" customFormat="1" ht="15" x14ac:dyDescent="0.2">
      <c r="A29" s="87" t="s">
        <v>86</v>
      </c>
      <c r="B29" s="88" t="s">
        <v>87</v>
      </c>
      <c r="C29" s="21"/>
      <c r="D29" s="21"/>
      <c r="E29" s="22"/>
      <c r="F29" s="23"/>
      <c r="G29" s="12">
        <v>3877.6</v>
      </c>
      <c r="J29" s="28"/>
    </row>
    <row r="30" spans="1:10" s="27" customFormat="1" ht="15" x14ac:dyDescent="0.2">
      <c r="A30" s="87" t="s">
        <v>88</v>
      </c>
      <c r="B30" s="88" t="s">
        <v>89</v>
      </c>
      <c r="C30" s="21"/>
      <c r="D30" s="21"/>
      <c r="E30" s="22"/>
      <c r="F30" s="23"/>
      <c r="G30" s="12">
        <v>3877.6</v>
      </c>
      <c r="J30" s="28"/>
    </row>
    <row r="31" spans="1:10" s="27" customFormat="1" ht="15" x14ac:dyDescent="0.2">
      <c r="A31" s="87" t="s">
        <v>19</v>
      </c>
      <c r="B31" s="88" t="s">
        <v>18</v>
      </c>
      <c r="C31" s="21"/>
      <c r="D31" s="21"/>
      <c r="E31" s="22"/>
      <c r="F31" s="23"/>
      <c r="G31" s="12">
        <v>3877.6</v>
      </c>
      <c r="J31" s="28"/>
    </row>
    <row r="32" spans="1:10" s="27" customFormat="1" ht="25.5" x14ac:dyDescent="0.2">
      <c r="A32" s="87" t="s">
        <v>20</v>
      </c>
      <c r="B32" s="88" t="s">
        <v>21</v>
      </c>
      <c r="C32" s="21"/>
      <c r="D32" s="21"/>
      <c r="E32" s="22"/>
      <c r="F32" s="23"/>
      <c r="G32" s="12">
        <v>3877.6</v>
      </c>
      <c r="J32" s="28"/>
    </row>
    <row r="33" spans="1:10" s="27" customFormat="1" ht="15" x14ac:dyDescent="0.2">
      <c r="A33" s="87" t="s">
        <v>90</v>
      </c>
      <c r="B33" s="88" t="s">
        <v>18</v>
      </c>
      <c r="C33" s="21"/>
      <c r="D33" s="21"/>
      <c r="E33" s="22"/>
      <c r="F33" s="23"/>
      <c r="G33" s="12">
        <v>3877.6</v>
      </c>
      <c r="J33" s="28"/>
    </row>
    <row r="34" spans="1:10" s="27" customFormat="1" ht="15" x14ac:dyDescent="0.2">
      <c r="A34" s="87" t="s">
        <v>91</v>
      </c>
      <c r="B34" s="88" t="s">
        <v>18</v>
      </c>
      <c r="C34" s="21"/>
      <c r="D34" s="21"/>
      <c r="E34" s="22"/>
      <c r="F34" s="23"/>
      <c r="G34" s="12">
        <v>3877.6</v>
      </c>
      <c r="J34" s="28"/>
    </row>
    <row r="35" spans="1:10" s="27" customFormat="1" ht="25.5" x14ac:dyDescent="0.2">
      <c r="A35" s="87" t="s">
        <v>92</v>
      </c>
      <c r="B35" s="88" t="s">
        <v>22</v>
      </c>
      <c r="C35" s="21"/>
      <c r="D35" s="21"/>
      <c r="E35" s="22"/>
      <c r="F35" s="23"/>
      <c r="G35" s="12">
        <v>3877.6</v>
      </c>
      <c r="J35" s="28"/>
    </row>
    <row r="36" spans="1:10" s="12" customFormat="1" ht="25.5" x14ac:dyDescent="0.2">
      <c r="A36" s="87" t="s">
        <v>93</v>
      </c>
      <c r="B36" s="88" t="s">
        <v>21</v>
      </c>
      <c r="C36" s="21"/>
      <c r="D36" s="21"/>
      <c r="E36" s="22"/>
      <c r="F36" s="23"/>
      <c r="G36" s="12">
        <v>3877.6</v>
      </c>
      <c r="J36" s="13"/>
    </row>
    <row r="37" spans="1:10" s="27" customFormat="1" ht="25.5" x14ac:dyDescent="0.2">
      <c r="A37" s="87" t="s">
        <v>94</v>
      </c>
      <c r="B37" s="88" t="s">
        <v>18</v>
      </c>
      <c r="C37" s="21"/>
      <c r="D37" s="21"/>
      <c r="E37" s="22"/>
      <c r="F37" s="23"/>
      <c r="G37" s="12">
        <v>3877.6</v>
      </c>
      <c r="J37" s="28"/>
    </row>
    <row r="38" spans="1:10" s="29" customFormat="1" ht="24" customHeight="1" x14ac:dyDescent="0.2">
      <c r="A38" s="75" t="s">
        <v>23</v>
      </c>
      <c r="B38" s="59" t="s">
        <v>24</v>
      </c>
      <c r="C38" s="21" t="s">
        <v>132</v>
      </c>
      <c r="D38" s="21">
        <f>E38*G38</f>
        <v>41878.080000000002</v>
      </c>
      <c r="E38" s="22">
        <f>F38*12</f>
        <v>10.8</v>
      </c>
      <c r="F38" s="23">
        <v>0.9</v>
      </c>
      <c r="G38" s="12">
        <v>3877.6</v>
      </c>
      <c r="H38" s="12">
        <v>3881.6</v>
      </c>
      <c r="I38" s="12">
        <v>1.07</v>
      </c>
      <c r="J38" s="13">
        <v>0.6</v>
      </c>
    </row>
    <row r="39" spans="1:10" s="12" customFormat="1" ht="18" customHeight="1" x14ac:dyDescent="0.2">
      <c r="A39" s="75" t="s">
        <v>25</v>
      </c>
      <c r="B39" s="59" t="s">
        <v>26</v>
      </c>
      <c r="C39" s="21" t="s">
        <v>132</v>
      </c>
      <c r="D39" s="21">
        <f>E39*G39</f>
        <v>136336.42000000001</v>
      </c>
      <c r="E39" s="22">
        <f>F39*12</f>
        <v>35.159999999999997</v>
      </c>
      <c r="F39" s="23">
        <v>2.93</v>
      </c>
      <c r="G39" s="12">
        <v>3877.6</v>
      </c>
      <c r="H39" s="12">
        <v>3881.6</v>
      </c>
      <c r="I39" s="12">
        <v>1.07</v>
      </c>
      <c r="J39" s="13">
        <v>1.94</v>
      </c>
    </row>
    <row r="40" spans="1:10" s="12" customFormat="1" ht="21" customHeight="1" x14ac:dyDescent="0.2">
      <c r="A40" s="75" t="s">
        <v>95</v>
      </c>
      <c r="B40" s="59" t="s">
        <v>18</v>
      </c>
      <c r="C40" s="21" t="s">
        <v>137</v>
      </c>
      <c r="D40" s="21">
        <v>0</v>
      </c>
      <c r="E40" s="22">
        <f>D40/G40</f>
        <v>0</v>
      </c>
      <c r="F40" s="23">
        <f>E40/12</f>
        <v>0</v>
      </c>
      <c r="G40" s="12">
        <v>3877.6</v>
      </c>
      <c r="J40" s="13"/>
    </row>
    <row r="41" spans="1:10" s="12" customFormat="1" ht="21" customHeight="1" x14ac:dyDescent="0.2">
      <c r="A41" s="87" t="s">
        <v>96</v>
      </c>
      <c r="B41" s="88" t="s">
        <v>38</v>
      </c>
      <c r="C41" s="21"/>
      <c r="D41" s="21"/>
      <c r="E41" s="22"/>
      <c r="F41" s="23"/>
      <c r="G41" s="12">
        <v>3877.6</v>
      </c>
      <c r="J41" s="13"/>
    </row>
    <row r="42" spans="1:10" s="12" customFormat="1" ht="18.75" customHeight="1" x14ac:dyDescent="0.2">
      <c r="A42" s="87" t="s">
        <v>97</v>
      </c>
      <c r="B42" s="88" t="s">
        <v>36</v>
      </c>
      <c r="C42" s="21"/>
      <c r="D42" s="21"/>
      <c r="E42" s="22"/>
      <c r="F42" s="23"/>
      <c r="G42" s="12">
        <v>3877.6</v>
      </c>
      <c r="J42" s="13"/>
    </row>
    <row r="43" spans="1:10" s="12" customFormat="1" ht="15" x14ac:dyDescent="0.2">
      <c r="A43" s="87" t="s">
        <v>98</v>
      </c>
      <c r="B43" s="88" t="s">
        <v>99</v>
      </c>
      <c r="C43" s="21"/>
      <c r="D43" s="21"/>
      <c r="E43" s="22"/>
      <c r="F43" s="23"/>
      <c r="G43" s="12">
        <v>3877.6</v>
      </c>
      <c r="J43" s="13"/>
    </row>
    <row r="44" spans="1:10" s="12" customFormat="1" ht="15" x14ac:dyDescent="0.2">
      <c r="A44" s="87" t="s">
        <v>100</v>
      </c>
      <c r="B44" s="88" t="s">
        <v>101</v>
      </c>
      <c r="C44" s="21"/>
      <c r="D44" s="21"/>
      <c r="E44" s="22"/>
      <c r="F44" s="23"/>
      <c r="G44" s="12">
        <v>3877.6</v>
      </c>
      <c r="J44" s="13"/>
    </row>
    <row r="45" spans="1:10" s="12" customFormat="1" ht="15" x14ac:dyDescent="0.2">
      <c r="A45" s="87" t="s">
        <v>102</v>
      </c>
      <c r="B45" s="88" t="s">
        <v>99</v>
      </c>
      <c r="C45" s="21"/>
      <c r="D45" s="21"/>
      <c r="E45" s="22"/>
      <c r="F45" s="23"/>
      <c r="G45" s="12">
        <v>3877.6</v>
      </c>
      <c r="J45" s="13"/>
    </row>
    <row r="46" spans="1:10" s="19" customFormat="1" ht="30" x14ac:dyDescent="0.2">
      <c r="A46" s="75" t="s">
        <v>103</v>
      </c>
      <c r="B46" s="59" t="s">
        <v>13</v>
      </c>
      <c r="C46" s="21" t="s">
        <v>134</v>
      </c>
      <c r="D46" s="21">
        <v>2439.9899999999998</v>
      </c>
      <c r="E46" s="22">
        <f t="shared" ref="E46:E50" si="0">D46/G46</f>
        <v>0.63</v>
      </c>
      <c r="F46" s="23">
        <f>E46/12+0.01</f>
        <v>0.06</v>
      </c>
      <c r="G46" s="12">
        <v>3877.6</v>
      </c>
      <c r="H46" s="12">
        <v>3881.6</v>
      </c>
      <c r="I46" s="12">
        <v>1.07</v>
      </c>
      <c r="J46" s="13">
        <v>0.03</v>
      </c>
    </row>
    <row r="47" spans="1:10" s="19" customFormat="1" ht="30" x14ac:dyDescent="0.2">
      <c r="A47" s="75" t="s">
        <v>104</v>
      </c>
      <c r="B47" s="59" t="s">
        <v>13</v>
      </c>
      <c r="C47" s="21" t="s">
        <v>134</v>
      </c>
      <c r="D47" s="21">
        <v>15405.72</v>
      </c>
      <c r="E47" s="22">
        <f t="shared" si="0"/>
        <v>3.97</v>
      </c>
      <c r="F47" s="23">
        <f>E47/12</f>
        <v>0.33</v>
      </c>
      <c r="G47" s="12">
        <v>3877.6</v>
      </c>
      <c r="H47" s="12">
        <v>3881.6</v>
      </c>
      <c r="I47" s="12">
        <v>1.07</v>
      </c>
      <c r="J47" s="13">
        <v>0.22</v>
      </c>
    </row>
    <row r="48" spans="1:10" s="19" customFormat="1" ht="30" hidden="1" x14ac:dyDescent="0.2">
      <c r="A48" s="75" t="s">
        <v>27</v>
      </c>
      <c r="B48" s="59" t="s">
        <v>21</v>
      </c>
      <c r="C48" s="21"/>
      <c r="D48" s="21">
        <f ca="1">E48*G48</f>
        <v>0</v>
      </c>
      <c r="E48" s="22">
        <f t="shared" ca="1" si="0"/>
        <v>2.82</v>
      </c>
      <c r="F48" s="23">
        <f t="shared" ref="F48:F50" ca="1" si="1">E48/12</f>
        <v>0.24</v>
      </c>
      <c r="G48" s="12">
        <v>3877.6</v>
      </c>
      <c r="H48" s="12">
        <v>3881.6</v>
      </c>
      <c r="I48" s="12">
        <v>1.07</v>
      </c>
      <c r="J48" s="13">
        <v>0</v>
      </c>
    </row>
    <row r="49" spans="1:12" s="19" customFormat="1" ht="30" hidden="1" x14ac:dyDescent="0.2">
      <c r="A49" s="75" t="s">
        <v>28</v>
      </c>
      <c r="B49" s="59" t="s">
        <v>21</v>
      </c>
      <c r="C49" s="21"/>
      <c r="D49" s="21">
        <f ca="1">E49*G49</f>
        <v>0</v>
      </c>
      <c r="E49" s="22">
        <f t="shared" ca="1" si="0"/>
        <v>2.82</v>
      </c>
      <c r="F49" s="23">
        <f t="shared" ca="1" si="1"/>
        <v>0.24</v>
      </c>
      <c r="G49" s="12">
        <v>3877.6</v>
      </c>
      <c r="H49" s="12">
        <v>3881.6</v>
      </c>
      <c r="I49" s="12">
        <v>1.07</v>
      </c>
      <c r="J49" s="13">
        <v>0</v>
      </c>
    </row>
    <row r="50" spans="1:12" s="19" customFormat="1" ht="15" hidden="1" x14ac:dyDescent="0.2">
      <c r="A50" s="75"/>
      <c r="B50" s="59"/>
      <c r="C50" s="21"/>
      <c r="D50" s="21"/>
      <c r="E50" s="22">
        <f t="shared" si="0"/>
        <v>0</v>
      </c>
      <c r="F50" s="23">
        <f t="shared" si="1"/>
        <v>0</v>
      </c>
      <c r="G50" s="12">
        <v>3877.6</v>
      </c>
      <c r="H50" s="12"/>
      <c r="I50" s="12"/>
      <c r="J50" s="13"/>
    </row>
    <row r="51" spans="1:12" s="19" customFormat="1" ht="30" x14ac:dyDescent="0.2">
      <c r="A51" s="75" t="s">
        <v>29</v>
      </c>
      <c r="B51" s="59"/>
      <c r="C51" s="21" t="s">
        <v>138</v>
      </c>
      <c r="D51" s="21">
        <f>E51*G51</f>
        <v>10236.86</v>
      </c>
      <c r="E51" s="22">
        <f>F51*12</f>
        <v>2.64</v>
      </c>
      <c r="F51" s="23">
        <v>0.22</v>
      </c>
      <c r="G51" s="12">
        <v>3877.6</v>
      </c>
      <c r="H51" s="12">
        <v>3881.6</v>
      </c>
      <c r="I51" s="12">
        <v>1.07</v>
      </c>
      <c r="J51" s="13">
        <v>0.03</v>
      </c>
    </row>
    <row r="52" spans="1:12" s="19" customFormat="1" ht="25.5" x14ac:dyDescent="0.2">
      <c r="A52" s="58" t="s">
        <v>105</v>
      </c>
      <c r="B52" s="79" t="s">
        <v>70</v>
      </c>
      <c r="C52" s="21"/>
      <c r="D52" s="21"/>
      <c r="E52" s="22"/>
      <c r="F52" s="23"/>
      <c r="G52" s="12">
        <v>3877.6</v>
      </c>
      <c r="H52" s="12"/>
      <c r="I52" s="12"/>
      <c r="J52" s="13"/>
    </row>
    <row r="53" spans="1:12" s="19" customFormat="1" ht="24.75" customHeight="1" x14ac:dyDescent="0.2">
      <c r="A53" s="58" t="s">
        <v>106</v>
      </c>
      <c r="B53" s="79" t="s">
        <v>70</v>
      </c>
      <c r="C53" s="21"/>
      <c r="D53" s="21"/>
      <c r="E53" s="22"/>
      <c r="F53" s="23"/>
      <c r="G53" s="12">
        <v>3877.6</v>
      </c>
      <c r="H53" s="12"/>
      <c r="I53" s="12"/>
      <c r="J53" s="13"/>
    </row>
    <row r="54" spans="1:12" s="19" customFormat="1" ht="15" x14ac:dyDescent="0.2">
      <c r="A54" s="58" t="s">
        <v>107</v>
      </c>
      <c r="B54" s="79" t="s">
        <v>15</v>
      </c>
      <c r="C54" s="21"/>
      <c r="D54" s="21"/>
      <c r="E54" s="22"/>
      <c r="F54" s="23"/>
      <c r="G54" s="12">
        <v>3877.6</v>
      </c>
      <c r="H54" s="12"/>
      <c r="I54" s="12"/>
      <c r="J54" s="13"/>
    </row>
    <row r="55" spans="1:12" s="19" customFormat="1" ht="15" x14ac:dyDescent="0.2">
      <c r="A55" s="58" t="s">
        <v>108</v>
      </c>
      <c r="B55" s="79" t="s">
        <v>70</v>
      </c>
      <c r="C55" s="21"/>
      <c r="D55" s="21"/>
      <c r="E55" s="22"/>
      <c r="F55" s="23"/>
      <c r="G55" s="12">
        <v>3877.6</v>
      </c>
      <c r="H55" s="12"/>
      <c r="I55" s="12"/>
      <c r="J55" s="13"/>
    </row>
    <row r="56" spans="1:12" s="19" customFormat="1" ht="25.5" x14ac:dyDescent="0.2">
      <c r="A56" s="58" t="s">
        <v>109</v>
      </c>
      <c r="B56" s="79" t="s">
        <v>70</v>
      </c>
      <c r="C56" s="21"/>
      <c r="D56" s="21"/>
      <c r="E56" s="22"/>
      <c r="F56" s="23"/>
      <c r="G56" s="12">
        <v>3877.6</v>
      </c>
      <c r="H56" s="12"/>
      <c r="I56" s="12"/>
      <c r="J56" s="13"/>
    </row>
    <row r="57" spans="1:12" s="19" customFormat="1" ht="19.5" customHeight="1" x14ac:dyDescent="0.2">
      <c r="A57" s="58" t="s">
        <v>110</v>
      </c>
      <c r="B57" s="79" t="s">
        <v>70</v>
      </c>
      <c r="C57" s="21"/>
      <c r="D57" s="21"/>
      <c r="E57" s="22"/>
      <c r="F57" s="23"/>
      <c r="G57" s="12">
        <v>3877.6</v>
      </c>
      <c r="H57" s="12"/>
      <c r="I57" s="12"/>
      <c r="J57" s="13"/>
    </row>
    <row r="58" spans="1:12" s="19" customFormat="1" ht="25.5" x14ac:dyDescent="0.2">
      <c r="A58" s="58" t="s">
        <v>111</v>
      </c>
      <c r="B58" s="79" t="s">
        <v>70</v>
      </c>
      <c r="C58" s="21"/>
      <c r="D58" s="21"/>
      <c r="E58" s="22"/>
      <c r="F58" s="23"/>
      <c r="G58" s="12">
        <v>3877.6</v>
      </c>
      <c r="H58" s="12"/>
      <c r="I58" s="12"/>
      <c r="J58" s="13"/>
    </row>
    <row r="59" spans="1:12" s="19" customFormat="1" ht="15" x14ac:dyDescent="0.2">
      <c r="A59" s="58" t="s">
        <v>112</v>
      </c>
      <c r="B59" s="79" t="s">
        <v>70</v>
      </c>
      <c r="C59" s="21"/>
      <c r="D59" s="21"/>
      <c r="E59" s="22"/>
      <c r="F59" s="23"/>
      <c r="G59" s="12">
        <v>3877.6</v>
      </c>
      <c r="H59" s="12"/>
      <c r="I59" s="12"/>
      <c r="J59" s="13"/>
    </row>
    <row r="60" spans="1:12" s="19" customFormat="1" ht="15" x14ac:dyDescent="0.2">
      <c r="A60" s="58" t="s">
        <v>113</v>
      </c>
      <c r="B60" s="79" t="s">
        <v>70</v>
      </c>
      <c r="C60" s="21"/>
      <c r="D60" s="21"/>
      <c r="E60" s="22"/>
      <c r="F60" s="23"/>
      <c r="G60" s="12">
        <v>3877.6</v>
      </c>
      <c r="H60" s="12"/>
      <c r="I60" s="12"/>
      <c r="J60" s="13"/>
    </row>
    <row r="61" spans="1:12" s="19" customFormat="1" ht="30" x14ac:dyDescent="0.2">
      <c r="A61" s="75" t="s">
        <v>170</v>
      </c>
      <c r="B61" s="79"/>
      <c r="C61" s="21"/>
      <c r="D61" s="21">
        <v>77400</v>
      </c>
      <c r="E61" s="22">
        <f>D61/G61</f>
        <v>19.96</v>
      </c>
      <c r="F61" s="23">
        <f>E61/12</f>
        <v>1.66</v>
      </c>
      <c r="G61" s="12">
        <v>3877.6</v>
      </c>
      <c r="H61" s="12"/>
      <c r="I61" s="12"/>
      <c r="J61" s="13"/>
    </row>
    <row r="62" spans="1:12" s="12" customFormat="1" ht="15" x14ac:dyDescent="0.2">
      <c r="A62" s="75" t="s">
        <v>30</v>
      </c>
      <c r="B62" s="59" t="s">
        <v>31</v>
      </c>
      <c r="C62" s="21" t="s">
        <v>139</v>
      </c>
      <c r="D62" s="21">
        <f>E62*G62</f>
        <v>3722.5</v>
      </c>
      <c r="E62" s="22">
        <f>F62*12</f>
        <v>0.96</v>
      </c>
      <c r="F62" s="23">
        <v>0.08</v>
      </c>
      <c r="G62" s="12">
        <v>3877.6</v>
      </c>
      <c r="H62" s="12">
        <v>3881.6</v>
      </c>
      <c r="I62" s="12">
        <v>1.07</v>
      </c>
      <c r="J62" s="13">
        <v>0.03</v>
      </c>
      <c r="L62" s="19"/>
    </row>
    <row r="63" spans="1:12" s="12" customFormat="1" ht="15" x14ac:dyDescent="0.2">
      <c r="A63" s="75" t="s">
        <v>32</v>
      </c>
      <c r="B63" s="76" t="s">
        <v>33</v>
      </c>
      <c r="C63" s="30" t="s">
        <v>139</v>
      </c>
      <c r="D63" s="21">
        <f>E63*G63</f>
        <v>2326.56</v>
      </c>
      <c r="E63" s="22">
        <f>12*F63</f>
        <v>0.6</v>
      </c>
      <c r="F63" s="23">
        <v>0.05</v>
      </c>
      <c r="G63" s="12">
        <v>3877.6</v>
      </c>
      <c r="H63" s="12">
        <v>3881.6</v>
      </c>
      <c r="I63" s="12">
        <v>1.07</v>
      </c>
      <c r="J63" s="13">
        <v>0.02</v>
      </c>
      <c r="L63" s="19"/>
    </row>
    <row r="64" spans="1:12" s="29" customFormat="1" ht="30" x14ac:dyDescent="0.2">
      <c r="A64" s="75" t="s">
        <v>34</v>
      </c>
      <c r="B64" s="89"/>
      <c r="C64" s="30" t="s">
        <v>136</v>
      </c>
      <c r="D64" s="21">
        <v>7070</v>
      </c>
      <c r="E64" s="22">
        <f>D64/G64</f>
        <v>1.82</v>
      </c>
      <c r="F64" s="23">
        <f>E64/12</f>
        <v>0.15</v>
      </c>
      <c r="G64" s="12">
        <v>3877.6</v>
      </c>
      <c r="H64" s="12">
        <v>3881.6</v>
      </c>
      <c r="I64" s="12">
        <v>1.07</v>
      </c>
      <c r="J64" s="13">
        <v>0.03</v>
      </c>
      <c r="L64" s="19"/>
    </row>
    <row r="65" spans="1:12" s="29" customFormat="1" ht="20.25" customHeight="1" x14ac:dyDescent="0.2">
      <c r="A65" s="75" t="s">
        <v>35</v>
      </c>
      <c r="B65" s="59"/>
      <c r="C65" s="22" t="s">
        <v>140</v>
      </c>
      <c r="D65" s="22">
        <f>D66+D67+D68+D69+D70+D71+D72+D73+D74+D76+D79+D77+D78+D75</f>
        <v>18548.88</v>
      </c>
      <c r="E65" s="22">
        <f>D65/G65</f>
        <v>4.78</v>
      </c>
      <c r="F65" s="23">
        <f>E65/12</f>
        <v>0.4</v>
      </c>
      <c r="G65" s="12">
        <v>3877.6</v>
      </c>
      <c r="H65" s="12">
        <v>3881.6</v>
      </c>
      <c r="I65" s="12">
        <v>1.07</v>
      </c>
      <c r="J65" s="13">
        <v>0.48</v>
      </c>
      <c r="L65" s="19"/>
    </row>
    <row r="66" spans="1:12" s="19" customFormat="1" ht="21.75" customHeight="1" x14ac:dyDescent="0.2">
      <c r="A66" s="78" t="s">
        <v>73</v>
      </c>
      <c r="B66" s="73" t="s">
        <v>36</v>
      </c>
      <c r="C66" s="31"/>
      <c r="D66" s="31">
        <v>743.92</v>
      </c>
      <c r="E66" s="32"/>
      <c r="F66" s="33"/>
      <c r="G66" s="12">
        <v>3877.6</v>
      </c>
      <c r="H66" s="12">
        <v>3881.6</v>
      </c>
      <c r="I66" s="12">
        <v>1.07</v>
      </c>
      <c r="J66" s="13">
        <v>0.01</v>
      </c>
    </row>
    <row r="67" spans="1:12" s="19" customFormat="1" ht="18.75" customHeight="1" x14ac:dyDescent="0.2">
      <c r="A67" s="78" t="s">
        <v>37</v>
      </c>
      <c r="B67" s="73" t="s">
        <v>38</v>
      </c>
      <c r="C67" s="31"/>
      <c r="D67" s="31">
        <v>548.89</v>
      </c>
      <c r="E67" s="32"/>
      <c r="F67" s="33"/>
      <c r="G67" s="12">
        <v>3877.6</v>
      </c>
      <c r="H67" s="12">
        <v>3881.6</v>
      </c>
      <c r="I67" s="12">
        <v>1.07</v>
      </c>
      <c r="J67" s="13">
        <v>0.01</v>
      </c>
    </row>
    <row r="68" spans="1:12" s="19" customFormat="1" ht="21" customHeight="1" x14ac:dyDescent="0.2">
      <c r="A68" s="78" t="s">
        <v>69</v>
      </c>
      <c r="B68" s="74" t="s">
        <v>36</v>
      </c>
      <c r="C68" s="31"/>
      <c r="D68" s="31">
        <v>978.07</v>
      </c>
      <c r="E68" s="32"/>
      <c r="F68" s="33"/>
      <c r="G68" s="12">
        <v>3877.6</v>
      </c>
      <c r="H68" s="12"/>
      <c r="I68" s="12"/>
      <c r="J68" s="13"/>
    </row>
    <row r="69" spans="1:12" s="19" customFormat="1" ht="18.75" customHeight="1" x14ac:dyDescent="0.2">
      <c r="A69" s="78" t="s">
        <v>39</v>
      </c>
      <c r="B69" s="73" t="s">
        <v>36</v>
      </c>
      <c r="C69" s="31"/>
      <c r="D69" s="31">
        <v>1046</v>
      </c>
      <c r="E69" s="32"/>
      <c r="F69" s="33"/>
      <c r="G69" s="12">
        <v>3877.6</v>
      </c>
      <c r="H69" s="12">
        <v>3881.6</v>
      </c>
      <c r="I69" s="12">
        <v>1.07</v>
      </c>
      <c r="J69" s="13">
        <v>0.01</v>
      </c>
    </row>
    <row r="70" spans="1:12" s="19" customFormat="1" ht="20.25" customHeight="1" x14ac:dyDescent="0.2">
      <c r="A70" s="78" t="s">
        <v>40</v>
      </c>
      <c r="B70" s="73" t="s">
        <v>36</v>
      </c>
      <c r="C70" s="31"/>
      <c r="D70" s="31">
        <v>4663.38</v>
      </c>
      <c r="E70" s="32"/>
      <c r="F70" s="33"/>
      <c r="G70" s="12">
        <v>3877.6</v>
      </c>
      <c r="H70" s="12">
        <v>3881.6</v>
      </c>
      <c r="I70" s="12">
        <v>1.07</v>
      </c>
      <c r="J70" s="13">
        <v>0.06</v>
      </c>
    </row>
    <row r="71" spans="1:12" s="19" customFormat="1" ht="19.5" customHeight="1" x14ac:dyDescent="0.2">
      <c r="A71" s="78" t="s">
        <v>41</v>
      </c>
      <c r="B71" s="73" t="s">
        <v>36</v>
      </c>
      <c r="C71" s="31"/>
      <c r="D71" s="31">
        <v>1097.78</v>
      </c>
      <c r="E71" s="32"/>
      <c r="F71" s="33"/>
      <c r="G71" s="12">
        <v>3877.6</v>
      </c>
      <c r="H71" s="12">
        <v>3881.6</v>
      </c>
      <c r="I71" s="12">
        <v>1.07</v>
      </c>
      <c r="J71" s="13">
        <v>0.01</v>
      </c>
    </row>
    <row r="72" spans="1:12" s="19" customFormat="1" ht="20.25" customHeight="1" x14ac:dyDescent="0.2">
      <c r="A72" s="78" t="s">
        <v>42</v>
      </c>
      <c r="B72" s="73" t="s">
        <v>36</v>
      </c>
      <c r="C72" s="31"/>
      <c r="D72" s="31">
        <v>522.99</v>
      </c>
      <c r="E72" s="32"/>
      <c r="F72" s="33"/>
      <c r="G72" s="12">
        <v>3877.6</v>
      </c>
      <c r="H72" s="12">
        <v>3881.6</v>
      </c>
      <c r="I72" s="12">
        <v>1.07</v>
      </c>
      <c r="J72" s="13">
        <v>0.01</v>
      </c>
    </row>
    <row r="73" spans="1:12" s="19" customFormat="1" ht="21" customHeight="1" x14ac:dyDescent="0.2">
      <c r="A73" s="78" t="s">
        <v>43</v>
      </c>
      <c r="B73" s="73" t="s">
        <v>38</v>
      </c>
      <c r="C73" s="31"/>
      <c r="D73" s="31">
        <v>0</v>
      </c>
      <c r="E73" s="32"/>
      <c r="F73" s="33"/>
      <c r="G73" s="12">
        <v>3877.6</v>
      </c>
      <c r="H73" s="12">
        <v>3881.6</v>
      </c>
      <c r="I73" s="12">
        <v>1.07</v>
      </c>
      <c r="J73" s="13">
        <v>0.03</v>
      </c>
    </row>
    <row r="74" spans="1:12" s="19" customFormat="1" ht="25.5" x14ac:dyDescent="0.2">
      <c r="A74" s="78" t="s">
        <v>44</v>
      </c>
      <c r="B74" s="73" t="s">
        <v>36</v>
      </c>
      <c r="C74" s="31"/>
      <c r="D74" s="31">
        <v>3691.28</v>
      </c>
      <c r="E74" s="32"/>
      <c r="F74" s="33"/>
      <c r="G74" s="12">
        <v>3877.6</v>
      </c>
      <c r="H74" s="12">
        <v>3881.6</v>
      </c>
      <c r="I74" s="12">
        <v>1.07</v>
      </c>
      <c r="J74" s="13">
        <v>0.05</v>
      </c>
    </row>
    <row r="75" spans="1:12" s="19" customFormat="1" ht="30.75" customHeight="1" x14ac:dyDescent="0.2">
      <c r="A75" s="78" t="s">
        <v>171</v>
      </c>
      <c r="B75" s="74" t="s">
        <v>36</v>
      </c>
      <c r="C75" s="31"/>
      <c r="D75" s="31">
        <v>1089.1099999999999</v>
      </c>
      <c r="E75" s="32"/>
      <c r="F75" s="33"/>
      <c r="G75" s="12"/>
      <c r="H75" s="12"/>
      <c r="I75" s="12"/>
      <c r="J75" s="13"/>
    </row>
    <row r="76" spans="1:12" s="19" customFormat="1" ht="25.5" x14ac:dyDescent="0.2">
      <c r="A76" s="78" t="s">
        <v>74</v>
      </c>
      <c r="B76" s="73" t="s">
        <v>36</v>
      </c>
      <c r="C76" s="31"/>
      <c r="D76" s="31">
        <v>4167.46</v>
      </c>
      <c r="E76" s="32"/>
      <c r="F76" s="33"/>
      <c r="G76" s="12">
        <v>3877.6</v>
      </c>
      <c r="H76" s="12">
        <v>3881.6</v>
      </c>
      <c r="I76" s="12">
        <v>1.07</v>
      </c>
      <c r="J76" s="13">
        <v>0.01</v>
      </c>
    </row>
    <row r="77" spans="1:12" s="19" customFormat="1" ht="33.75" customHeight="1" x14ac:dyDescent="0.2">
      <c r="A77" s="78" t="s">
        <v>114</v>
      </c>
      <c r="B77" s="74" t="s">
        <v>131</v>
      </c>
      <c r="C77" s="80"/>
      <c r="D77" s="31">
        <v>0</v>
      </c>
      <c r="E77" s="32"/>
      <c r="F77" s="33"/>
      <c r="G77" s="12">
        <v>3877.6</v>
      </c>
      <c r="H77" s="12">
        <v>3881.6</v>
      </c>
      <c r="I77" s="12">
        <v>1.07</v>
      </c>
      <c r="J77" s="13">
        <v>0</v>
      </c>
    </row>
    <row r="78" spans="1:12" s="19" customFormat="1" ht="18" customHeight="1" x14ac:dyDescent="0.2">
      <c r="A78" s="78" t="s">
        <v>115</v>
      </c>
      <c r="B78" s="79" t="s">
        <v>36</v>
      </c>
      <c r="C78" s="31"/>
      <c r="D78" s="31">
        <v>0</v>
      </c>
      <c r="E78" s="32"/>
      <c r="F78" s="33"/>
      <c r="G78" s="12">
        <v>3877.6</v>
      </c>
      <c r="H78" s="12"/>
      <c r="I78" s="12"/>
      <c r="J78" s="13"/>
    </row>
    <row r="79" spans="1:12" s="19" customFormat="1" ht="18" customHeight="1" x14ac:dyDescent="0.2">
      <c r="A79" s="78" t="s">
        <v>116</v>
      </c>
      <c r="B79" s="74" t="s">
        <v>51</v>
      </c>
      <c r="C79" s="31"/>
      <c r="D79" s="31">
        <v>0</v>
      </c>
      <c r="E79" s="32"/>
      <c r="F79" s="33"/>
      <c r="G79" s="12">
        <v>3877.6</v>
      </c>
      <c r="H79" s="12">
        <v>3881.6</v>
      </c>
      <c r="I79" s="12">
        <v>1.07</v>
      </c>
      <c r="J79" s="13">
        <v>0.03</v>
      </c>
    </row>
    <row r="80" spans="1:12" s="29" customFormat="1" ht="30" x14ac:dyDescent="0.2">
      <c r="A80" s="75" t="s">
        <v>45</v>
      </c>
      <c r="B80" s="59"/>
      <c r="C80" s="22" t="s">
        <v>141</v>
      </c>
      <c r="D80" s="22">
        <f>D81+D82+D83+D84+D85+D86+D87+D88+D89</f>
        <v>14865.98</v>
      </c>
      <c r="E80" s="22">
        <f>D80/G80</f>
        <v>3.83</v>
      </c>
      <c r="F80" s="23">
        <f>E80/12</f>
        <v>0.32</v>
      </c>
      <c r="G80" s="12">
        <v>3877.6</v>
      </c>
      <c r="H80" s="12">
        <v>3881.6</v>
      </c>
      <c r="I80" s="12">
        <v>1.07</v>
      </c>
      <c r="J80" s="13">
        <v>0.48</v>
      </c>
      <c r="L80" s="19"/>
    </row>
    <row r="81" spans="1:10" s="19" customFormat="1" ht="20.25" customHeight="1" x14ac:dyDescent="0.2">
      <c r="A81" s="78" t="s">
        <v>46</v>
      </c>
      <c r="B81" s="73" t="s">
        <v>47</v>
      </c>
      <c r="C81" s="31"/>
      <c r="D81" s="31">
        <v>3137.99</v>
      </c>
      <c r="E81" s="32"/>
      <c r="F81" s="33"/>
      <c r="G81" s="12">
        <v>3877.6</v>
      </c>
      <c r="H81" s="12">
        <v>3881.6</v>
      </c>
      <c r="I81" s="12">
        <v>1.07</v>
      </c>
      <c r="J81" s="13">
        <v>0.04</v>
      </c>
    </row>
    <row r="82" spans="1:10" s="19" customFormat="1" ht="31.5" customHeight="1" x14ac:dyDescent="0.2">
      <c r="A82" s="78" t="s">
        <v>48</v>
      </c>
      <c r="B82" s="73" t="s">
        <v>49</v>
      </c>
      <c r="C82" s="31"/>
      <c r="D82" s="31">
        <v>2092.02</v>
      </c>
      <c r="E82" s="32"/>
      <c r="F82" s="33"/>
      <c r="G82" s="12">
        <v>3877.6</v>
      </c>
      <c r="H82" s="12">
        <v>3881.6</v>
      </c>
      <c r="I82" s="12">
        <v>1.07</v>
      </c>
      <c r="J82" s="13">
        <v>0.03</v>
      </c>
    </row>
    <row r="83" spans="1:10" s="19" customFormat="1" ht="21.75" customHeight="1" x14ac:dyDescent="0.2">
      <c r="A83" s="78" t="s">
        <v>50</v>
      </c>
      <c r="B83" s="73" t="s">
        <v>51</v>
      </c>
      <c r="C83" s="31"/>
      <c r="D83" s="31">
        <v>2195.4899999999998</v>
      </c>
      <c r="E83" s="32"/>
      <c r="F83" s="33"/>
      <c r="G83" s="12">
        <v>3877.6</v>
      </c>
      <c r="H83" s="12">
        <v>3881.6</v>
      </c>
      <c r="I83" s="12">
        <v>1.07</v>
      </c>
      <c r="J83" s="13">
        <v>0.03</v>
      </c>
    </row>
    <row r="84" spans="1:10" s="19" customFormat="1" ht="25.5" x14ac:dyDescent="0.2">
      <c r="A84" s="78" t="s">
        <v>52</v>
      </c>
      <c r="B84" s="73" t="s">
        <v>53</v>
      </c>
      <c r="C84" s="31"/>
      <c r="D84" s="31">
        <v>0</v>
      </c>
      <c r="E84" s="32"/>
      <c r="F84" s="33"/>
      <c r="G84" s="12">
        <v>3877.6</v>
      </c>
      <c r="H84" s="12">
        <v>3881.6</v>
      </c>
      <c r="I84" s="12">
        <v>1.07</v>
      </c>
      <c r="J84" s="13">
        <v>0.03</v>
      </c>
    </row>
    <row r="85" spans="1:10" s="19" customFormat="1" ht="21" customHeight="1" x14ac:dyDescent="0.2">
      <c r="A85" s="78" t="s">
        <v>54</v>
      </c>
      <c r="B85" s="73" t="s">
        <v>13</v>
      </c>
      <c r="C85" s="80"/>
      <c r="D85" s="31">
        <v>7440.48</v>
      </c>
      <c r="E85" s="32"/>
      <c r="F85" s="33"/>
      <c r="G85" s="12">
        <v>3877.6</v>
      </c>
      <c r="H85" s="12">
        <v>3881.6</v>
      </c>
      <c r="I85" s="12">
        <v>1.07</v>
      </c>
      <c r="J85" s="13">
        <v>0.11</v>
      </c>
    </row>
    <row r="86" spans="1:10" s="19" customFormat="1" ht="25.5" x14ac:dyDescent="0.2">
      <c r="A86" s="78" t="s">
        <v>117</v>
      </c>
      <c r="B86" s="74" t="s">
        <v>36</v>
      </c>
      <c r="C86" s="80"/>
      <c r="D86" s="31">
        <v>0</v>
      </c>
      <c r="E86" s="32"/>
      <c r="F86" s="33"/>
      <c r="G86" s="12">
        <v>3877.6</v>
      </c>
      <c r="H86" s="12"/>
      <c r="I86" s="12"/>
      <c r="J86" s="13"/>
    </row>
    <row r="87" spans="1:10" s="19" customFormat="1" ht="25.5" x14ac:dyDescent="0.2">
      <c r="A87" s="78" t="s">
        <v>114</v>
      </c>
      <c r="B87" s="74" t="s">
        <v>51</v>
      </c>
      <c r="C87" s="80"/>
      <c r="D87" s="31">
        <v>0</v>
      </c>
      <c r="E87" s="32"/>
      <c r="F87" s="33"/>
      <c r="G87" s="12">
        <v>3877.6</v>
      </c>
      <c r="H87" s="12"/>
      <c r="I87" s="12"/>
      <c r="J87" s="13"/>
    </row>
    <row r="88" spans="1:10" s="19" customFormat="1" ht="15" x14ac:dyDescent="0.2">
      <c r="A88" s="58" t="s">
        <v>118</v>
      </c>
      <c r="B88" s="74" t="s">
        <v>51</v>
      </c>
      <c r="C88" s="80"/>
      <c r="D88" s="31">
        <v>0</v>
      </c>
      <c r="E88" s="32"/>
      <c r="F88" s="33"/>
      <c r="G88" s="12">
        <v>3877.6</v>
      </c>
      <c r="H88" s="12"/>
      <c r="I88" s="12"/>
      <c r="J88" s="13"/>
    </row>
    <row r="89" spans="1:10" s="19" customFormat="1" ht="15" x14ac:dyDescent="0.2">
      <c r="A89" s="78" t="s">
        <v>119</v>
      </c>
      <c r="B89" s="74" t="s">
        <v>36</v>
      </c>
      <c r="C89" s="31"/>
      <c r="D89" s="31">
        <f>E89*G89</f>
        <v>0</v>
      </c>
      <c r="E89" s="32"/>
      <c r="F89" s="33"/>
      <c r="G89" s="12">
        <v>3877.6</v>
      </c>
      <c r="H89" s="12">
        <v>3881.6</v>
      </c>
      <c r="I89" s="12">
        <v>1.07</v>
      </c>
      <c r="J89" s="13">
        <v>0</v>
      </c>
    </row>
    <row r="90" spans="1:10" s="19" customFormat="1" ht="30" x14ac:dyDescent="0.2">
      <c r="A90" s="75" t="s">
        <v>55</v>
      </c>
      <c r="B90" s="73"/>
      <c r="C90" s="22" t="s">
        <v>142</v>
      </c>
      <c r="D90" s="22">
        <f>D92+D93</f>
        <v>0</v>
      </c>
      <c r="E90" s="22">
        <f>D90/G90</f>
        <v>0</v>
      </c>
      <c r="F90" s="23">
        <f>E90/12</f>
        <v>0</v>
      </c>
      <c r="G90" s="12">
        <v>3877.6</v>
      </c>
      <c r="H90" s="12">
        <v>3881.6</v>
      </c>
      <c r="I90" s="12">
        <v>1.07</v>
      </c>
      <c r="J90" s="13">
        <v>0.06</v>
      </c>
    </row>
    <row r="91" spans="1:10" s="19" customFormat="1" ht="15" x14ac:dyDescent="0.2">
      <c r="A91" s="78" t="s">
        <v>120</v>
      </c>
      <c r="B91" s="73" t="s">
        <v>36</v>
      </c>
      <c r="C91" s="80"/>
      <c r="D91" s="24">
        <v>0</v>
      </c>
      <c r="E91" s="25"/>
      <c r="F91" s="26"/>
      <c r="G91" s="12">
        <v>3877.6</v>
      </c>
      <c r="H91" s="12"/>
      <c r="I91" s="12"/>
      <c r="J91" s="13"/>
    </row>
    <row r="92" spans="1:10" s="19" customFormat="1" ht="15" x14ac:dyDescent="0.2">
      <c r="A92" s="58" t="s">
        <v>121</v>
      </c>
      <c r="B92" s="74" t="s">
        <v>51</v>
      </c>
      <c r="C92" s="31"/>
      <c r="D92" s="31">
        <v>0</v>
      </c>
      <c r="E92" s="32"/>
      <c r="F92" s="33"/>
      <c r="G92" s="12">
        <v>3877.6</v>
      </c>
      <c r="H92" s="12">
        <v>3881.6</v>
      </c>
      <c r="I92" s="12">
        <v>1.07</v>
      </c>
      <c r="J92" s="13">
        <v>0.03</v>
      </c>
    </row>
    <row r="93" spans="1:10" s="19" customFormat="1" ht="15" x14ac:dyDescent="0.2">
      <c r="A93" s="78" t="s">
        <v>122</v>
      </c>
      <c r="B93" s="74" t="s">
        <v>131</v>
      </c>
      <c r="C93" s="31"/>
      <c r="D93" s="31">
        <v>0</v>
      </c>
      <c r="E93" s="32"/>
      <c r="F93" s="33"/>
      <c r="G93" s="12">
        <v>3877.6</v>
      </c>
      <c r="H93" s="12">
        <v>3881.6</v>
      </c>
      <c r="I93" s="12">
        <v>1.07</v>
      </c>
      <c r="J93" s="13">
        <v>0.03</v>
      </c>
    </row>
    <row r="94" spans="1:10" s="19" customFormat="1" ht="25.5" x14ac:dyDescent="0.2">
      <c r="A94" s="78" t="s">
        <v>123</v>
      </c>
      <c r="B94" s="74" t="s">
        <v>51</v>
      </c>
      <c r="C94" s="31"/>
      <c r="D94" s="31">
        <f>E94*G94</f>
        <v>0</v>
      </c>
      <c r="E94" s="32"/>
      <c r="F94" s="33"/>
      <c r="G94" s="12">
        <v>3877.6</v>
      </c>
      <c r="H94" s="12">
        <v>3881.6</v>
      </c>
      <c r="I94" s="12">
        <v>1.07</v>
      </c>
      <c r="J94" s="13">
        <v>0</v>
      </c>
    </row>
    <row r="95" spans="1:10" s="19" customFormat="1" ht="20.25" customHeight="1" x14ac:dyDescent="0.2">
      <c r="A95" s="75" t="s">
        <v>124</v>
      </c>
      <c r="B95" s="73"/>
      <c r="C95" s="22" t="s">
        <v>143</v>
      </c>
      <c r="D95" s="22">
        <f>D97+D98+D96+D99+D100+D101</f>
        <v>15429.36</v>
      </c>
      <c r="E95" s="22">
        <f>D95/G95</f>
        <v>3.98</v>
      </c>
      <c r="F95" s="23">
        <f>E95/12</f>
        <v>0.33</v>
      </c>
      <c r="G95" s="12">
        <v>3877.6</v>
      </c>
      <c r="H95" s="12">
        <v>3881.6</v>
      </c>
      <c r="I95" s="12">
        <v>1.07</v>
      </c>
      <c r="J95" s="13">
        <v>0.21</v>
      </c>
    </row>
    <row r="96" spans="1:10" s="19" customFormat="1" ht="18.75" customHeight="1" x14ac:dyDescent="0.2">
      <c r="A96" s="78" t="s">
        <v>56</v>
      </c>
      <c r="B96" s="73" t="s">
        <v>13</v>
      </c>
      <c r="C96" s="31"/>
      <c r="D96" s="31">
        <f>E96*G96</f>
        <v>0</v>
      </c>
      <c r="E96" s="32"/>
      <c r="F96" s="33"/>
      <c r="G96" s="12">
        <v>3877.6</v>
      </c>
      <c r="H96" s="12">
        <v>3881.6</v>
      </c>
      <c r="I96" s="12">
        <v>1.07</v>
      </c>
      <c r="J96" s="13">
        <v>0</v>
      </c>
    </row>
    <row r="97" spans="1:12" s="19" customFormat="1" ht="42" customHeight="1" x14ac:dyDescent="0.2">
      <c r="A97" s="78" t="s">
        <v>125</v>
      </c>
      <c r="B97" s="73" t="s">
        <v>36</v>
      </c>
      <c r="C97" s="31"/>
      <c r="D97" s="31">
        <v>14335.96</v>
      </c>
      <c r="E97" s="32"/>
      <c r="F97" s="33"/>
      <c r="G97" s="12">
        <v>3877.6</v>
      </c>
      <c r="H97" s="12">
        <v>3881.6</v>
      </c>
      <c r="I97" s="12">
        <v>1.07</v>
      </c>
      <c r="J97" s="13">
        <v>0.2</v>
      </c>
    </row>
    <row r="98" spans="1:12" s="19" customFormat="1" ht="42" customHeight="1" x14ac:dyDescent="0.2">
      <c r="A98" s="78" t="s">
        <v>126</v>
      </c>
      <c r="B98" s="73" t="s">
        <v>36</v>
      </c>
      <c r="C98" s="31"/>
      <c r="D98" s="31">
        <v>1093.4000000000001</v>
      </c>
      <c r="E98" s="32"/>
      <c r="F98" s="33"/>
      <c r="G98" s="12">
        <v>3877.6</v>
      </c>
      <c r="H98" s="12">
        <v>3881.6</v>
      </c>
      <c r="I98" s="12">
        <v>1.07</v>
      </c>
      <c r="J98" s="13">
        <v>0.01</v>
      </c>
    </row>
    <row r="99" spans="1:12" s="19" customFormat="1" ht="25.5" x14ac:dyDescent="0.2">
      <c r="A99" s="78" t="s">
        <v>57</v>
      </c>
      <c r="B99" s="73" t="s">
        <v>21</v>
      </c>
      <c r="C99" s="31"/>
      <c r="D99" s="31">
        <f t="shared" ref="D99:D101" si="2">E99*G99</f>
        <v>0</v>
      </c>
      <c r="E99" s="32"/>
      <c r="F99" s="33"/>
      <c r="G99" s="12">
        <v>3877.6</v>
      </c>
      <c r="H99" s="12">
        <v>3881.6</v>
      </c>
      <c r="I99" s="12">
        <v>1.07</v>
      </c>
      <c r="J99" s="13">
        <v>0</v>
      </c>
    </row>
    <row r="100" spans="1:12" s="19" customFormat="1" ht="15" x14ac:dyDescent="0.2">
      <c r="A100" s="78" t="s">
        <v>127</v>
      </c>
      <c r="B100" s="74" t="s">
        <v>128</v>
      </c>
      <c r="C100" s="31"/>
      <c r="D100" s="31">
        <f t="shared" si="2"/>
        <v>0</v>
      </c>
      <c r="E100" s="32"/>
      <c r="F100" s="33"/>
      <c r="G100" s="12">
        <v>3877.6</v>
      </c>
      <c r="H100" s="12">
        <v>3881.6</v>
      </c>
      <c r="I100" s="12">
        <v>1.07</v>
      </c>
      <c r="J100" s="13">
        <v>0</v>
      </c>
    </row>
    <row r="101" spans="1:12" s="19" customFormat="1" ht="57" customHeight="1" x14ac:dyDescent="0.2">
      <c r="A101" s="78" t="s">
        <v>129</v>
      </c>
      <c r="B101" s="74" t="s">
        <v>70</v>
      </c>
      <c r="C101" s="31"/>
      <c r="D101" s="31">
        <f t="shared" si="2"/>
        <v>0</v>
      </c>
      <c r="E101" s="32"/>
      <c r="F101" s="33"/>
      <c r="G101" s="12">
        <v>3877.6</v>
      </c>
      <c r="H101" s="12">
        <v>3881.6</v>
      </c>
      <c r="I101" s="12">
        <v>1.07</v>
      </c>
      <c r="J101" s="13">
        <v>0</v>
      </c>
    </row>
    <row r="102" spans="1:12" s="19" customFormat="1" ht="15" x14ac:dyDescent="0.2">
      <c r="A102" s="75" t="s">
        <v>58</v>
      </c>
      <c r="B102" s="73"/>
      <c r="C102" s="22" t="s">
        <v>144</v>
      </c>
      <c r="D102" s="22">
        <f>D103</f>
        <v>0</v>
      </c>
      <c r="E102" s="22">
        <f>D102/G102</f>
        <v>0</v>
      </c>
      <c r="F102" s="23">
        <f>E102/12</f>
        <v>0</v>
      </c>
      <c r="G102" s="12">
        <v>3877.6</v>
      </c>
      <c r="H102" s="12">
        <v>3881.6</v>
      </c>
      <c r="I102" s="12">
        <v>1.07</v>
      </c>
      <c r="J102" s="13">
        <v>0.03</v>
      </c>
    </row>
    <row r="103" spans="1:12" s="19" customFormat="1" ht="26.25" customHeight="1" x14ac:dyDescent="0.2">
      <c r="A103" s="78" t="s">
        <v>59</v>
      </c>
      <c r="B103" s="73" t="s">
        <v>36</v>
      </c>
      <c r="C103" s="31"/>
      <c r="D103" s="31">
        <v>0</v>
      </c>
      <c r="E103" s="32"/>
      <c r="F103" s="33"/>
      <c r="G103" s="12">
        <v>3877.6</v>
      </c>
      <c r="H103" s="12">
        <v>3881.6</v>
      </c>
      <c r="I103" s="12">
        <v>1.07</v>
      </c>
      <c r="J103" s="13">
        <v>0.02</v>
      </c>
    </row>
    <row r="104" spans="1:12" s="12" customFormat="1" ht="30" x14ac:dyDescent="0.2">
      <c r="A104" s="75" t="s">
        <v>60</v>
      </c>
      <c r="B104" s="59"/>
      <c r="C104" s="22" t="s">
        <v>145</v>
      </c>
      <c r="D104" s="22">
        <f>D105+D106</f>
        <v>23400</v>
      </c>
      <c r="E104" s="22">
        <f>D104/G104</f>
        <v>6.03</v>
      </c>
      <c r="F104" s="23">
        <f>E104/12</f>
        <v>0.5</v>
      </c>
      <c r="G104" s="12">
        <v>3877.6</v>
      </c>
      <c r="H104" s="12">
        <v>3881.6</v>
      </c>
      <c r="I104" s="12">
        <v>1.07</v>
      </c>
      <c r="J104" s="13">
        <v>0.03</v>
      </c>
      <c r="L104" s="19"/>
    </row>
    <row r="105" spans="1:12" s="19" customFormat="1" ht="44.25" customHeight="1" x14ac:dyDescent="0.2">
      <c r="A105" s="58" t="s">
        <v>130</v>
      </c>
      <c r="B105" s="74" t="s">
        <v>38</v>
      </c>
      <c r="C105" s="31"/>
      <c r="D105" s="31">
        <v>23400</v>
      </c>
      <c r="E105" s="32"/>
      <c r="F105" s="33"/>
      <c r="G105" s="12">
        <v>3877.6</v>
      </c>
      <c r="H105" s="12">
        <v>3881.6</v>
      </c>
      <c r="I105" s="12">
        <v>1.07</v>
      </c>
      <c r="J105" s="13">
        <v>0.03</v>
      </c>
    </row>
    <row r="106" spans="1:12" s="19" customFormat="1" ht="26.25" customHeight="1" x14ac:dyDescent="0.2">
      <c r="A106" s="58" t="s">
        <v>172</v>
      </c>
      <c r="B106" s="74" t="s">
        <v>70</v>
      </c>
      <c r="C106" s="31"/>
      <c r="D106" s="31">
        <v>0</v>
      </c>
      <c r="E106" s="32"/>
      <c r="F106" s="33"/>
      <c r="G106" s="12">
        <v>3877.6</v>
      </c>
      <c r="H106" s="12">
        <v>3881.6</v>
      </c>
      <c r="I106" s="12">
        <v>1.07</v>
      </c>
      <c r="J106" s="13">
        <v>0</v>
      </c>
    </row>
    <row r="107" spans="1:12" s="12" customFormat="1" ht="15" x14ac:dyDescent="0.2">
      <c r="A107" s="75" t="s">
        <v>61</v>
      </c>
      <c r="B107" s="59"/>
      <c r="C107" s="22" t="s">
        <v>139</v>
      </c>
      <c r="D107" s="22">
        <f>D108+D109+D110+D111</f>
        <v>2915.79</v>
      </c>
      <c r="E107" s="22">
        <f>D107/G107</f>
        <v>0.75</v>
      </c>
      <c r="F107" s="23">
        <f>E107/12</f>
        <v>0.06</v>
      </c>
      <c r="G107" s="12">
        <v>3877.6</v>
      </c>
      <c r="H107" s="12">
        <v>3881.6</v>
      </c>
      <c r="I107" s="12">
        <v>1.07</v>
      </c>
      <c r="J107" s="13">
        <v>0.52</v>
      </c>
      <c r="L107" s="19"/>
    </row>
    <row r="108" spans="1:12" s="19" customFormat="1" ht="20.25" customHeight="1" x14ac:dyDescent="0.2">
      <c r="A108" s="78" t="s">
        <v>72</v>
      </c>
      <c r="B108" s="73" t="s">
        <v>47</v>
      </c>
      <c r="C108" s="31"/>
      <c r="D108" s="31">
        <v>0</v>
      </c>
      <c r="E108" s="32"/>
      <c r="F108" s="33"/>
      <c r="G108" s="12">
        <v>3877.6</v>
      </c>
      <c r="H108" s="12">
        <v>3881.6</v>
      </c>
      <c r="I108" s="12">
        <v>1.07</v>
      </c>
      <c r="J108" s="13">
        <v>0.17</v>
      </c>
    </row>
    <row r="109" spans="1:12" s="19" customFormat="1" ht="18" customHeight="1" x14ac:dyDescent="0.2">
      <c r="A109" s="78" t="s">
        <v>62</v>
      </c>
      <c r="B109" s="73" t="s">
        <v>47</v>
      </c>
      <c r="C109" s="31"/>
      <c r="D109" s="31">
        <v>0</v>
      </c>
      <c r="E109" s="32"/>
      <c r="F109" s="33"/>
      <c r="G109" s="12">
        <v>3877.6</v>
      </c>
      <c r="H109" s="12">
        <v>3881.6</v>
      </c>
      <c r="I109" s="12">
        <v>1.07</v>
      </c>
      <c r="J109" s="13">
        <v>0.35</v>
      </c>
    </row>
    <row r="110" spans="1:12" s="19" customFormat="1" ht="25.5" customHeight="1" x14ac:dyDescent="0.2">
      <c r="A110" s="81" t="s">
        <v>63</v>
      </c>
      <c r="B110" s="73" t="s">
        <v>53</v>
      </c>
      <c r="C110" s="32"/>
      <c r="D110" s="32">
        <v>0</v>
      </c>
      <c r="E110" s="32"/>
      <c r="F110" s="32"/>
      <c r="G110" s="12">
        <v>3877.6</v>
      </c>
      <c r="H110" s="12">
        <v>3881.6</v>
      </c>
      <c r="I110" s="12">
        <v>1.07</v>
      </c>
      <c r="J110" s="13">
        <v>0</v>
      </c>
    </row>
    <row r="111" spans="1:12" s="19" customFormat="1" ht="19.5" customHeight="1" x14ac:dyDescent="0.2">
      <c r="A111" s="78" t="s">
        <v>135</v>
      </c>
      <c r="B111" s="74" t="s">
        <v>47</v>
      </c>
      <c r="C111" s="32"/>
      <c r="D111" s="32">
        <v>2915.79</v>
      </c>
      <c r="E111" s="32"/>
      <c r="F111" s="32"/>
      <c r="G111" s="12"/>
      <c r="H111" s="12"/>
      <c r="I111" s="12"/>
      <c r="J111" s="13"/>
    </row>
    <row r="112" spans="1:12" s="12" customFormat="1" ht="204.75" thickBot="1" x14ac:dyDescent="0.25">
      <c r="A112" s="92" t="s">
        <v>178</v>
      </c>
      <c r="B112" s="59" t="s">
        <v>21</v>
      </c>
      <c r="C112" s="90"/>
      <c r="D112" s="90">
        <v>50000</v>
      </c>
      <c r="E112" s="90">
        <f>D112/G112</f>
        <v>12.89</v>
      </c>
      <c r="F112" s="91">
        <f>E112/12</f>
        <v>1.07</v>
      </c>
      <c r="G112" s="12">
        <v>3877.6</v>
      </c>
      <c r="H112" s="12">
        <v>3881.6</v>
      </c>
      <c r="I112" s="12">
        <v>1.07</v>
      </c>
      <c r="J112" s="13">
        <v>0.96</v>
      </c>
      <c r="L112" s="19"/>
    </row>
    <row r="113" spans="1:12" s="12" customFormat="1" ht="19.5" thickBot="1" x14ac:dyDescent="0.25">
      <c r="A113" s="114" t="s">
        <v>174</v>
      </c>
      <c r="B113" s="59" t="s">
        <v>13</v>
      </c>
      <c r="C113" s="90"/>
      <c r="D113" s="90">
        <f>3352.59+19856.84</f>
        <v>23209.43</v>
      </c>
      <c r="E113" s="90">
        <f>D113/G113</f>
        <v>5.99</v>
      </c>
      <c r="F113" s="91">
        <f>E113/12</f>
        <v>0.5</v>
      </c>
      <c r="G113" s="12">
        <v>3877.6</v>
      </c>
      <c r="J113" s="13"/>
      <c r="L113" s="19"/>
    </row>
    <row r="114" spans="1:12" s="12" customFormat="1" ht="19.5" thickBot="1" x14ac:dyDescent="0.25">
      <c r="A114" s="114" t="s">
        <v>175</v>
      </c>
      <c r="B114" s="59" t="s">
        <v>13</v>
      </c>
      <c r="C114" s="90"/>
      <c r="D114" s="90">
        <f>(3352.59+7610.12+69520.64)</f>
        <v>80483.350000000006</v>
      </c>
      <c r="E114" s="90">
        <f t="shared" ref="E114:E116" si="3">D114/G114</f>
        <v>20.76</v>
      </c>
      <c r="F114" s="91">
        <f t="shared" ref="F114:F116" si="4">E114/12</f>
        <v>1.73</v>
      </c>
      <c r="G114" s="12">
        <v>3877.6</v>
      </c>
      <c r="J114" s="13"/>
      <c r="L114" s="19"/>
    </row>
    <row r="115" spans="1:12" s="12" customFormat="1" ht="19.5" thickBot="1" x14ac:dyDescent="0.25">
      <c r="A115" s="114" t="s">
        <v>176</v>
      </c>
      <c r="B115" s="59" t="s">
        <v>13</v>
      </c>
      <c r="C115" s="90"/>
      <c r="D115" s="90">
        <v>30783.279999999999</v>
      </c>
      <c r="E115" s="90">
        <f t="shared" si="3"/>
        <v>7.94</v>
      </c>
      <c r="F115" s="91">
        <f t="shared" si="4"/>
        <v>0.66</v>
      </c>
      <c r="G115" s="12">
        <v>3877.6</v>
      </c>
      <c r="J115" s="13"/>
      <c r="L115" s="19"/>
    </row>
    <row r="116" spans="1:12" s="12" customFormat="1" ht="19.5" thickBot="1" x14ac:dyDescent="0.25">
      <c r="A116" s="114" t="s">
        <v>177</v>
      </c>
      <c r="B116" s="59" t="s">
        <v>13</v>
      </c>
      <c r="C116" s="90"/>
      <c r="D116" s="90">
        <v>26983.33</v>
      </c>
      <c r="E116" s="90">
        <f t="shared" si="3"/>
        <v>6.96</v>
      </c>
      <c r="F116" s="91">
        <f t="shared" si="4"/>
        <v>0.57999999999999996</v>
      </c>
      <c r="G116" s="12">
        <v>3877.6</v>
      </c>
      <c r="J116" s="13"/>
      <c r="L116" s="19"/>
    </row>
    <row r="117" spans="1:12" s="12" customFormat="1" ht="21" customHeight="1" thickBot="1" x14ac:dyDescent="0.25">
      <c r="A117" s="112" t="s">
        <v>64</v>
      </c>
      <c r="B117" s="113" t="s">
        <v>18</v>
      </c>
      <c r="C117" s="49"/>
      <c r="D117" s="49">
        <f>E117*G117</f>
        <v>95854.27</v>
      </c>
      <c r="E117" s="49">
        <f>12*F117</f>
        <v>24.72</v>
      </c>
      <c r="F117" s="50">
        <v>2.06</v>
      </c>
      <c r="G117" s="12">
        <v>3877.6</v>
      </c>
      <c r="J117" s="13"/>
      <c r="L117" s="19"/>
    </row>
    <row r="118" spans="1:12" s="12" customFormat="1" ht="35.25" customHeight="1" thickBot="1" x14ac:dyDescent="0.45">
      <c r="A118" s="82" t="s">
        <v>65</v>
      </c>
      <c r="B118" s="83"/>
      <c r="C118" s="86"/>
      <c r="D118" s="115">
        <f>D112+D107+D104+D102+D95+D90+D80+D65+D64+D62+D51+D47+D46+D40+D39+D38+D27+D15+D117+D63+D116+D115+D114+D113+D61</f>
        <v>1098070.6000000001</v>
      </c>
      <c r="E118" s="115">
        <f>E112+E107+E104+E102+E95+E90+E80+E65+E64+E62+E51+E47+E46+E40+E39+E38+E27+E15+E117+E63+E116+E115+E114+E113+E61</f>
        <v>283.17</v>
      </c>
      <c r="F118" s="115">
        <f>F112+F107+F104+F102+F95+F90+F80+F65+F64+F62+F51+F47+F46+F40+F39+F38+F27+F15+F117+F63+F116+F115+F114+F113+F61</f>
        <v>23.59</v>
      </c>
      <c r="G118" s="12">
        <v>3877.6</v>
      </c>
      <c r="J118" s="13"/>
    </row>
    <row r="119" spans="1:12" s="36" customFormat="1" ht="15" x14ac:dyDescent="0.2">
      <c r="A119" s="37"/>
      <c r="B119" s="37"/>
      <c r="C119" s="37"/>
      <c r="D119" s="37"/>
      <c r="E119" s="37"/>
      <c r="F119" s="37"/>
      <c r="G119" s="12">
        <v>3877.6</v>
      </c>
      <c r="J119" s="38"/>
    </row>
    <row r="120" spans="1:12" s="36" customFormat="1" ht="15" x14ac:dyDescent="0.2">
      <c r="A120" s="37"/>
      <c r="B120" s="37"/>
      <c r="C120" s="37"/>
      <c r="D120" s="37"/>
      <c r="E120" s="37"/>
      <c r="F120" s="37"/>
      <c r="G120" s="12">
        <v>3877.6</v>
      </c>
      <c r="J120" s="38"/>
    </row>
    <row r="121" spans="1:12" s="36" customFormat="1" ht="15" x14ac:dyDescent="0.2">
      <c r="A121" s="37"/>
      <c r="B121" s="37"/>
      <c r="C121" s="37"/>
      <c r="D121" s="111"/>
      <c r="E121" s="37"/>
      <c r="F121" s="37"/>
      <c r="G121" s="12">
        <v>3877.6</v>
      </c>
      <c r="J121" s="38"/>
    </row>
    <row r="122" spans="1:12" s="36" customFormat="1" ht="15.75" thickBot="1" x14ac:dyDescent="0.25">
      <c r="A122" s="37"/>
      <c r="B122" s="37"/>
      <c r="C122" s="37"/>
      <c r="D122" s="37"/>
      <c r="E122" s="37"/>
      <c r="F122" s="37"/>
      <c r="G122" s="12">
        <v>3877.6</v>
      </c>
      <c r="J122" s="38"/>
    </row>
    <row r="123" spans="1:12" s="12" customFormat="1" ht="38.25" thickBot="1" x14ac:dyDescent="0.25">
      <c r="A123" s="100" t="s">
        <v>162</v>
      </c>
      <c r="B123" s="101"/>
      <c r="C123" s="102"/>
      <c r="D123" s="103">
        <f>SUM(D124:D125)</f>
        <v>229197.51</v>
      </c>
      <c r="E123" s="103">
        <f>SUM(E124:E125)</f>
        <v>59.1</v>
      </c>
      <c r="F123" s="105">
        <f>SUM(F124:F125)</f>
        <v>4.92</v>
      </c>
      <c r="G123" s="12">
        <v>3877.6</v>
      </c>
      <c r="H123" s="12">
        <v>3881.6</v>
      </c>
      <c r="J123" s="13"/>
    </row>
    <row r="124" spans="1:12" s="60" customFormat="1" ht="25.5" x14ac:dyDescent="0.2">
      <c r="A124" s="58" t="s">
        <v>179</v>
      </c>
      <c r="B124" s="59"/>
      <c r="C124" s="77"/>
      <c r="D124" s="119">
        <v>94590.720000000001</v>
      </c>
      <c r="E124" s="93">
        <f t="shared" ref="E124:E125" si="5">D124/G124</f>
        <v>24.39</v>
      </c>
      <c r="F124" s="94">
        <f>E124/12</f>
        <v>2.0299999999999998</v>
      </c>
      <c r="G124" s="12">
        <v>3877.6</v>
      </c>
      <c r="J124" s="61"/>
    </row>
    <row r="125" spans="1:12" s="60" customFormat="1" ht="15" x14ac:dyDescent="0.2">
      <c r="A125" s="58" t="s">
        <v>180</v>
      </c>
      <c r="B125" s="59"/>
      <c r="C125" s="30"/>
      <c r="D125" s="120">
        <v>134606.79</v>
      </c>
      <c r="E125" s="95">
        <f t="shared" si="5"/>
        <v>34.71</v>
      </c>
      <c r="F125" s="95">
        <f t="shared" ref="F125" si="6">E125/12</f>
        <v>2.89</v>
      </c>
      <c r="G125" s="12">
        <v>3877.6</v>
      </c>
      <c r="J125" s="61"/>
    </row>
    <row r="126" spans="1:12" s="63" customFormat="1" ht="23.25" customHeight="1" x14ac:dyDescent="0.2">
      <c r="A126" s="65"/>
      <c r="B126" s="66"/>
      <c r="C126" s="66"/>
      <c r="D126" s="96"/>
      <c r="E126" s="97"/>
      <c r="F126" s="97"/>
      <c r="G126" s="60"/>
      <c r="J126" s="64"/>
    </row>
    <row r="127" spans="1:12" s="36" customFormat="1" ht="12.75" customHeight="1" x14ac:dyDescent="0.2">
      <c r="A127" s="56"/>
      <c r="B127" s="55"/>
      <c r="C127" s="55"/>
      <c r="D127" s="98"/>
      <c r="E127" s="98"/>
      <c r="F127" s="98"/>
      <c r="J127" s="38"/>
    </row>
    <row r="128" spans="1:12" s="36" customFormat="1" ht="13.5" customHeight="1" x14ac:dyDescent="0.2">
      <c r="A128" s="57"/>
      <c r="B128" s="55"/>
      <c r="C128" s="55"/>
      <c r="D128" s="98"/>
      <c r="E128" s="98"/>
      <c r="F128" s="98"/>
      <c r="J128" s="38"/>
    </row>
    <row r="129" spans="1:10" s="36" customFormat="1" ht="19.5" x14ac:dyDescent="0.2">
      <c r="A129" s="70" t="s">
        <v>146</v>
      </c>
      <c r="B129" s="71"/>
      <c r="C129" s="71"/>
      <c r="D129" s="99">
        <f>D118+D123</f>
        <v>1327268.1100000001</v>
      </c>
      <c r="E129" s="99">
        <f>E118+E123</f>
        <v>342.27</v>
      </c>
      <c r="F129" s="99">
        <f>F118+F123</f>
        <v>28.51</v>
      </c>
      <c r="G129" s="104"/>
      <c r="H129" s="36" t="e">
        <f>D129/12/#REF!</f>
        <v>#REF!</v>
      </c>
      <c r="J129" s="38"/>
    </row>
    <row r="130" spans="1:10" s="36" customFormat="1" ht="19.5" x14ac:dyDescent="0.2">
      <c r="A130" s="39"/>
      <c r="B130" s="44"/>
      <c r="C130" s="44"/>
      <c r="D130" s="118"/>
      <c r="E130" s="118"/>
      <c r="F130" s="118"/>
      <c r="G130" s="104"/>
      <c r="J130" s="38"/>
    </row>
    <row r="131" spans="1:10" s="36" customFormat="1" ht="19.5" x14ac:dyDescent="0.2">
      <c r="A131" s="39"/>
      <c r="B131" s="44"/>
      <c r="C131" s="44"/>
      <c r="D131" s="118"/>
      <c r="E131" s="118"/>
      <c r="F131" s="118"/>
      <c r="G131" s="104"/>
      <c r="J131" s="38"/>
    </row>
    <row r="132" spans="1:10" s="36" customFormat="1" ht="28.5" customHeight="1" x14ac:dyDescent="0.2">
      <c r="A132" s="75" t="s">
        <v>95</v>
      </c>
      <c r="B132" s="59" t="s">
        <v>18</v>
      </c>
      <c r="C132" s="30" t="s">
        <v>137</v>
      </c>
      <c r="D132" s="30">
        <f>161295.08*1.086</f>
        <v>175166.46</v>
      </c>
      <c r="E132" s="30">
        <f>D132/G132</f>
        <v>45.17</v>
      </c>
      <c r="F132" s="30">
        <f>E132/12</f>
        <v>3.76</v>
      </c>
      <c r="G132" s="104">
        <v>3877.6</v>
      </c>
      <c r="J132" s="38"/>
    </row>
    <row r="133" spans="1:10" s="36" customFormat="1" ht="19.5" x14ac:dyDescent="0.2">
      <c r="A133" s="39"/>
      <c r="B133" s="44"/>
      <c r="C133" s="44"/>
      <c r="D133" s="118"/>
      <c r="E133" s="118"/>
      <c r="F133" s="118"/>
      <c r="G133" s="104"/>
      <c r="J133" s="38"/>
    </row>
    <row r="134" spans="1:10" s="36" customFormat="1" ht="24.75" customHeight="1" x14ac:dyDescent="0.2">
      <c r="A134" s="70" t="s">
        <v>147</v>
      </c>
      <c r="B134" s="71"/>
      <c r="C134" s="71"/>
      <c r="D134" s="99"/>
      <c r="E134" s="99"/>
      <c r="F134" s="99"/>
      <c r="G134" s="104"/>
      <c r="J134" s="38"/>
    </row>
    <row r="135" spans="1:10" s="34" customFormat="1" ht="19.5" x14ac:dyDescent="0.2">
      <c r="A135" s="39"/>
      <c r="B135" s="40"/>
      <c r="C135" s="40"/>
      <c r="D135" s="40"/>
      <c r="E135" s="44"/>
      <c r="F135" s="41"/>
      <c r="J135" s="35"/>
    </row>
    <row r="136" spans="1:10" s="34" customFormat="1" ht="19.5" x14ac:dyDescent="0.2">
      <c r="A136" s="45"/>
      <c r="B136" s="44"/>
      <c r="C136" s="46"/>
      <c r="D136" s="46"/>
      <c r="E136" s="46"/>
      <c r="F136" s="47"/>
      <c r="J136" s="35"/>
    </row>
    <row r="137" spans="1:10" s="36" customFormat="1" ht="14.25" x14ac:dyDescent="0.2">
      <c r="A137" s="121" t="s">
        <v>67</v>
      </c>
      <c r="B137" s="121"/>
      <c r="C137" s="121"/>
      <c r="D137" s="121"/>
      <c r="J137" s="38"/>
    </row>
    <row r="138" spans="1:10" s="36" customFormat="1" x14ac:dyDescent="0.2">
      <c r="F138" s="43"/>
      <c r="J138" s="38"/>
    </row>
    <row r="139" spans="1:10" s="36" customFormat="1" x14ac:dyDescent="0.2">
      <c r="A139" s="42" t="s">
        <v>68</v>
      </c>
      <c r="F139" s="43"/>
      <c r="J139" s="38"/>
    </row>
    <row r="140" spans="1:10" s="36" customFormat="1" x14ac:dyDescent="0.2">
      <c r="F140" s="43"/>
      <c r="J140" s="38"/>
    </row>
    <row r="141" spans="1:10" s="36" customFormat="1" x14ac:dyDescent="0.2">
      <c r="F141" s="43"/>
      <c r="J141" s="38"/>
    </row>
    <row r="142" spans="1:10" s="36" customFormat="1" x14ac:dyDescent="0.2">
      <c r="F142" s="43"/>
      <c r="J142" s="38"/>
    </row>
    <row r="143" spans="1:10" s="36" customFormat="1" x14ac:dyDescent="0.2">
      <c r="F143" s="43"/>
      <c r="J143" s="38"/>
    </row>
    <row r="144" spans="1:10" s="36" customFormat="1" x14ac:dyDescent="0.2">
      <c r="F144" s="43"/>
      <c r="J144" s="38"/>
    </row>
    <row r="145" spans="6:10" s="36" customFormat="1" x14ac:dyDescent="0.2">
      <c r="F145" s="43"/>
      <c r="J145" s="38"/>
    </row>
    <row r="146" spans="6:10" s="36" customFormat="1" x14ac:dyDescent="0.2">
      <c r="F146" s="43"/>
      <c r="J146" s="38"/>
    </row>
    <row r="147" spans="6:10" s="36" customFormat="1" x14ac:dyDescent="0.2">
      <c r="F147" s="43"/>
      <c r="J147" s="38"/>
    </row>
    <row r="148" spans="6:10" s="36" customFormat="1" x14ac:dyDescent="0.2">
      <c r="F148" s="43"/>
      <c r="J148" s="38"/>
    </row>
    <row r="149" spans="6:10" s="36" customFormat="1" x14ac:dyDescent="0.2">
      <c r="F149" s="43"/>
      <c r="J149" s="38"/>
    </row>
    <row r="150" spans="6:10" s="36" customFormat="1" x14ac:dyDescent="0.2">
      <c r="F150" s="43"/>
      <c r="J150" s="38"/>
    </row>
    <row r="151" spans="6:10" s="36" customFormat="1" x14ac:dyDescent="0.2">
      <c r="F151" s="43"/>
      <c r="J151" s="38"/>
    </row>
    <row r="152" spans="6:10" s="36" customFormat="1" x14ac:dyDescent="0.2">
      <c r="F152" s="43"/>
      <c r="J152" s="38"/>
    </row>
    <row r="153" spans="6:10" s="36" customFormat="1" x14ac:dyDescent="0.2">
      <c r="F153" s="43"/>
      <c r="J153" s="38"/>
    </row>
    <row r="154" spans="6:10" s="36" customFormat="1" x14ac:dyDescent="0.2">
      <c r="F154" s="43"/>
      <c r="J154" s="38"/>
    </row>
    <row r="155" spans="6:10" s="36" customFormat="1" x14ac:dyDescent="0.2">
      <c r="F155" s="43"/>
      <c r="J155" s="38"/>
    </row>
    <row r="156" spans="6:10" s="36" customFormat="1" x14ac:dyDescent="0.2">
      <c r="F156" s="43"/>
      <c r="J156" s="38"/>
    </row>
    <row r="157" spans="6:10" s="36" customFormat="1" x14ac:dyDescent="0.2">
      <c r="F157" s="43"/>
      <c r="J157" s="38"/>
    </row>
  </sheetData>
  <mergeCells count="13">
    <mergeCell ref="A137:D137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4"/>
  <sheetViews>
    <sheetView tabSelected="1" topLeftCell="A111" zoomScale="90" zoomScaleNormal="90" workbookViewId="0">
      <selection activeCell="C147" sqref="C14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9" style="1" customWidth="1"/>
    <col min="5" max="5" width="15.5703125" style="1" customWidth="1"/>
    <col min="6" max="6" width="20.85546875" style="48" customWidth="1"/>
    <col min="7" max="7" width="11.42578125" style="1" customWidth="1"/>
    <col min="8" max="9" width="15.42578125" style="1" hidden="1" customWidth="1"/>
    <col min="10" max="10" width="15.42578125" style="2" hidden="1" customWidth="1"/>
    <col min="11" max="12" width="15.42578125" style="1" customWidth="1"/>
    <col min="13" max="16384" width="9.140625" style="1"/>
  </cols>
  <sheetData>
    <row r="1" spans="1:10" ht="16.5" customHeight="1" x14ac:dyDescent="0.2">
      <c r="A1" s="134" t="s">
        <v>0</v>
      </c>
      <c r="B1" s="135"/>
      <c r="C1" s="135"/>
      <c r="D1" s="135"/>
      <c r="E1" s="135"/>
      <c r="F1" s="135"/>
    </row>
    <row r="2" spans="1:10" ht="12.75" customHeight="1" x14ac:dyDescent="0.3">
      <c r="B2" s="136" t="s">
        <v>1</v>
      </c>
      <c r="C2" s="136"/>
      <c r="D2" s="136"/>
      <c r="E2" s="135"/>
      <c r="F2" s="135"/>
    </row>
    <row r="3" spans="1:10" ht="24" customHeight="1" x14ac:dyDescent="0.3">
      <c r="A3" s="3" t="s">
        <v>166</v>
      </c>
      <c r="B3" s="136" t="s">
        <v>2</v>
      </c>
      <c r="C3" s="136"/>
      <c r="D3" s="136"/>
      <c r="E3" s="135"/>
      <c r="F3" s="135"/>
    </row>
    <row r="4" spans="1:10" ht="14.25" customHeight="1" x14ac:dyDescent="0.3">
      <c r="B4" s="136" t="s">
        <v>3</v>
      </c>
      <c r="C4" s="136"/>
      <c r="D4" s="136"/>
      <c r="E4" s="135"/>
      <c r="F4" s="135"/>
    </row>
    <row r="5" spans="1:10" ht="33" customHeight="1" x14ac:dyDescent="0.4">
      <c r="A5" s="133"/>
      <c r="B5" s="137"/>
      <c r="C5" s="137"/>
      <c r="D5" s="137"/>
      <c r="E5" s="137"/>
      <c r="F5" s="137"/>
      <c r="J5" s="1"/>
    </row>
    <row r="6" spans="1:10" ht="33" customHeight="1" x14ac:dyDescent="0.4">
      <c r="A6" s="133"/>
      <c r="B6" s="133"/>
      <c r="C6" s="133"/>
      <c r="D6" s="133"/>
      <c r="E6" s="133"/>
      <c r="F6" s="133"/>
      <c r="J6" s="1"/>
    </row>
    <row r="7" spans="1:10" ht="21.75" customHeight="1" x14ac:dyDescent="0.2">
      <c r="A7" s="122" t="s">
        <v>167</v>
      </c>
      <c r="B7" s="122"/>
      <c r="C7" s="122"/>
      <c r="D7" s="122"/>
      <c r="E7" s="122"/>
      <c r="F7" s="122"/>
      <c r="J7" s="1"/>
    </row>
    <row r="8" spans="1:10" s="4" customFormat="1" ht="22.5" customHeight="1" x14ac:dyDescent="0.4">
      <c r="A8" s="123" t="s">
        <v>4</v>
      </c>
      <c r="B8" s="123"/>
      <c r="C8" s="123"/>
      <c r="D8" s="123"/>
      <c r="E8" s="124"/>
      <c r="F8" s="124"/>
      <c r="J8" s="5"/>
    </row>
    <row r="9" spans="1:10" s="6" customFormat="1" ht="18.75" customHeight="1" x14ac:dyDescent="0.4">
      <c r="A9" s="123" t="s">
        <v>75</v>
      </c>
      <c r="B9" s="123"/>
      <c r="C9" s="123"/>
      <c r="D9" s="123"/>
      <c r="E9" s="124"/>
      <c r="F9" s="124"/>
    </row>
    <row r="10" spans="1:10" s="7" customFormat="1" ht="17.25" customHeight="1" x14ac:dyDescent="0.2">
      <c r="A10" s="125" t="s">
        <v>5</v>
      </c>
      <c r="B10" s="125"/>
      <c r="C10" s="125"/>
      <c r="D10" s="125"/>
      <c r="E10" s="126"/>
      <c r="F10" s="126"/>
    </row>
    <row r="11" spans="1:10" s="6" customFormat="1" ht="30" customHeight="1" thickBot="1" x14ac:dyDescent="0.25">
      <c r="A11" s="127" t="s">
        <v>6</v>
      </c>
      <c r="B11" s="127"/>
      <c r="C11" s="127"/>
      <c r="D11" s="127"/>
      <c r="E11" s="128"/>
      <c r="F11" s="128"/>
    </row>
    <row r="12" spans="1:10" s="12" customFormat="1" ht="139.5" customHeight="1" thickBot="1" x14ac:dyDescent="0.25">
      <c r="A12" s="8" t="s">
        <v>7</v>
      </c>
      <c r="B12" s="9" t="s">
        <v>8</v>
      </c>
      <c r="C12" s="10" t="s">
        <v>77</v>
      </c>
      <c r="D12" s="10" t="s">
        <v>10</v>
      </c>
      <c r="E12" s="10" t="s">
        <v>9</v>
      </c>
      <c r="F12" s="11" t="s">
        <v>11</v>
      </c>
      <c r="J12" s="13"/>
    </row>
    <row r="13" spans="1:10" s="19" customFormat="1" x14ac:dyDescent="0.2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J13" s="20"/>
    </row>
    <row r="14" spans="1:10" s="19" customFormat="1" ht="49.5" customHeight="1" x14ac:dyDescent="0.2">
      <c r="A14" s="129" t="s">
        <v>12</v>
      </c>
      <c r="B14" s="130"/>
      <c r="C14" s="130"/>
      <c r="D14" s="130"/>
      <c r="E14" s="131"/>
      <c r="F14" s="132"/>
      <c r="J14" s="20"/>
    </row>
    <row r="15" spans="1:10" s="12" customFormat="1" ht="20.25" customHeight="1" x14ac:dyDescent="0.2">
      <c r="A15" s="51" t="s">
        <v>78</v>
      </c>
      <c r="B15" s="59" t="s">
        <v>13</v>
      </c>
      <c r="C15" s="84" t="s">
        <v>132</v>
      </c>
      <c r="D15" s="21">
        <f>E15*G15</f>
        <v>167977.63</v>
      </c>
      <c r="E15" s="22">
        <f>F15*12</f>
        <v>43.32</v>
      </c>
      <c r="F15" s="23">
        <f>F26</f>
        <v>3.61</v>
      </c>
      <c r="G15" s="12">
        <v>3877.6</v>
      </c>
      <c r="H15" s="12">
        <v>3881.6</v>
      </c>
      <c r="I15" s="12">
        <v>1.07</v>
      </c>
      <c r="J15" s="13">
        <v>2.2400000000000002</v>
      </c>
    </row>
    <row r="16" spans="1:10" s="12" customFormat="1" ht="30.75" customHeight="1" x14ac:dyDescent="0.2">
      <c r="A16" s="87" t="s">
        <v>14</v>
      </c>
      <c r="B16" s="88" t="s">
        <v>15</v>
      </c>
      <c r="C16" s="84"/>
      <c r="D16" s="21"/>
      <c r="E16" s="22"/>
      <c r="F16" s="23"/>
      <c r="G16" s="12">
        <v>3877.6</v>
      </c>
      <c r="J16" s="13"/>
    </row>
    <row r="17" spans="1:10" s="12" customFormat="1" ht="15" x14ac:dyDescent="0.2">
      <c r="A17" s="87" t="s">
        <v>16</v>
      </c>
      <c r="B17" s="88" t="s">
        <v>15</v>
      </c>
      <c r="C17" s="84"/>
      <c r="D17" s="21"/>
      <c r="E17" s="22"/>
      <c r="F17" s="23"/>
      <c r="G17" s="12">
        <v>3877.6</v>
      </c>
      <c r="J17" s="13"/>
    </row>
    <row r="18" spans="1:10" s="12" customFormat="1" ht="125.25" customHeight="1" x14ac:dyDescent="0.2">
      <c r="A18" s="87" t="s">
        <v>79</v>
      </c>
      <c r="B18" s="88" t="s">
        <v>38</v>
      </c>
      <c r="C18" s="84"/>
      <c r="D18" s="21"/>
      <c r="E18" s="22"/>
      <c r="F18" s="23"/>
      <c r="G18" s="12">
        <v>3877.6</v>
      </c>
      <c r="J18" s="13"/>
    </row>
    <row r="19" spans="1:10" s="12" customFormat="1" ht="15" x14ac:dyDescent="0.2">
      <c r="A19" s="87" t="s">
        <v>80</v>
      </c>
      <c r="B19" s="88" t="s">
        <v>15</v>
      </c>
      <c r="C19" s="84"/>
      <c r="D19" s="21"/>
      <c r="E19" s="22"/>
      <c r="F19" s="23"/>
      <c r="G19" s="12">
        <v>3877.6</v>
      </c>
      <c r="J19" s="13"/>
    </row>
    <row r="20" spans="1:10" s="12" customFormat="1" ht="15" x14ac:dyDescent="0.2">
      <c r="A20" s="87" t="s">
        <v>81</v>
      </c>
      <c r="B20" s="88" t="s">
        <v>15</v>
      </c>
      <c r="C20" s="84"/>
      <c r="D20" s="21"/>
      <c r="E20" s="22"/>
      <c r="F20" s="23"/>
      <c r="G20" s="12">
        <v>3877.6</v>
      </c>
      <c r="J20" s="13"/>
    </row>
    <row r="21" spans="1:10" s="12" customFormat="1" ht="29.25" customHeight="1" x14ac:dyDescent="0.2">
      <c r="A21" s="87" t="s">
        <v>82</v>
      </c>
      <c r="B21" s="88" t="s">
        <v>21</v>
      </c>
      <c r="C21" s="85"/>
      <c r="D21" s="24"/>
      <c r="E21" s="25"/>
      <c r="F21" s="26"/>
      <c r="G21" s="12">
        <v>3877.6</v>
      </c>
      <c r="J21" s="13"/>
    </row>
    <row r="22" spans="1:10" s="12" customFormat="1" ht="15" x14ac:dyDescent="0.2">
      <c r="A22" s="87" t="s">
        <v>83</v>
      </c>
      <c r="B22" s="88" t="s">
        <v>24</v>
      </c>
      <c r="C22" s="85"/>
      <c r="D22" s="24"/>
      <c r="E22" s="25"/>
      <c r="F22" s="26"/>
      <c r="G22" s="12">
        <v>3877.6</v>
      </c>
      <c r="J22" s="13"/>
    </row>
    <row r="23" spans="1:10" s="12" customFormat="1" ht="15" x14ac:dyDescent="0.2">
      <c r="A23" s="87" t="s">
        <v>168</v>
      </c>
      <c r="B23" s="88" t="s">
        <v>15</v>
      </c>
      <c r="C23" s="85"/>
      <c r="D23" s="24"/>
      <c r="E23" s="25"/>
      <c r="F23" s="26"/>
      <c r="G23" s="12">
        <v>3877.6</v>
      </c>
      <c r="J23" s="13"/>
    </row>
    <row r="24" spans="1:10" s="12" customFormat="1" ht="15" x14ac:dyDescent="0.2">
      <c r="A24" s="87" t="s">
        <v>169</v>
      </c>
      <c r="B24" s="88" t="s">
        <v>15</v>
      </c>
      <c r="C24" s="85"/>
      <c r="D24" s="24"/>
      <c r="E24" s="25"/>
      <c r="F24" s="26"/>
      <c r="J24" s="13"/>
    </row>
    <row r="25" spans="1:10" s="12" customFormat="1" ht="23.25" customHeight="1" x14ac:dyDescent="0.2">
      <c r="A25" s="87" t="s">
        <v>84</v>
      </c>
      <c r="B25" s="88" t="s">
        <v>36</v>
      </c>
      <c r="C25" s="85"/>
      <c r="D25" s="24"/>
      <c r="E25" s="25"/>
      <c r="F25" s="26"/>
      <c r="G25" s="12">
        <v>3877.6</v>
      </c>
      <c r="J25" s="13"/>
    </row>
    <row r="26" spans="1:10" s="12" customFormat="1" ht="18" customHeight="1" x14ac:dyDescent="0.2">
      <c r="A26" s="51" t="s">
        <v>71</v>
      </c>
      <c r="B26" s="52"/>
      <c r="C26" s="24"/>
      <c r="D26" s="24"/>
      <c r="E26" s="25"/>
      <c r="F26" s="23">
        <v>3.61</v>
      </c>
      <c r="G26" s="12">
        <v>3877.6</v>
      </c>
      <c r="J26" s="13"/>
    </row>
    <row r="27" spans="1:10" s="12" customFormat="1" ht="30" x14ac:dyDescent="0.2">
      <c r="A27" s="51" t="s">
        <v>17</v>
      </c>
      <c r="B27" s="72" t="s">
        <v>18</v>
      </c>
      <c r="C27" s="21" t="s">
        <v>133</v>
      </c>
      <c r="D27" s="21">
        <f>E27*G27</f>
        <v>250803.17</v>
      </c>
      <c r="E27" s="22">
        <f>F27*12</f>
        <v>64.680000000000007</v>
      </c>
      <c r="F27" s="23">
        <v>5.39</v>
      </c>
      <c r="G27" s="12">
        <v>3877.6</v>
      </c>
      <c r="H27" s="12">
        <v>3881.6</v>
      </c>
      <c r="I27" s="12">
        <v>1.07</v>
      </c>
      <c r="J27" s="13">
        <v>3.57</v>
      </c>
    </row>
    <row r="28" spans="1:10" s="27" customFormat="1" ht="15" x14ac:dyDescent="0.2">
      <c r="A28" s="87" t="s">
        <v>85</v>
      </c>
      <c r="B28" s="88" t="s">
        <v>18</v>
      </c>
      <c r="C28" s="21"/>
      <c r="D28" s="21"/>
      <c r="E28" s="22"/>
      <c r="F28" s="23"/>
      <c r="G28" s="12">
        <v>3877.6</v>
      </c>
      <c r="J28" s="28"/>
    </row>
    <row r="29" spans="1:10" s="27" customFormat="1" ht="15" x14ac:dyDescent="0.2">
      <c r="A29" s="87" t="s">
        <v>86</v>
      </c>
      <c r="B29" s="88" t="s">
        <v>87</v>
      </c>
      <c r="C29" s="21"/>
      <c r="D29" s="21"/>
      <c r="E29" s="22"/>
      <c r="F29" s="23"/>
      <c r="G29" s="12">
        <v>3877.6</v>
      </c>
      <c r="J29" s="28"/>
    </row>
    <row r="30" spans="1:10" s="27" customFormat="1" ht="15" x14ac:dyDescent="0.2">
      <c r="A30" s="87" t="s">
        <v>88</v>
      </c>
      <c r="B30" s="88" t="s">
        <v>89</v>
      </c>
      <c r="C30" s="21"/>
      <c r="D30" s="21"/>
      <c r="E30" s="22"/>
      <c r="F30" s="23"/>
      <c r="G30" s="12">
        <v>3877.6</v>
      </c>
      <c r="J30" s="28"/>
    </row>
    <row r="31" spans="1:10" s="27" customFormat="1" ht="15" x14ac:dyDescent="0.2">
      <c r="A31" s="87" t="s">
        <v>19</v>
      </c>
      <c r="B31" s="88" t="s">
        <v>18</v>
      </c>
      <c r="C31" s="21"/>
      <c r="D31" s="21"/>
      <c r="E31" s="22"/>
      <c r="F31" s="23"/>
      <c r="G31" s="12">
        <v>3877.6</v>
      </c>
      <c r="J31" s="28"/>
    </row>
    <row r="32" spans="1:10" s="27" customFormat="1" ht="25.5" x14ac:dyDescent="0.2">
      <c r="A32" s="87" t="s">
        <v>20</v>
      </c>
      <c r="B32" s="88" t="s">
        <v>21</v>
      </c>
      <c r="C32" s="21"/>
      <c r="D32" s="21"/>
      <c r="E32" s="22"/>
      <c r="F32" s="23"/>
      <c r="G32" s="12">
        <v>3877.6</v>
      </c>
      <c r="J32" s="28"/>
    </row>
    <row r="33" spans="1:10" s="27" customFormat="1" ht="15" x14ac:dyDescent="0.2">
      <c r="A33" s="87" t="s">
        <v>90</v>
      </c>
      <c r="B33" s="88" t="s">
        <v>18</v>
      </c>
      <c r="C33" s="21"/>
      <c r="D33" s="21"/>
      <c r="E33" s="22"/>
      <c r="F33" s="23"/>
      <c r="G33" s="12">
        <v>3877.6</v>
      </c>
      <c r="J33" s="28"/>
    </row>
    <row r="34" spans="1:10" s="27" customFormat="1" ht="15" x14ac:dyDescent="0.2">
      <c r="A34" s="87" t="s">
        <v>91</v>
      </c>
      <c r="B34" s="88" t="s">
        <v>18</v>
      </c>
      <c r="C34" s="21"/>
      <c r="D34" s="21"/>
      <c r="E34" s="22"/>
      <c r="F34" s="23"/>
      <c r="G34" s="12">
        <v>3877.6</v>
      </c>
      <c r="J34" s="28"/>
    </row>
    <row r="35" spans="1:10" s="27" customFormat="1" ht="25.5" x14ac:dyDescent="0.2">
      <c r="A35" s="87" t="s">
        <v>92</v>
      </c>
      <c r="B35" s="88" t="s">
        <v>22</v>
      </c>
      <c r="C35" s="21"/>
      <c r="D35" s="21"/>
      <c r="E35" s="22"/>
      <c r="F35" s="23"/>
      <c r="G35" s="12">
        <v>3877.6</v>
      </c>
      <c r="J35" s="28"/>
    </row>
    <row r="36" spans="1:10" s="12" customFormat="1" ht="25.5" x14ac:dyDescent="0.2">
      <c r="A36" s="87" t="s">
        <v>93</v>
      </c>
      <c r="B36" s="88" t="s">
        <v>21</v>
      </c>
      <c r="C36" s="21"/>
      <c r="D36" s="21"/>
      <c r="E36" s="22"/>
      <c r="F36" s="23"/>
      <c r="G36" s="12">
        <v>3877.6</v>
      </c>
      <c r="J36" s="13"/>
    </row>
    <row r="37" spans="1:10" s="27" customFormat="1" ht="25.5" x14ac:dyDescent="0.2">
      <c r="A37" s="87" t="s">
        <v>94</v>
      </c>
      <c r="B37" s="88" t="s">
        <v>18</v>
      </c>
      <c r="C37" s="21"/>
      <c r="D37" s="21"/>
      <c r="E37" s="22"/>
      <c r="F37" s="23"/>
      <c r="G37" s="12">
        <v>3877.6</v>
      </c>
      <c r="J37" s="28"/>
    </row>
    <row r="38" spans="1:10" s="29" customFormat="1" ht="24" customHeight="1" x14ac:dyDescent="0.2">
      <c r="A38" s="75" t="s">
        <v>23</v>
      </c>
      <c r="B38" s="59" t="s">
        <v>24</v>
      </c>
      <c r="C38" s="21" t="s">
        <v>132</v>
      </c>
      <c r="D38" s="21">
        <f>E38*G38</f>
        <v>41878.080000000002</v>
      </c>
      <c r="E38" s="22">
        <f>F38*12</f>
        <v>10.8</v>
      </c>
      <c r="F38" s="23">
        <v>0.9</v>
      </c>
      <c r="G38" s="12">
        <v>3877.6</v>
      </c>
      <c r="H38" s="12">
        <v>3881.6</v>
      </c>
      <c r="I38" s="12">
        <v>1.07</v>
      </c>
      <c r="J38" s="13">
        <v>0.6</v>
      </c>
    </row>
    <row r="39" spans="1:10" s="12" customFormat="1" ht="18" customHeight="1" x14ac:dyDescent="0.2">
      <c r="A39" s="75" t="s">
        <v>25</v>
      </c>
      <c r="B39" s="59" t="s">
        <v>26</v>
      </c>
      <c r="C39" s="21" t="s">
        <v>132</v>
      </c>
      <c r="D39" s="21">
        <f>E39*G39</f>
        <v>136336.42000000001</v>
      </c>
      <c r="E39" s="22">
        <f>F39*12</f>
        <v>35.159999999999997</v>
      </c>
      <c r="F39" s="23">
        <v>2.93</v>
      </c>
      <c r="G39" s="12">
        <v>3877.6</v>
      </c>
      <c r="H39" s="12">
        <v>3881.6</v>
      </c>
      <c r="I39" s="12">
        <v>1.07</v>
      </c>
      <c r="J39" s="13">
        <v>1.94</v>
      </c>
    </row>
    <row r="40" spans="1:10" s="12" customFormat="1" ht="21" customHeight="1" x14ac:dyDescent="0.2">
      <c r="A40" s="75" t="s">
        <v>95</v>
      </c>
      <c r="B40" s="59" t="s">
        <v>18</v>
      </c>
      <c r="C40" s="21" t="s">
        <v>137</v>
      </c>
      <c r="D40" s="21">
        <v>0</v>
      </c>
      <c r="E40" s="22">
        <f>D40/G40</f>
        <v>0</v>
      </c>
      <c r="F40" s="23">
        <f>E40/12</f>
        <v>0</v>
      </c>
      <c r="G40" s="12">
        <v>3877.6</v>
      </c>
      <c r="J40" s="13"/>
    </row>
    <row r="41" spans="1:10" s="12" customFormat="1" ht="21" customHeight="1" x14ac:dyDescent="0.2">
      <c r="A41" s="87" t="s">
        <v>96</v>
      </c>
      <c r="B41" s="88" t="s">
        <v>38</v>
      </c>
      <c r="C41" s="21"/>
      <c r="D41" s="21"/>
      <c r="E41" s="22"/>
      <c r="F41" s="23"/>
      <c r="G41" s="12">
        <v>3877.6</v>
      </c>
      <c r="J41" s="13"/>
    </row>
    <row r="42" spans="1:10" s="12" customFormat="1" ht="18.75" customHeight="1" x14ac:dyDescent="0.2">
      <c r="A42" s="87" t="s">
        <v>97</v>
      </c>
      <c r="B42" s="88" t="s">
        <v>36</v>
      </c>
      <c r="C42" s="21"/>
      <c r="D42" s="21"/>
      <c r="E42" s="22"/>
      <c r="F42" s="23"/>
      <c r="G42" s="12">
        <v>3877.6</v>
      </c>
      <c r="J42" s="13"/>
    </row>
    <row r="43" spans="1:10" s="12" customFormat="1" ht="15" x14ac:dyDescent="0.2">
      <c r="A43" s="87" t="s">
        <v>98</v>
      </c>
      <c r="B43" s="88" t="s">
        <v>99</v>
      </c>
      <c r="C43" s="21"/>
      <c r="D43" s="21"/>
      <c r="E43" s="22"/>
      <c r="F43" s="23"/>
      <c r="G43" s="12">
        <v>3877.6</v>
      </c>
      <c r="J43" s="13"/>
    </row>
    <row r="44" spans="1:10" s="12" customFormat="1" ht="15" x14ac:dyDescent="0.2">
      <c r="A44" s="87" t="s">
        <v>100</v>
      </c>
      <c r="B44" s="88" t="s">
        <v>101</v>
      </c>
      <c r="C44" s="21"/>
      <c r="D44" s="21"/>
      <c r="E44" s="22"/>
      <c r="F44" s="23"/>
      <c r="G44" s="12">
        <v>3877.6</v>
      </c>
      <c r="J44" s="13"/>
    </row>
    <row r="45" spans="1:10" s="12" customFormat="1" ht="15" x14ac:dyDescent="0.2">
      <c r="A45" s="87" t="s">
        <v>102</v>
      </c>
      <c r="B45" s="88" t="s">
        <v>99</v>
      </c>
      <c r="C45" s="21"/>
      <c r="D45" s="21"/>
      <c r="E45" s="22"/>
      <c r="F45" s="23"/>
      <c r="G45" s="12">
        <v>3877.6</v>
      </c>
      <c r="J45" s="13"/>
    </row>
    <row r="46" spans="1:10" s="19" customFormat="1" ht="30" x14ac:dyDescent="0.2">
      <c r="A46" s="75" t="s">
        <v>103</v>
      </c>
      <c r="B46" s="59" t="s">
        <v>13</v>
      </c>
      <c r="C46" s="21" t="s">
        <v>134</v>
      </c>
      <c r="D46" s="21">
        <v>2439.9899999999998</v>
      </c>
      <c r="E46" s="22">
        <f t="shared" ref="E46:E50" si="0">D46/G46</f>
        <v>0.63</v>
      </c>
      <c r="F46" s="23">
        <f>E46/12+0.01</f>
        <v>0.06</v>
      </c>
      <c r="G46" s="12">
        <v>3877.6</v>
      </c>
      <c r="H46" s="12">
        <v>3881.6</v>
      </c>
      <c r="I46" s="12">
        <v>1.07</v>
      </c>
      <c r="J46" s="13">
        <v>0.03</v>
      </c>
    </row>
    <row r="47" spans="1:10" s="19" customFormat="1" ht="30" x14ac:dyDescent="0.2">
      <c r="A47" s="75" t="s">
        <v>104</v>
      </c>
      <c r="B47" s="59" t="s">
        <v>13</v>
      </c>
      <c r="C47" s="21" t="s">
        <v>134</v>
      </c>
      <c r="D47" s="21">
        <v>15405.72</v>
      </c>
      <c r="E47" s="22">
        <f t="shared" si="0"/>
        <v>3.97</v>
      </c>
      <c r="F47" s="23">
        <f>E47/12</f>
        <v>0.33</v>
      </c>
      <c r="G47" s="12">
        <v>3877.6</v>
      </c>
      <c r="H47" s="12">
        <v>3881.6</v>
      </c>
      <c r="I47" s="12">
        <v>1.07</v>
      </c>
      <c r="J47" s="13">
        <v>0.22</v>
      </c>
    </row>
    <row r="48" spans="1:10" s="19" customFormat="1" ht="30" hidden="1" x14ac:dyDescent="0.2">
      <c r="A48" s="75" t="s">
        <v>27</v>
      </c>
      <c r="B48" s="59" t="s">
        <v>21</v>
      </c>
      <c r="C48" s="21"/>
      <c r="D48" s="21">
        <f ca="1">E48*G48</f>
        <v>0</v>
      </c>
      <c r="E48" s="22">
        <f t="shared" ca="1" si="0"/>
        <v>2.82</v>
      </c>
      <c r="F48" s="23">
        <f t="shared" ref="F48:F50" ca="1" si="1">E48/12</f>
        <v>0.24</v>
      </c>
      <c r="G48" s="12">
        <v>3877.6</v>
      </c>
      <c r="H48" s="12">
        <v>3881.6</v>
      </c>
      <c r="I48" s="12">
        <v>1.07</v>
      </c>
      <c r="J48" s="13">
        <v>0</v>
      </c>
    </row>
    <row r="49" spans="1:12" s="19" customFormat="1" ht="30" hidden="1" x14ac:dyDescent="0.2">
      <c r="A49" s="75" t="s">
        <v>28</v>
      </c>
      <c r="B49" s="59" t="s">
        <v>21</v>
      </c>
      <c r="C49" s="21"/>
      <c r="D49" s="21">
        <f ca="1">E49*G49</f>
        <v>0</v>
      </c>
      <c r="E49" s="22">
        <f t="shared" ca="1" si="0"/>
        <v>2.82</v>
      </c>
      <c r="F49" s="23">
        <f t="shared" ca="1" si="1"/>
        <v>0.24</v>
      </c>
      <c r="G49" s="12">
        <v>3877.6</v>
      </c>
      <c r="H49" s="12">
        <v>3881.6</v>
      </c>
      <c r="I49" s="12">
        <v>1.07</v>
      </c>
      <c r="J49" s="13">
        <v>0</v>
      </c>
    </row>
    <row r="50" spans="1:12" s="19" customFormat="1" ht="15" hidden="1" x14ac:dyDescent="0.2">
      <c r="A50" s="75"/>
      <c r="B50" s="59"/>
      <c r="C50" s="21"/>
      <c r="D50" s="21"/>
      <c r="E50" s="22">
        <f t="shared" si="0"/>
        <v>0</v>
      </c>
      <c r="F50" s="23">
        <f t="shared" si="1"/>
        <v>0</v>
      </c>
      <c r="G50" s="12">
        <v>3877.6</v>
      </c>
      <c r="H50" s="12"/>
      <c r="I50" s="12"/>
      <c r="J50" s="13"/>
    </row>
    <row r="51" spans="1:12" s="19" customFormat="1" ht="30" x14ac:dyDescent="0.2">
      <c r="A51" s="75" t="s">
        <v>29</v>
      </c>
      <c r="B51" s="59"/>
      <c r="C51" s="21" t="s">
        <v>138</v>
      </c>
      <c r="D51" s="21">
        <f>E51*G51</f>
        <v>10236.86</v>
      </c>
      <c r="E51" s="22">
        <f>F51*12</f>
        <v>2.64</v>
      </c>
      <c r="F51" s="23">
        <v>0.22</v>
      </c>
      <c r="G51" s="12">
        <v>3877.6</v>
      </c>
      <c r="H51" s="12">
        <v>3881.6</v>
      </c>
      <c r="I51" s="12">
        <v>1.07</v>
      </c>
      <c r="J51" s="13">
        <v>0.03</v>
      </c>
    </row>
    <row r="52" spans="1:12" s="19" customFormat="1" ht="25.5" x14ac:dyDescent="0.2">
      <c r="A52" s="58" t="s">
        <v>105</v>
      </c>
      <c r="B52" s="79" t="s">
        <v>70</v>
      </c>
      <c r="C52" s="21"/>
      <c r="D52" s="21"/>
      <c r="E52" s="22"/>
      <c r="F52" s="23"/>
      <c r="G52" s="12">
        <v>3877.6</v>
      </c>
      <c r="H52" s="12"/>
      <c r="I52" s="12"/>
      <c r="J52" s="13"/>
    </row>
    <row r="53" spans="1:12" s="19" customFormat="1" ht="24.75" customHeight="1" x14ac:dyDescent="0.2">
      <c r="A53" s="58" t="s">
        <v>106</v>
      </c>
      <c r="B53" s="79" t="s">
        <v>70</v>
      </c>
      <c r="C53" s="21"/>
      <c r="D53" s="21"/>
      <c r="E53" s="22"/>
      <c r="F53" s="23"/>
      <c r="G53" s="12">
        <v>3877.6</v>
      </c>
      <c r="H53" s="12"/>
      <c r="I53" s="12"/>
      <c r="J53" s="13"/>
    </row>
    <row r="54" spans="1:12" s="19" customFormat="1" ht="15" x14ac:dyDescent="0.2">
      <c r="A54" s="58" t="s">
        <v>107</v>
      </c>
      <c r="B54" s="79" t="s">
        <v>15</v>
      </c>
      <c r="C54" s="21"/>
      <c r="D54" s="21"/>
      <c r="E54" s="22"/>
      <c r="F54" s="23"/>
      <c r="G54" s="12">
        <v>3877.6</v>
      </c>
      <c r="H54" s="12"/>
      <c r="I54" s="12"/>
      <c r="J54" s="13"/>
    </row>
    <row r="55" spans="1:12" s="19" customFormat="1" ht="15" x14ac:dyDescent="0.2">
      <c r="A55" s="58" t="s">
        <v>108</v>
      </c>
      <c r="B55" s="79" t="s">
        <v>70</v>
      </c>
      <c r="C55" s="21"/>
      <c r="D55" s="21"/>
      <c r="E55" s="22"/>
      <c r="F55" s="23"/>
      <c r="G55" s="12">
        <v>3877.6</v>
      </c>
      <c r="H55" s="12"/>
      <c r="I55" s="12"/>
      <c r="J55" s="13"/>
    </row>
    <row r="56" spans="1:12" s="19" customFormat="1" ht="25.5" x14ac:dyDescent="0.2">
      <c r="A56" s="58" t="s">
        <v>109</v>
      </c>
      <c r="B56" s="79" t="s">
        <v>70</v>
      </c>
      <c r="C56" s="21"/>
      <c r="D56" s="21"/>
      <c r="E56" s="22"/>
      <c r="F56" s="23"/>
      <c r="G56" s="12">
        <v>3877.6</v>
      </c>
      <c r="H56" s="12"/>
      <c r="I56" s="12"/>
      <c r="J56" s="13"/>
    </row>
    <row r="57" spans="1:12" s="19" customFormat="1" ht="19.5" customHeight="1" x14ac:dyDescent="0.2">
      <c r="A57" s="58" t="s">
        <v>110</v>
      </c>
      <c r="B57" s="79" t="s">
        <v>70</v>
      </c>
      <c r="C57" s="21"/>
      <c r="D57" s="21"/>
      <c r="E57" s="22"/>
      <c r="F57" s="23"/>
      <c r="G57" s="12">
        <v>3877.6</v>
      </c>
      <c r="H57" s="12"/>
      <c r="I57" s="12"/>
      <c r="J57" s="13"/>
    </row>
    <row r="58" spans="1:12" s="19" customFormat="1" ht="25.5" x14ac:dyDescent="0.2">
      <c r="A58" s="58" t="s">
        <v>111</v>
      </c>
      <c r="B58" s="79" t="s">
        <v>70</v>
      </c>
      <c r="C58" s="21"/>
      <c r="D58" s="21"/>
      <c r="E58" s="22"/>
      <c r="F58" s="23"/>
      <c r="G58" s="12">
        <v>3877.6</v>
      </c>
      <c r="H58" s="12"/>
      <c r="I58" s="12"/>
      <c r="J58" s="13"/>
    </row>
    <row r="59" spans="1:12" s="19" customFormat="1" ht="15" x14ac:dyDescent="0.2">
      <c r="A59" s="58" t="s">
        <v>112</v>
      </c>
      <c r="B59" s="79" t="s">
        <v>70</v>
      </c>
      <c r="C59" s="21"/>
      <c r="D59" s="21"/>
      <c r="E59" s="22"/>
      <c r="F59" s="23"/>
      <c r="G59" s="12">
        <v>3877.6</v>
      </c>
      <c r="H59" s="12"/>
      <c r="I59" s="12"/>
      <c r="J59" s="13"/>
    </row>
    <row r="60" spans="1:12" s="19" customFormat="1" ht="15" x14ac:dyDescent="0.2">
      <c r="A60" s="58" t="s">
        <v>113</v>
      </c>
      <c r="B60" s="79" t="s">
        <v>70</v>
      </c>
      <c r="C60" s="21"/>
      <c r="D60" s="21"/>
      <c r="E60" s="22"/>
      <c r="F60" s="23"/>
      <c r="G60" s="12">
        <v>3877.6</v>
      </c>
      <c r="H60" s="12"/>
      <c r="I60" s="12"/>
      <c r="J60" s="13"/>
    </row>
    <row r="61" spans="1:12" s="19" customFormat="1" ht="30" x14ac:dyDescent="0.2">
      <c r="A61" s="75" t="s">
        <v>170</v>
      </c>
      <c r="B61" s="79"/>
      <c r="C61" s="21"/>
      <c r="D61" s="21">
        <v>77400</v>
      </c>
      <c r="E61" s="22">
        <f>D61/G61</f>
        <v>19.96</v>
      </c>
      <c r="F61" s="23">
        <f>E61/12</f>
        <v>1.66</v>
      </c>
      <c r="G61" s="12">
        <v>3877.6</v>
      </c>
      <c r="H61" s="12"/>
      <c r="I61" s="12"/>
      <c r="J61" s="13"/>
    </row>
    <row r="62" spans="1:12" s="12" customFormat="1" ht="15" x14ac:dyDescent="0.2">
      <c r="A62" s="75" t="s">
        <v>30</v>
      </c>
      <c r="B62" s="59" t="s">
        <v>31</v>
      </c>
      <c r="C62" s="21" t="s">
        <v>139</v>
      </c>
      <c r="D62" s="21">
        <f>E62*G62</f>
        <v>3722.5</v>
      </c>
      <c r="E62" s="22">
        <f>F62*12</f>
        <v>0.96</v>
      </c>
      <c r="F62" s="23">
        <v>0.08</v>
      </c>
      <c r="G62" s="12">
        <v>3877.6</v>
      </c>
      <c r="H62" s="12">
        <v>3881.6</v>
      </c>
      <c r="I62" s="12">
        <v>1.07</v>
      </c>
      <c r="J62" s="13">
        <v>0.03</v>
      </c>
      <c r="L62" s="19"/>
    </row>
    <row r="63" spans="1:12" s="12" customFormat="1" ht="15" x14ac:dyDescent="0.2">
      <c r="A63" s="75" t="s">
        <v>32</v>
      </c>
      <c r="B63" s="76" t="s">
        <v>33</v>
      </c>
      <c r="C63" s="30" t="s">
        <v>139</v>
      </c>
      <c r="D63" s="21">
        <f>E63*G63</f>
        <v>2326.56</v>
      </c>
      <c r="E63" s="22">
        <f>12*F63</f>
        <v>0.6</v>
      </c>
      <c r="F63" s="23">
        <v>0.05</v>
      </c>
      <c r="G63" s="12">
        <v>3877.6</v>
      </c>
      <c r="H63" s="12">
        <v>3881.6</v>
      </c>
      <c r="I63" s="12">
        <v>1.07</v>
      </c>
      <c r="J63" s="13">
        <v>0.02</v>
      </c>
      <c r="L63" s="19"/>
    </row>
    <row r="64" spans="1:12" s="29" customFormat="1" ht="30" x14ac:dyDescent="0.2">
      <c r="A64" s="75" t="s">
        <v>34</v>
      </c>
      <c r="B64" s="89"/>
      <c r="C64" s="30" t="s">
        <v>136</v>
      </c>
      <c r="D64" s="21">
        <v>7070</v>
      </c>
      <c r="E64" s="22">
        <f>D64/G64</f>
        <v>1.82</v>
      </c>
      <c r="F64" s="23">
        <f>E64/12</f>
        <v>0.15</v>
      </c>
      <c r="G64" s="12">
        <v>3877.6</v>
      </c>
      <c r="H64" s="12">
        <v>3881.6</v>
      </c>
      <c r="I64" s="12">
        <v>1.07</v>
      </c>
      <c r="J64" s="13">
        <v>0.03</v>
      </c>
      <c r="L64" s="19"/>
    </row>
    <row r="65" spans="1:12" s="29" customFormat="1" ht="20.25" customHeight="1" x14ac:dyDescent="0.2">
      <c r="A65" s="75" t="s">
        <v>35</v>
      </c>
      <c r="B65" s="59"/>
      <c r="C65" s="22" t="s">
        <v>140</v>
      </c>
      <c r="D65" s="22">
        <f>D66+D67+D68+D69+D70+D71+D72+D73+D74+D76+D79+D77+D78+D75</f>
        <v>18548.88</v>
      </c>
      <c r="E65" s="22">
        <f>D65/G65</f>
        <v>4.78</v>
      </c>
      <c r="F65" s="23">
        <f>E65/12</f>
        <v>0.4</v>
      </c>
      <c r="G65" s="12">
        <v>3877.6</v>
      </c>
      <c r="H65" s="12">
        <v>3881.6</v>
      </c>
      <c r="I65" s="12">
        <v>1.07</v>
      </c>
      <c r="J65" s="13">
        <v>0.48</v>
      </c>
      <c r="L65" s="19"/>
    </row>
    <row r="66" spans="1:12" s="19" customFormat="1" ht="21.75" customHeight="1" x14ac:dyDescent="0.2">
      <c r="A66" s="78" t="s">
        <v>73</v>
      </c>
      <c r="B66" s="73" t="s">
        <v>36</v>
      </c>
      <c r="C66" s="31"/>
      <c r="D66" s="31">
        <v>743.92</v>
      </c>
      <c r="E66" s="32"/>
      <c r="F66" s="33"/>
      <c r="G66" s="12">
        <v>3877.6</v>
      </c>
      <c r="H66" s="12">
        <v>3881.6</v>
      </c>
      <c r="I66" s="12">
        <v>1.07</v>
      </c>
      <c r="J66" s="13">
        <v>0.01</v>
      </c>
    </row>
    <row r="67" spans="1:12" s="19" customFormat="1" ht="18.75" customHeight="1" x14ac:dyDescent="0.2">
      <c r="A67" s="78" t="s">
        <v>37</v>
      </c>
      <c r="B67" s="73" t="s">
        <v>38</v>
      </c>
      <c r="C67" s="31"/>
      <c r="D67" s="31">
        <v>548.89</v>
      </c>
      <c r="E67" s="32"/>
      <c r="F67" s="33"/>
      <c r="G67" s="12">
        <v>3877.6</v>
      </c>
      <c r="H67" s="12">
        <v>3881.6</v>
      </c>
      <c r="I67" s="12">
        <v>1.07</v>
      </c>
      <c r="J67" s="13">
        <v>0.01</v>
      </c>
    </row>
    <row r="68" spans="1:12" s="19" customFormat="1" ht="21" customHeight="1" x14ac:dyDescent="0.2">
      <c r="A68" s="78" t="s">
        <v>69</v>
      </c>
      <c r="B68" s="74" t="s">
        <v>36</v>
      </c>
      <c r="C68" s="31"/>
      <c r="D68" s="31">
        <v>978.07</v>
      </c>
      <c r="E68" s="32"/>
      <c r="F68" s="33"/>
      <c r="G68" s="12">
        <v>3877.6</v>
      </c>
      <c r="H68" s="12"/>
      <c r="I68" s="12"/>
      <c r="J68" s="13"/>
    </row>
    <row r="69" spans="1:12" s="19" customFormat="1" ht="18.75" customHeight="1" x14ac:dyDescent="0.2">
      <c r="A69" s="78" t="s">
        <v>39</v>
      </c>
      <c r="B69" s="73" t="s">
        <v>36</v>
      </c>
      <c r="C69" s="31"/>
      <c r="D69" s="31">
        <v>1046</v>
      </c>
      <c r="E69" s="32"/>
      <c r="F69" s="33"/>
      <c r="G69" s="12">
        <v>3877.6</v>
      </c>
      <c r="H69" s="12">
        <v>3881.6</v>
      </c>
      <c r="I69" s="12">
        <v>1.07</v>
      </c>
      <c r="J69" s="13">
        <v>0.01</v>
      </c>
    </row>
    <row r="70" spans="1:12" s="19" customFormat="1" ht="20.25" customHeight="1" x14ac:dyDescent="0.2">
      <c r="A70" s="78" t="s">
        <v>40</v>
      </c>
      <c r="B70" s="73" t="s">
        <v>36</v>
      </c>
      <c r="C70" s="31"/>
      <c r="D70" s="31">
        <v>4663.38</v>
      </c>
      <c r="E70" s="32"/>
      <c r="F70" s="33"/>
      <c r="G70" s="12">
        <v>3877.6</v>
      </c>
      <c r="H70" s="12">
        <v>3881.6</v>
      </c>
      <c r="I70" s="12">
        <v>1.07</v>
      </c>
      <c r="J70" s="13">
        <v>0.06</v>
      </c>
    </row>
    <row r="71" spans="1:12" s="19" customFormat="1" ht="19.5" customHeight="1" x14ac:dyDescent="0.2">
      <c r="A71" s="78" t="s">
        <v>41</v>
      </c>
      <c r="B71" s="73" t="s">
        <v>36</v>
      </c>
      <c r="C71" s="31"/>
      <c r="D71" s="31">
        <v>1097.78</v>
      </c>
      <c r="E71" s="32"/>
      <c r="F71" s="33"/>
      <c r="G71" s="12">
        <v>3877.6</v>
      </c>
      <c r="H71" s="12">
        <v>3881.6</v>
      </c>
      <c r="I71" s="12">
        <v>1.07</v>
      </c>
      <c r="J71" s="13">
        <v>0.01</v>
      </c>
    </row>
    <row r="72" spans="1:12" s="19" customFormat="1" ht="20.25" customHeight="1" x14ac:dyDescent="0.2">
      <c r="A72" s="78" t="s">
        <v>42</v>
      </c>
      <c r="B72" s="73" t="s">
        <v>36</v>
      </c>
      <c r="C72" s="31"/>
      <c r="D72" s="31">
        <v>522.99</v>
      </c>
      <c r="E72" s="32"/>
      <c r="F72" s="33"/>
      <c r="G72" s="12">
        <v>3877.6</v>
      </c>
      <c r="H72" s="12">
        <v>3881.6</v>
      </c>
      <c r="I72" s="12">
        <v>1.07</v>
      </c>
      <c r="J72" s="13">
        <v>0.01</v>
      </c>
    </row>
    <row r="73" spans="1:12" s="19" customFormat="1" ht="21" customHeight="1" x14ac:dyDescent="0.2">
      <c r="A73" s="78" t="s">
        <v>43</v>
      </c>
      <c r="B73" s="73" t="s">
        <v>38</v>
      </c>
      <c r="C73" s="31"/>
      <c r="D73" s="31">
        <v>0</v>
      </c>
      <c r="E73" s="32"/>
      <c r="F73" s="33"/>
      <c r="G73" s="12">
        <v>3877.6</v>
      </c>
      <c r="H73" s="12">
        <v>3881.6</v>
      </c>
      <c r="I73" s="12">
        <v>1.07</v>
      </c>
      <c r="J73" s="13">
        <v>0.03</v>
      </c>
    </row>
    <row r="74" spans="1:12" s="19" customFormat="1" ht="25.5" x14ac:dyDescent="0.2">
      <c r="A74" s="78" t="s">
        <v>44</v>
      </c>
      <c r="B74" s="73" t="s">
        <v>36</v>
      </c>
      <c r="C74" s="31"/>
      <c r="D74" s="31">
        <v>3691.28</v>
      </c>
      <c r="E74" s="32"/>
      <c r="F74" s="33"/>
      <c r="G74" s="12">
        <v>3877.6</v>
      </c>
      <c r="H74" s="12">
        <v>3881.6</v>
      </c>
      <c r="I74" s="12">
        <v>1.07</v>
      </c>
      <c r="J74" s="13">
        <v>0.05</v>
      </c>
    </row>
    <row r="75" spans="1:12" s="19" customFormat="1" ht="30.75" customHeight="1" x14ac:dyDescent="0.2">
      <c r="A75" s="78" t="s">
        <v>171</v>
      </c>
      <c r="B75" s="74" t="s">
        <v>36</v>
      </c>
      <c r="C75" s="31"/>
      <c r="D75" s="31">
        <v>1089.1099999999999</v>
      </c>
      <c r="E75" s="32"/>
      <c r="F75" s="33"/>
      <c r="G75" s="12"/>
      <c r="H75" s="12"/>
      <c r="I75" s="12"/>
      <c r="J75" s="13"/>
    </row>
    <row r="76" spans="1:12" s="19" customFormat="1" ht="25.5" x14ac:dyDescent="0.2">
      <c r="A76" s="78" t="s">
        <v>74</v>
      </c>
      <c r="B76" s="73" t="s">
        <v>36</v>
      </c>
      <c r="C76" s="31"/>
      <c r="D76" s="31">
        <v>4167.46</v>
      </c>
      <c r="E76" s="32"/>
      <c r="F76" s="33"/>
      <c r="G76" s="12">
        <v>3877.6</v>
      </c>
      <c r="H76" s="12">
        <v>3881.6</v>
      </c>
      <c r="I76" s="12">
        <v>1.07</v>
      </c>
      <c r="J76" s="13">
        <v>0.01</v>
      </c>
    </row>
    <row r="77" spans="1:12" s="19" customFormat="1" ht="33.75" customHeight="1" x14ac:dyDescent="0.2">
      <c r="A77" s="78" t="s">
        <v>114</v>
      </c>
      <c r="B77" s="74" t="s">
        <v>131</v>
      </c>
      <c r="C77" s="80"/>
      <c r="D77" s="31">
        <v>0</v>
      </c>
      <c r="E77" s="32"/>
      <c r="F77" s="33"/>
      <c r="G77" s="12">
        <v>3877.6</v>
      </c>
      <c r="H77" s="12">
        <v>3881.6</v>
      </c>
      <c r="I77" s="12">
        <v>1.07</v>
      </c>
      <c r="J77" s="13">
        <v>0</v>
      </c>
    </row>
    <row r="78" spans="1:12" s="19" customFormat="1" ht="18" customHeight="1" x14ac:dyDescent="0.2">
      <c r="A78" s="78" t="s">
        <v>115</v>
      </c>
      <c r="B78" s="79" t="s">
        <v>36</v>
      </c>
      <c r="C78" s="31"/>
      <c r="D78" s="31">
        <v>0</v>
      </c>
      <c r="E78" s="32"/>
      <c r="F78" s="33"/>
      <c r="G78" s="12">
        <v>3877.6</v>
      </c>
      <c r="H78" s="12"/>
      <c r="I78" s="12"/>
      <c r="J78" s="13"/>
    </row>
    <row r="79" spans="1:12" s="19" customFormat="1" ht="18" customHeight="1" x14ac:dyDescent="0.2">
      <c r="A79" s="78" t="s">
        <v>116</v>
      </c>
      <c r="B79" s="74" t="s">
        <v>51</v>
      </c>
      <c r="C79" s="31"/>
      <c r="D79" s="31">
        <v>0</v>
      </c>
      <c r="E79" s="32"/>
      <c r="F79" s="33"/>
      <c r="G79" s="12">
        <v>3877.6</v>
      </c>
      <c r="H79" s="12">
        <v>3881.6</v>
      </c>
      <c r="I79" s="12">
        <v>1.07</v>
      </c>
      <c r="J79" s="13">
        <v>0.03</v>
      </c>
    </row>
    <row r="80" spans="1:12" s="29" customFormat="1" ht="30" x14ac:dyDescent="0.2">
      <c r="A80" s="75" t="s">
        <v>45</v>
      </c>
      <c r="B80" s="59"/>
      <c r="C80" s="22" t="s">
        <v>141</v>
      </c>
      <c r="D80" s="22">
        <f>D81+D82+D83+D84+D85+D86+D87+D88+D89</f>
        <v>14865.98</v>
      </c>
      <c r="E80" s="22">
        <f>D80/G80</f>
        <v>3.83</v>
      </c>
      <c r="F80" s="23">
        <f>E80/12</f>
        <v>0.32</v>
      </c>
      <c r="G80" s="12">
        <v>3877.6</v>
      </c>
      <c r="H80" s="12">
        <v>3881.6</v>
      </c>
      <c r="I80" s="12">
        <v>1.07</v>
      </c>
      <c r="J80" s="13">
        <v>0.48</v>
      </c>
      <c r="L80" s="19"/>
    </row>
    <row r="81" spans="1:10" s="19" customFormat="1" ht="20.25" customHeight="1" x14ac:dyDescent="0.2">
      <c r="A81" s="78" t="s">
        <v>46</v>
      </c>
      <c r="B81" s="73" t="s">
        <v>47</v>
      </c>
      <c r="C81" s="31"/>
      <c r="D81" s="31">
        <v>3137.99</v>
      </c>
      <c r="E81" s="32"/>
      <c r="F81" s="33"/>
      <c r="G81" s="12">
        <v>3877.6</v>
      </c>
      <c r="H81" s="12">
        <v>3881.6</v>
      </c>
      <c r="I81" s="12">
        <v>1.07</v>
      </c>
      <c r="J81" s="13">
        <v>0.04</v>
      </c>
    </row>
    <row r="82" spans="1:10" s="19" customFormat="1" ht="31.5" customHeight="1" x14ac:dyDescent="0.2">
      <c r="A82" s="78" t="s">
        <v>48</v>
      </c>
      <c r="B82" s="73" t="s">
        <v>49</v>
      </c>
      <c r="C82" s="31"/>
      <c r="D82" s="31">
        <v>2092.02</v>
      </c>
      <c r="E82" s="32"/>
      <c r="F82" s="33"/>
      <c r="G82" s="12">
        <v>3877.6</v>
      </c>
      <c r="H82" s="12">
        <v>3881.6</v>
      </c>
      <c r="I82" s="12">
        <v>1.07</v>
      </c>
      <c r="J82" s="13">
        <v>0.03</v>
      </c>
    </row>
    <row r="83" spans="1:10" s="19" customFormat="1" ht="21.75" customHeight="1" x14ac:dyDescent="0.2">
      <c r="A83" s="78" t="s">
        <v>50</v>
      </c>
      <c r="B83" s="73" t="s">
        <v>51</v>
      </c>
      <c r="C83" s="31"/>
      <c r="D83" s="31">
        <v>2195.4899999999998</v>
      </c>
      <c r="E83" s="32"/>
      <c r="F83" s="33"/>
      <c r="G83" s="12">
        <v>3877.6</v>
      </c>
      <c r="H83" s="12">
        <v>3881.6</v>
      </c>
      <c r="I83" s="12">
        <v>1.07</v>
      </c>
      <c r="J83" s="13">
        <v>0.03</v>
      </c>
    </row>
    <row r="84" spans="1:10" s="19" customFormat="1" ht="25.5" x14ac:dyDescent="0.2">
      <c r="A84" s="78" t="s">
        <v>52</v>
      </c>
      <c r="B84" s="73" t="s">
        <v>53</v>
      </c>
      <c r="C84" s="31"/>
      <c r="D84" s="31">
        <v>0</v>
      </c>
      <c r="E84" s="32"/>
      <c r="F84" s="33"/>
      <c r="G84" s="12">
        <v>3877.6</v>
      </c>
      <c r="H84" s="12">
        <v>3881.6</v>
      </c>
      <c r="I84" s="12">
        <v>1.07</v>
      </c>
      <c r="J84" s="13">
        <v>0.03</v>
      </c>
    </row>
    <row r="85" spans="1:10" s="19" customFormat="1" ht="21" customHeight="1" x14ac:dyDescent="0.2">
      <c r="A85" s="78" t="s">
        <v>54</v>
      </c>
      <c r="B85" s="73" t="s">
        <v>13</v>
      </c>
      <c r="C85" s="80"/>
      <c r="D85" s="31">
        <v>7440.48</v>
      </c>
      <c r="E85" s="32"/>
      <c r="F85" s="33"/>
      <c r="G85" s="12">
        <v>3877.6</v>
      </c>
      <c r="H85" s="12">
        <v>3881.6</v>
      </c>
      <c r="I85" s="12">
        <v>1.07</v>
      </c>
      <c r="J85" s="13">
        <v>0.11</v>
      </c>
    </row>
    <row r="86" spans="1:10" s="19" customFormat="1" ht="25.5" x14ac:dyDescent="0.2">
      <c r="A86" s="78" t="s">
        <v>117</v>
      </c>
      <c r="B86" s="74" t="s">
        <v>36</v>
      </c>
      <c r="C86" s="80"/>
      <c r="D86" s="31">
        <v>0</v>
      </c>
      <c r="E86" s="32"/>
      <c r="F86" s="33"/>
      <c r="G86" s="12">
        <v>3877.6</v>
      </c>
      <c r="H86" s="12"/>
      <c r="I86" s="12"/>
      <c r="J86" s="13"/>
    </row>
    <row r="87" spans="1:10" s="19" customFormat="1" ht="25.5" x14ac:dyDescent="0.2">
      <c r="A87" s="78" t="s">
        <v>114</v>
      </c>
      <c r="B87" s="74" t="s">
        <v>51</v>
      </c>
      <c r="C87" s="80"/>
      <c r="D87" s="31">
        <v>0</v>
      </c>
      <c r="E87" s="32"/>
      <c r="F87" s="33"/>
      <c r="G87" s="12">
        <v>3877.6</v>
      </c>
      <c r="H87" s="12"/>
      <c r="I87" s="12"/>
      <c r="J87" s="13"/>
    </row>
    <row r="88" spans="1:10" s="19" customFormat="1" ht="15" x14ac:dyDescent="0.2">
      <c r="A88" s="58" t="s">
        <v>118</v>
      </c>
      <c r="B88" s="74" t="s">
        <v>51</v>
      </c>
      <c r="C88" s="80"/>
      <c r="D88" s="31">
        <v>0</v>
      </c>
      <c r="E88" s="32"/>
      <c r="F88" s="33"/>
      <c r="G88" s="12">
        <v>3877.6</v>
      </c>
      <c r="H88" s="12"/>
      <c r="I88" s="12"/>
      <c r="J88" s="13"/>
    </row>
    <row r="89" spans="1:10" s="19" customFormat="1" ht="15" x14ac:dyDescent="0.2">
      <c r="A89" s="78" t="s">
        <v>119</v>
      </c>
      <c r="B89" s="74" t="s">
        <v>36</v>
      </c>
      <c r="C89" s="31"/>
      <c r="D89" s="31">
        <f>E89*G89</f>
        <v>0</v>
      </c>
      <c r="E89" s="32"/>
      <c r="F89" s="33"/>
      <c r="G89" s="12">
        <v>3877.6</v>
      </c>
      <c r="H89" s="12">
        <v>3881.6</v>
      </c>
      <c r="I89" s="12">
        <v>1.07</v>
      </c>
      <c r="J89" s="13">
        <v>0</v>
      </c>
    </row>
    <row r="90" spans="1:10" s="19" customFormat="1" ht="30" x14ac:dyDescent="0.2">
      <c r="A90" s="75" t="s">
        <v>55</v>
      </c>
      <c r="B90" s="73"/>
      <c r="C90" s="22" t="s">
        <v>142</v>
      </c>
      <c r="D90" s="22">
        <f>D92+D93</f>
        <v>0</v>
      </c>
      <c r="E90" s="22">
        <f>D90/G90</f>
        <v>0</v>
      </c>
      <c r="F90" s="23">
        <f>E90/12</f>
        <v>0</v>
      </c>
      <c r="G90" s="12">
        <v>3877.6</v>
      </c>
      <c r="H90" s="12">
        <v>3881.6</v>
      </c>
      <c r="I90" s="12">
        <v>1.07</v>
      </c>
      <c r="J90" s="13">
        <v>0.06</v>
      </c>
    </row>
    <row r="91" spans="1:10" s="19" customFormat="1" ht="15" x14ac:dyDescent="0.2">
      <c r="A91" s="78" t="s">
        <v>120</v>
      </c>
      <c r="B91" s="73" t="s">
        <v>36</v>
      </c>
      <c r="C91" s="80"/>
      <c r="D91" s="24">
        <v>0</v>
      </c>
      <c r="E91" s="25"/>
      <c r="F91" s="26"/>
      <c r="G91" s="12">
        <v>3877.6</v>
      </c>
      <c r="H91" s="12"/>
      <c r="I91" s="12"/>
      <c r="J91" s="13"/>
    </row>
    <row r="92" spans="1:10" s="19" customFormat="1" ht="15" x14ac:dyDescent="0.2">
      <c r="A92" s="58" t="s">
        <v>121</v>
      </c>
      <c r="B92" s="74" t="s">
        <v>51</v>
      </c>
      <c r="C92" s="31"/>
      <c r="D92" s="31">
        <v>0</v>
      </c>
      <c r="E92" s="32"/>
      <c r="F92" s="33"/>
      <c r="G92" s="12">
        <v>3877.6</v>
      </c>
      <c r="H92" s="12">
        <v>3881.6</v>
      </c>
      <c r="I92" s="12">
        <v>1.07</v>
      </c>
      <c r="J92" s="13">
        <v>0.03</v>
      </c>
    </row>
    <row r="93" spans="1:10" s="19" customFormat="1" ht="15" x14ac:dyDescent="0.2">
      <c r="A93" s="78" t="s">
        <v>122</v>
      </c>
      <c r="B93" s="74" t="s">
        <v>131</v>
      </c>
      <c r="C93" s="31"/>
      <c r="D93" s="31">
        <v>0</v>
      </c>
      <c r="E93" s="32"/>
      <c r="F93" s="33"/>
      <c r="G93" s="12">
        <v>3877.6</v>
      </c>
      <c r="H93" s="12">
        <v>3881.6</v>
      </c>
      <c r="I93" s="12">
        <v>1.07</v>
      </c>
      <c r="J93" s="13">
        <v>0.03</v>
      </c>
    </row>
    <row r="94" spans="1:10" s="19" customFormat="1" ht="25.5" x14ac:dyDescent="0.2">
      <c r="A94" s="78" t="s">
        <v>123</v>
      </c>
      <c r="B94" s="74" t="s">
        <v>51</v>
      </c>
      <c r="C94" s="31"/>
      <c r="D94" s="31">
        <f>E94*G94</f>
        <v>0</v>
      </c>
      <c r="E94" s="32"/>
      <c r="F94" s="33"/>
      <c r="G94" s="12">
        <v>3877.6</v>
      </c>
      <c r="H94" s="12">
        <v>3881.6</v>
      </c>
      <c r="I94" s="12">
        <v>1.07</v>
      </c>
      <c r="J94" s="13">
        <v>0</v>
      </c>
    </row>
    <row r="95" spans="1:10" s="19" customFormat="1" ht="20.25" customHeight="1" x14ac:dyDescent="0.2">
      <c r="A95" s="75" t="s">
        <v>124</v>
      </c>
      <c r="B95" s="73"/>
      <c r="C95" s="22" t="s">
        <v>143</v>
      </c>
      <c r="D95" s="22">
        <f>D97+D98+D96+D99+D100+D101</f>
        <v>15429.36</v>
      </c>
      <c r="E95" s="22">
        <f>D95/G95</f>
        <v>3.98</v>
      </c>
      <c r="F95" s="23">
        <f>E95/12</f>
        <v>0.33</v>
      </c>
      <c r="G95" s="12">
        <v>3877.6</v>
      </c>
      <c r="H95" s="12">
        <v>3881.6</v>
      </c>
      <c r="I95" s="12">
        <v>1.07</v>
      </c>
      <c r="J95" s="13">
        <v>0.21</v>
      </c>
    </row>
    <row r="96" spans="1:10" s="19" customFormat="1" ht="18.75" customHeight="1" x14ac:dyDescent="0.2">
      <c r="A96" s="78" t="s">
        <v>56</v>
      </c>
      <c r="B96" s="73" t="s">
        <v>13</v>
      </c>
      <c r="C96" s="31"/>
      <c r="D96" s="31">
        <f>E96*G96</f>
        <v>0</v>
      </c>
      <c r="E96" s="32"/>
      <c r="F96" s="33"/>
      <c r="G96" s="12">
        <v>3877.6</v>
      </c>
      <c r="H96" s="12">
        <v>3881.6</v>
      </c>
      <c r="I96" s="12">
        <v>1.07</v>
      </c>
      <c r="J96" s="13">
        <v>0</v>
      </c>
    </row>
    <row r="97" spans="1:12" s="19" customFormat="1" ht="42" customHeight="1" x14ac:dyDescent="0.2">
      <c r="A97" s="78" t="s">
        <v>125</v>
      </c>
      <c r="B97" s="73" t="s">
        <v>36</v>
      </c>
      <c r="C97" s="31"/>
      <c r="D97" s="31">
        <v>14335.96</v>
      </c>
      <c r="E97" s="32"/>
      <c r="F97" s="33"/>
      <c r="G97" s="12">
        <v>3877.6</v>
      </c>
      <c r="H97" s="12">
        <v>3881.6</v>
      </c>
      <c r="I97" s="12">
        <v>1.07</v>
      </c>
      <c r="J97" s="13">
        <v>0.2</v>
      </c>
    </row>
    <row r="98" spans="1:12" s="19" customFormat="1" ht="42" customHeight="1" x14ac:dyDescent="0.2">
      <c r="A98" s="78" t="s">
        <v>126</v>
      </c>
      <c r="B98" s="73" t="s">
        <v>36</v>
      </c>
      <c r="C98" s="31"/>
      <c r="D98" s="31">
        <v>1093.4000000000001</v>
      </c>
      <c r="E98" s="32"/>
      <c r="F98" s="33"/>
      <c r="G98" s="12">
        <v>3877.6</v>
      </c>
      <c r="H98" s="12">
        <v>3881.6</v>
      </c>
      <c r="I98" s="12">
        <v>1.07</v>
      </c>
      <c r="J98" s="13">
        <v>0.01</v>
      </c>
    </row>
    <row r="99" spans="1:12" s="19" customFormat="1" ht="25.5" x14ac:dyDescent="0.2">
      <c r="A99" s="78" t="s">
        <v>57</v>
      </c>
      <c r="B99" s="73" t="s">
        <v>21</v>
      </c>
      <c r="C99" s="31"/>
      <c r="D99" s="31">
        <f t="shared" ref="D99:D101" si="2">E99*G99</f>
        <v>0</v>
      </c>
      <c r="E99" s="32"/>
      <c r="F99" s="33"/>
      <c r="G99" s="12">
        <v>3877.6</v>
      </c>
      <c r="H99" s="12">
        <v>3881.6</v>
      </c>
      <c r="I99" s="12">
        <v>1.07</v>
      </c>
      <c r="J99" s="13">
        <v>0</v>
      </c>
    </row>
    <row r="100" spans="1:12" s="19" customFormat="1" ht="15" x14ac:dyDescent="0.2">
      <c r="A100" s="78" t="s">
        <v>127</v>
      </c>
      <c r="B100" s="74" t="s">
        <v>128</v>
      </c>
      <c r="C100" s="31"/>
      <c r="D100" s="31">
        <f t="shared" si="2"/>
        <v>0</v>
      </c>
      <c r="E100" s="32"/>
      <c r="F100" s="33"/>
      <c r="G100" s="12">
        <v>3877.6</v>
      </c>
      <c r="H100" s="12">
        <v>3881.6</v>
      </c>
      <c r="I100" s="12">
        <v>1.07</v>
      </c>
      <c r="J100" s="13">
        <v>0</v>
      </c>
    </row>
    <row r="101" spans="1:12" s="19" customFormat="1" ht="57" customHeight="1" x14ac:dyDescent="0.2">
      <c r="A101" s="78" t="s">
        <v>129</v>
      </c>
      <c r="B101" s="74" t="s">
        <v>70</v>
      </c>
      <c r="C101" s="31"/>
      <c r="D101" s="31">
        <f t="shared" si="2"/>
        <v>0</v>
      </c>
      <c r="E101" s="32"/>
      <c r="F101" s="33"/>
      <c r="G101" s="12">
        <v>3877.6</v>
      </c>
      <c r="H101" s="12">
        <v>3881.6</v>
      </c>
      <c r="I101" s="12">
        <v>1.07</v>
      </c>
      <c r="J101" s="13">
        <v>0</v>
      </c>
    </row>
    <row r="102" spans="1:12" s="19" customFormat="1" ht="15" x14ac:dyDescent="0.2">
      <c r="A102" s="75" t="s">
        <v>58</v>
      </c>
      <c r="B102" s="73"/>
      <c r="C102" s="22" t="s">
        <v>144</v>
      </c>
      <c r="D102" s="22">
        <f>D103</f>
        <v>0</v>
      </c>
      <c r="E102" s="22">
        <f>D102/G102</f>
        <v>0</v>
      </c>
      <c r="F102" s="23">
        <f>E102/12</f>
        <v>0</v>
      </c>
      <c r="G102" s="12">
        <v>3877.6</v>
      </c>
      <c r="H102" s="12">
        <v>3881.6</v>
      </c>
      <c r="I102" s="12">
        <v>1.07</v>
      </c>
      <c r="J102" s="13">
        <v>0.03</v>
      </c>
    </row>
    <row r="103" spans="1:12" s="19" customFormat="1" ht="26.25" customHeight="1" x14ac:dyDescent="0.2">
      <c r="A103" s="78" t="s">
        <v>59</v>
      </c>
      <c r="B103" s="73" t="s">
        <v>36</v>
      </c>
      <c r="C103" s="31"/>
      <c r="D103" s="31">
        <v>0</v>
      </c>
      <c r="E103" s="32"/>
      <c r="F103" s="33"/>
      <c r="G103" s="12">
        <v>3877.6</v>
      </c>
      <c r="H103" s="12">
        <v>3881.6</v>
      </c>
      <c r="I103" s="12">
        <v>1.07</v>
      </c>
      <c r="J103" s="13">
        <v>0.02</v>
      </c>
    </row>
    <row r="104" spans="1:12" s="12" customFormat="1" ht="30" x14ac:dyDescent="0.2">
      <c r="A104" s="75" t="s">
        <v>60</v>
      </c>
      <c r="B104" s="59"/>
      <c r="C104" s="22" t="s">
        <v>145</v>
      </c>
      <c r="D104" s="22">
        <f>D105+D106</f>
        <v>23400</v>
      </c>
      <c r="E104" s="22">
        <f>D104/G104</f>
        <v>6.03</v>
      </c>
      <c r="F104" s="23">
        <f>E104/12</f>
        <v>0.5</v>
      </c>
      <c r="G104" s="12">
        <v>3877.6</v>
      </c>
      <c r="H104" s="12">
        <v>3881.6</v>
      </c>
      <c r="I104" s="12">
        <v>1.07</v>
      </c>
      <c r="J104" s="13">
        <v>0.03</v>
      </c>
      <c r="L104" s="19"/>
    </row>
    <row r="105" spans="1:12" s="19" customFormat="1" ht="44.25" customHeight="1" x14ac:dyDescent="0.2">
      <c r="A105" s="58" t="s">
        <v>130</v>
      </c>
      <c r="B105" s="74" t="s">
        <v>38</v>
      </c>
      <c r="C105" s="31"/>
      <c r="D105" s="31">
        <v>23400</v>
      </c>
      <c r="E105" s="32"/>
      <c r="F105" s="33"/>
      <c r="G105" s="12">
        <v>3877.6</v>
      </c>
      <c r="H105" s="12">
        <v>3881.6</v>
      </c>
      <c r="I105" s="12">
        <v>1.07</v>
      </c>
      <c r="J105" s="13">
        <v>0.03</v>
      </c>
    </row>
    <row r="106" spans="1:12" s="19" customFormat="1" ht="26.25" customHeight="1" x14ac:dyDescent="0.2">
      <c r="A106" s="58" t="s">
        <v>172</v>
      </c>
      <c r="B106" s="74" t="s">
        <v>70</v>
      </c>
      <c r="C106" s="31"/>
      <c r="D106" s="31">
        <v>0</v>
      </c>
      <c r="E106" s="32"/>
      <c r="F106" s="33"/>
      <c r="G106" s="12">
        <v>3877.6</v>
      </c>
      <c r="H106" s="12">
        <v>3881.6</v>
      </c>
      <c r="I106" s="12">
        <v>1.07</v>
      </c>
      <c r="J106" s="13">
        <v>0</v>
      </c>
    </row>
    <row r="107" spans="1:12" s="12" customFormat="1" ht="15" x14ac:dyDescent="0.2">
      <c r="A107" s="75" t="s">
        <v>61</v>
      </c>
      <c r="B107" s="59"/>
      <c r="C107" s="22" t="s">
        <v>139</v>
      </c>
      <c r="D107" s="22">
        <f>D108+D109+D110+D111</f>
        <v>2915.79</v>
      </c>
      <c r="E107" s="22">
        <f>D107/G107</f>
        <v>0.75</v>
      </c>
      <c r="F107" s="23">
        <f>E107/12</f>
        <v>0.06</v>
      </c>
      <c r="G107" s="12">
        <v>3877.6</v>
      </c>
      <c r="H107" s="12">
        <v>3881.6</v>
      </c>
      <c r="I107" s="12">
        <v>1.07</v>
      </c>
      <c r="J107" s="13">
        <v>0.52</v>
      </c>
      <c r="L107" s="19"/>
    </row>
    <row r="108" spans="1:12" s="19" customFormat="1" ht="20.25" customHeight="1" x14ac:dyDescent="0.2">
      <c r="A108" s="78" t="s">
        <v>72</v>
      </c>
      <c r="B108" s="73" t="s">
        <v>47</v>
      </c>
      <c r="C108" s="31"/>
      <c r="D108" s="31">
        <v>0</v>
      </c>
      <c r="E108" s="32"/>
      <c r="F108" s="33"/>
      <c r="G108" s="12">
        <v>3877.6</v>
      </c>
      <c r="H108" s="12">
        <v>3881.6</v>
      </c>
      <c r="I108" s="12">
        <v>1.07</v>
      </c>
      <c r="J108" s="13">
        <v>0.17</v>
      </c>
    </row>
    <row r="109" spans="1:12" s="19" customFormat="1" ht="18" customHeight="1" x14ac:dyDescent="0.2">
      <c r="A109" s="78" t="s">
        <v>62</v>
      </c>
      <c r="B109" s="73" t="s">
        <v>47</v>
      </c>
      <c r="C109" s="31"/>
      <c r="D109" s="31">
        <v>0</v>
      </c>
      <c r="E109" s="32"/>
      <c r="F109" s="33"/>
      <c r="G109" s="12">
        <v>3877.6</v>
      </c>
      <c r="H109" s="12">
        <v>3881.6</v>
      </c>
      <c r="I109" s="12">
        <v>1.07</v>
      </c>
      <c r="J109" s="13">
        <v>0.35</v>
      </c>
    </row>
    <row r="110" spans="1:12" s="19" customFormat="1" ht="25.5" customHeight="1" x14ac:dyDescent="0.2">
      <c r="A110" s="81" t="s">
        <v>63</v>
      </c>
      <c r="B110" s="73" t="s">
        <v>53</v>
      </c>
      <c r="C110" s="32"/>
      <c r="D110" s="32">
        <v>0</v>
      </c>
      <c r="E110" s="32"/>
      <c r="F110" s="32"/>
      <c r="G110" s="12">
        <v>3877.6</v>
      </c>
      <c r="H110" s="12">
        <v>3881.6</v>
      </c>
      <c r="I110" s="12">
        <v>1.07</v>
      </c>
      <c r="J110" s="13">
        <v>0</v>
      </c>
    </row>
    <row r="111" spans="1:12" s="19" customFormat="1" ht="19.5" customHeight="1" x14ac:dyDescent="0.2">
      <c r="A111" s="78" t="s">
        <v>135</v>
      </c>
      <c r="B111" s="74" t="s">
        <v>47</v>
      </c>
      <c r="C111" s="32"/>
      <c r="D111" s="32">
        <v>2915.79</v>
      </c>
      <c r="E111" s="32"/>
      <c r="F111" s="32"/>
      <c r="G111" s="12"/>
      <c r="H111" s="12"/>
      <c r="I111" s="12"/>
      <c r="J111" s="13"/>
    </row>
    <row r="112" spans="1:12" s="12" customFormat="1" ht="204.75" thickBot="1" x14ac:dyDescent="0.25">
      <c r="A112" s="92" t="s">
        <v>178</v>
      </c>
      <c r="B112" s="59" t="s">
        <v>21</v>
      </c>
      <c r="C112" s="90"/>
      <c r="D112" s="90">
        <f>50000+65944.5</f>
        <v>115944.5</v>
      </c>
      <c r="E112" s="90">
        <f>D112/G112</f>
        <v>29.9</v>
      </c>
      <c r="F112" s="91">
        <f>E112/12</f>
        <v>2.4900000000000002</v>
      </c>
      <c r="G112" s="12">
        <v>3877.6</v>
      </c>
      <c r="H112" s="12">
        <v>3881.6</v>
      </c>
      <c r="I112" s="12">
        <v>1.07</v>
      </c>
      <c r="J112" s="13">
        <v>0.96</v>
      </c>
      <c r="L112" s="19"/>
    </row>
    <row r="113" spans="1:12" s="12" customFormat="1" ht="19.5" thickBot="1" x14ac:dyDescent="0.25">
      <c r="A113" s="114" t="s">
        <v>174</v>
      </c>
      <c r="B113" s="59" t="s">
        <v>13</v>
      </c>
      <c r="C113" s="90"/>
      <c r="D113" s="90">
        <f>3352.59+19856.84</f>
        <v>23209.43</v>
      </c>
      <c r="E113" s="90">
        <f>D113/G113</f>
        <v>5.99</v>
      </c>
      <c r="F113" s="91">
        <f>E113/12</f>
        <v>0.5</v>
      </c>
      <c r="G113" s="12">
        <v>3877.6</v>
      </c>
      <c r="J113" s="13"/>
      <c r="L113" s="19"/>
    </row>
    <row r="114" spans="1:12" s="12" customFormat="1" ht="19.5" thickBot="1" x14ac:dyDescent="0.25">
      <c r="A114" s="114" t="s">
        <v>175</v>
      </c>
      <c r="B114" s="59" t="s">
        <v>13</v>
      </c>
      <c r="C114" s="90"/>
      <c r="D114" s="90">
        <f>(3352.59+7610.12+ 3576.14)</f>
        <v>14538.85</v>
      </c>
      <c r="E114" s="90">
        <f t="shared" ref="E114:E116" si="3">D114/G114</f>
        <v>3.75</v>
      </c>
      <c r="F114" s="91">
        <f t="shared" ref="F114:F116" si="4">E114/12</f>
        <v>0.31</v>
      </c>
      <c r="G114" s="12">
        <v>3877.6</v>
      </c>
      <c r="J114" s="13"/>
      <c r="L114" s="19"/>
    </row>
    <row r="115" spans="1:12" s="12" customFormat="1" ht="19.5" thickBot="1" x14ac:dyDescent="0.25">
      <c r="A115" s="114" t="s">
        <v>176</v>
      </c>
      <c r="B115" s="59" t="s">
        <v>13</v>
      </c>
      <c r="C115" s="90"/>
      <c r="D115" s="90">
        <v>30783.279999999999</v>
      </c>
      <c r="E115" s="90">
        <f t="shared" si="3"/>
        <v>7.94</v>
      </c>
      <c r="F115" s="91">
        <f t="shared" si="4"/>
        <v>0.66</v>
      </c>
      <c r="G115" s="12">
        <v>3877.6</v>
      </c>
      <c r="J115" s="13"/>
      <c r="L115" s="19"/>
    </row>
    <row r="116" spans="1:12" s="12" customFormat="1" ht="19.5" thickBot="1" x14ac:dyDescent="0.25">
      <c r="A116" s="114" t="s">
        <v>177</v>
      </c>
      <c r="B116" s="59" t="s">
        <v>13</v>
      </c>
      <c r="C116" s="90"/>
      <c r="D116" s="90">
        <v>26983.33</v>
      </c>
      <c r="E116" s="90">
        <f t="shared" si="3"/>
        <v>6.96</v>
      </c>
      <c r="F116" s="91">
        <f t="shared" si="4"/>
        <v>0.57999999999999996</v>
      </c>
      <c r="G116" s="12">
        <v>3877.6</v>
      </c>
      <c r="J116" s="13"/>
      <c r="L116" s="19"/>
    </row>
    <row r="117" spans="1:12" s="12" customFormat="1" ht="21" customHeight="1" thickBot="1" x14ac:dyDescent="0.25">
      <c r="A117" s="112" t="s">
        <v>64</v>
      </c>
      <c r="B117" s="113" t="s">
        <v>18</v>
      </c>
      <c r="C117" s="49"/>
      <c r="D117" s="49">
        <f>E117*G117</f>
        <v>95854.27</v>
      </c>
      <c r="E117" s="49">
        <f>12*F117</f>
        <v>24.72</v>
      </c>
      <c r="F117" s="50">
        <v>2.06</v>
      </c>
      <c r="G117" s="12">
        <v>3877.6</v>
      </c>
      <c r="J117" s="13"/>
      <c r="L117" s="19"/>
    </row>
    <row r="118" spans="1:12" s="12" customFormat="1" ht="35.25" customHeight="1" thickBot="1" x14ac:dyDescent="0.45">
      <c r="A118" s="82" t="s">
        <v>65</v>
      </c>
      <c r="B118" s="83"/>
      <c r="C118" s="86"/>
      <c r="D118" s="115">
        <f>D112+D107+D104+D102+D95+D90+D80+D65+D64+D62+D51+D47+D46+D40+D39+D38+D27+D15+D117+D63+D116+D115+D114+D113+D61</f>
        <v>1098070.6000000001</v>
      </c>
      <c r="E118" s="115">
        <f>E112+E107+E104+E102+E95+E90+E80+E65+E64+E62+E51+E47+E46+E40+E39+E38+E27+E15+E117+E63+E116+E115+E114+E113+E61</f>
        <v>283.17</v>
      </c>
      <c r="F118" s="115">
        <f>F112+F107+F104+F102+F95+F90+F80+F65+F64+F62+F51+F47+F46+F40+F39+F38+F27+F15+F117+F63+F116+F115+F114+F113+F61</f>
        <v>23.59</v>
      </c>
      <c r="G118" s="12">
        <v>3877.6</v>
      </c>
      <c r="J118" s="13"/>
    </row>
    <row r="119" spans="1:12" s="36" customFormat="1" ht="15" x14ac:dyDescent="0.2">
      <c r="A119" s="37"/>
      <c r="B119" s="37"/>
      <c r="C119" s="37"/>
      <c r="D119" s="37"/>
      <c r="E119" s="37"/>
      <c r="F119" s="37"/>
      <c r="G119" s="12">
        <v>3877.6</v>
      </c>
      <c r="J119" s="38"/>
    </row>
    <row r="120" spans="1:12" s="36" customFormat="1" ht="15" x14ac:dyDescent="0.2">
      <c r="A120" s="37"/>
      <c r="B120" s="37"/>
      <c r="C120" s="37"/>
      <c r="D120" s="37"/>
      <c r="E120" s="37"/>
      <c r="F120" s="37"/>
      <c r="G120" s="12">
        <v>3877.6</v>
      </c>
      <c r="J120" s="38"/>
    </row>
    <row r="121" spans="1:12" s="36" customFormat="1" ht="15" x14ac:dyDescent="0.2">
      <c r="A121" s="37"/>
      <c r="B121" s="37"/>
      <c r="C121" s="37"/>
      <c r="D121" s="111"/>
      <c r="E121" s="37"/>
      <c r="F121" s="37"/>
      <c r="G121" s="12">
        <v>3877.6</v>
      </c>
      <c r="J121" s="38"/>
    </row>
    <row r="122" spans="1:12" s="36" customFormat="1" ht="15.75" thickBot="1" x14ac:dyDescent="0.25">
      <c r="A122" s="37"/>
      <c r="B122" s="37"/>
      <c r="C122" s="37"/>
      <c r="D122" s="37"/>
      <c r="E122" s="37"/>
      <c r="F122" s="37"/>
      <c r="G122" s="12">
        <v>3877.6</v>
      </c>
      <c r="J122" s="38"/>
    </row>
    <row r="123" spans="1:12" s="12" customFormat="1" ht="38.25" thickBot="1" x14ac:dyDescent="0.25">
      <c r="A123" s="100" t="s">
        <v>162</v>
      </c>
      <c r="B123" s="101"/>
      <c r="C123" s="102"/>
      <c r="D123" s="103">
        <f>SUM(D124:D125)</f>
        <v>229197.51</v>
      </c>
      <c r="E123" s="103">
        <f>SUM(E124:E125)</f>
        <v>59.1</v>
      </c>
      <c r="F123" s="105">
        <f>SUM(F124:F125)</f>
        <v>4.92</v>
      </c>
      <c r="G123" s="12">
        <v>3877.6</v>
      </c>
      <c r="H123" s="12">
        <v>3881.6</v>
      </c>
      <c r="J123" s="13"/>
    </row>
    <row r="124" spans="1:12" s="60" customFormat="1" ht="25.5" x14ac:dyDescent="0.2">
      <c r="A124" s="58" t="s">
        <v>179</v>
      </c>
      <c r="B124" s="59"/>
      <c r="C124" s="77"/>
      <c r="D124" s="93">
        <v>94590.720000000001</v>
      </c>
      <c r="E124" s="93">
        <f t="shared" ref="E124:E125" si="5">D124/G124</f>
        <v>24.39</v>
      </c>
      <c r="F124" s="94">
        <f>E124/12</f>
        <v>2.0299999999999998</v>
      </c>
      <c r="G124" s="12">
        <v>3877.6</v>
      </c>
      <c r="J124" s="61"/>
    </row>
    <row r="125" spans="1:12" s="60" customFormat="1" ht="15" x14ac:dyDescent="0.2">
      <c r="A125" s="58" t="s">
        <v>180</v>
      </c>
      <c r="B125" s="59"/>
      <c r="C125" s="30"/>
      <c r="D125" s="95">
        <v>134606.79</v>
      </c>
      <c r="E125" s="95">
        <f t="shared" si="5"/>
        <v>34.71</v>
      </c>
      <c r="F125" s="95">
        <f t="shared" ref="F125" si="6">E125/12</f>
        <v>2.89</v>
      </c>
      <c r="G125" s="12">
        <v>3877.6</v>
      </c>
      <c r="J125" s="61"/>
    </row>
    <row r="126" spans="1:12" s="63" customFormat="1" ht="23.25" customHeight="1" x14ac:dyDescent="0.2">
      <c r="A126" s="65"/>
      <c r="B126" s="66"/>
      <c r="C126" s="66"/>
      <c r="D126" s="96"/>
      <c r="E126" s="97"/>
      <c r="F126" s="97"/>
      <c r="G126" s="60"/>
      <c r="J126" s="64"/>
    </row>
    <row r="127" spans="1:12" s="36" customFormat="1" ht="12.75" customHeight="1" x14ac:dyDescent="0.2">
      <c r="A127" s="56"/>
      <c r="B127" s="55"/>
      <c r="C127" s="55"/>
      <c r="D127" s="98"/>
      <c r="E127" s="98"/>
      <c r="F127" s="98"/>
      <c r="J127" s="38"/>
    </row>
    <row r="128" spans="1:12" s="36" customFormat="1" ht="13.5" customHeight="1" x14ac:dyDescent="0.2">
      <c r="A128" s="57"/>
      <c r="B128" s="55"/>
      <c r="C128" s="55"/>
      <c r="D128" s="98"/>
      <c r="E128" s="98"/>
      <c r="F128" s="98"/>
      <c r="J128" s="38"/>
    </row>
    <row r="129" spans="1:10" s="36" customFormat="1" ht="19.5" x14ac:dyDescent="0.2">
      <c r="A129" s="70" t="s">
        <v>146</v>
      </c>
      <c r="B129" s="71"/>
      <c r="C129" s="71"/>
      <c r="D129" s="99">
        <f>D118+D123</f>
        <v>1327268.1100000001</v>
      </c>
      <c r="E129" s="99">
        <f>E118+E123</f>
        <v>342.27</v>
      </c>
      <c r="F129" s="99">
        <f>F118+F123</f>
        <v>28.51</v>
      </c>
      <c r="G129" s="104"/>
      <c r="H129" s="36" t="e">
        <f>D129/12/#REF!</f>
        <v>#REF!</v>
      </c>
      <c r="J129" s="38"/>
    </row>
    <row r="130" spans="1:10" s="36" customFormat="1" ht="19.5" x14ac:dyDescent="0.2">
      <c r="A130" s="39"/>
      <c r="B130" s="44"/>
      <c r="C130" s="44"/>
      <c r="D130" s="118"/>
      <c r="E130" s="118"/>
      <c r="F130" s="118"/>
      <c r="G130" s="104"/>
      <c r="J130" s="38"/>
    </row>
    <row r="131" spans="1:10" s="36" customFormat="1" ht="19.5" x14ac:dyDescent="0.2">
      <c r="A131" s="39"/>
      <c r="B131" s="44"/>
      <c r="C131" s="44"/>
      <c r="D131" s="118"/>
      <c r="E131" s="118"/>
      <c r="F131" s="118"/>
      <c r="G131" s="104"/>
      <c r="J131" s="38"/>
    </row>
    <row r="132" spans="1:10" s="34" customFormat="1" ht="19.5" x14ac:dyDescent="0.2">
      <c r="A132" s="39"/>
      <c r="B132" s="40"/>
      <c r="C132" s="40"/>
      <c r="D132" s="40"/>
      <c r="E132" s="44"/>
      <c r="F132" s="41"/>
      <c r="J132" s="35"/>
    </row>
    <row r="133" spans="1:10" s="34" customFormat="1" ht="19.5" x14ac:dyDescent="0.2">
      <c r="A133" s="45"/>
      <c r="B133" s="44"/>
      <c r="C133" s="46"/>
      <c r="D133" s="46"/>
      <c r="E133" s="46"/>
      <c r="F133" s="47"/>
      <c r="J133" s="35"/>
    </row>
    <row r="134" spans="1:10" s="36" customFormat="1" ht="14.25" x14ac:dyDescent="0.2">
      <c r="A134" s="121" t="s">
        <v>67</v>
      </c>
      <c r="B134" s="121"/>
      <c r="C134" s="121"/>
      <c r="D134" s="121"/>
      <c r="J134" s="38"/>
    </row>
    <row r="135" spans="1:10" s="36" customFormat="1" x14ac:dyDescent="0.2">
      <c r="F135" s="43"/>
      <c r="J135" s="38"/>
    </row>
    <row r="136" spans="1:10" s="36" customFormat="1" x14ac:dyDescent="0.2">
      <c r="A136" s="42" t="s">
        <v>68</v>
      </c>
      <c r="F136" s="43"/>
      <c r="J136" s="38"/>
    </row>
    <row r="137" spans="1:10" s="36" customFormat="1" x14ac:dyDescent="0.2">
      <c r="F137" s="43"/>
      <c r="J137" s="38"/>
    </row>
    <row r="138" spans="1:10" s="36" customFormat="1" x14ac:dyDescent="0.2">
      <c r="F138" s="43"/>
      <c r="J138" s="38"/>
    </row>
    <row r="139" spans="1:10" s="36" customFormat="1" x14ac:dyDescent="0.2">
      <c r="F139" s="43"/>
      <c r="J139" s="38"/>
    </row>
    <row r="140" spans="1:10" s="36" customFormat="1" x14ac:dyDescent="0.2">
      <c r="F140" s="43"/>
      <c r="J140" s="38"/>
    </row>
    <row r="141" spans="1:10" s="36" customFormat="1" x14ac:dyDescent="0.2">
      <c r="F141" s="43"/>
      <c r="J141" s="38"/>
    </row>
    <row r="142" spans="1:10" s="36" customFormat="1" x14ac:dyDescent="0.2">
      <c r="F142" s="43"/>
      <c r="J142" s="38"/>
    </row>
    <row r="143" spans="1:10" s="36" customFormat="1" x14ac:dyDescent="0.2">
      <c r="F143" s="43"/>
      <c r="J143" s="38"/>
    </row>
    <row r="144" spans="1:10" s="36" customFormat="1" x14ac:dyDescent="0.2">
      <c r="F144" s="43"/>
      <c r="J144" s="38"/>
    </row>
    <row r="145" spans="6:10" s="36" customFormat="1" x14ac:dyDescent="0.2">
      <c r="F145" s="43"/>
      <c r="J145" s="38"/>
    </row>
    <row r="146" spans="6:10" s="36" customFormat="1" x14ac:dyDescent="0.2">
      <c r="F146" s="43"/>
      <c r="J146" s="38"/>
    </row>
    <row r="147" spans="6:10" s="36" customFormat="1" x14ac:dyDescent="0.2">
      <c r="F147" s="43"/>
      <c r="J147" s="38"/>
    </row>
    <row r="148" spans="6:10" s="36" customFormat="1" x14ac:dyDescent="0.2">
      <c r="F148" s="43"/>
      <c r="J148" s="38"/>
    </row>
    <row r="149" spans="6:10" s="36" customFormat="1" x14ac:dyDescent="0.2">
      <c r="F149" s="43"/>
      <c r="J149" s="38"/>
    </row>
    <row r="150" spans="6:10" s="36" customFormat="1" x14ac:dyDescent="0.2">
      <c r="F150" s="43"/>
      <c r="J150" s="38"/>
    </row>
    <row r="151" spans="6:10" s="36" customFormat="1" x14ac:dyDescent="0.2">
      <c r="F151" s="43"/>
      <c r="J151" s="38"/>
    </row>
    <row r="152" spans="6:10" s="36" customFormat="1" x14ac:dyDescent="0.2">
      <c r="F152" s="43"/>
      <c r="J152" s="38"/>
    </row>
    <row r="153" spans="6:10" s="36" customFormat="1" x14ac:dyDescent="0.2">
      <c r="F153" s="43"/>
      <c r="J153" s="38"/>
    </row>
    <row r="154" spans="6:10" s="36" customFormat="1" x14ac:dyDescent="0.2">
      <c r="F154" s="43"/>
      <c r="J154" s="38"/>
    </row>
  </sheetData>
  <mergeCells count="13">
    <mergeCell ref="A134:D134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2017-04-26T08:20:21Z</cp:lastPrinted>
  <dcterms:created xsi:type="dcterms:W3CDTF">2014-01-30T04:24:59Z</dcterms:created>
  <dcterms:modified xsi:type="dcterms:W3CDTF">2017-04-26T08:20:37Z</dcterms:modified>
</cp:coreProperties>
</file>