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0"/>
  </bookViews>
  <sheets>
    <sheet name="по голосованию" sheetId="1" r:id="rId1"/>
    <sheet name="ЛС" sheetId="2" r:id="rId2"/>
    <sheet name="Лист1" sheetId="3" r:id="rId3"/>
  </sheets>
  <definedNames>
    <definedName name="_xlnm.Print_Area" localSheetId="0">'по голосованию'!$A$1:$H$150</definedName>
  </definedNames>
  <calcPr fullCalcOnLoad="1" fullPrecision="0"/>
</workbook>
</file>

<file path=xl/sharedStrings.xml><?xml version="1.0" encoding="utf-8"?>
<sst xmlns="http://schemas.openxmlformats.org/spreadsheetml/2006/main" count="341" uniqueCount="224">
  <si>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</si>
  <si>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</si>
  <si>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</si>
  <si>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</si>
  <si>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</si>
  <si>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</si>
  <si>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</si>
  <si>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</si>
  <si>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</si>
  <si>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</si>
  <si>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</si>
  <si>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</si>
  <si>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</si>
  <si>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</si>
  <si>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</si>
  <si>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</si>
  <si>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</si>
  <si>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</si>
  <si>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</si>
  <si>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</si>
  <si>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</si>
  <si>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</si>
  <si>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</si>
  <si>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</si>
  <si>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</si>
  <si>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</si>
  <si>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</si>
  <si>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</si>
  <si>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</si>
  <si>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</si>
  <si>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</si>
  <si>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Управление многоквартирным домом</t>
  </si>
  <si>
    <t>Уборка земельного участка, входящего в состав общего имущества</t>
  </si>
  <si>
    <t>Расчетно-кассовое обслуживание</t>
  </si>
  <si>
    <t>Аварийное обслуживание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</si>
  <si>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</si>
  <si>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</si>
  <si>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</si>
  <si>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</si>
  <si>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Дезинсекция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</si>
  <si>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</si>
  <si>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</si>
  <si>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</si>
  <si>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гидравлическое испытание входной запорной арматуры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</si>
  <si>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</si>
  <si>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</si>
  <si>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</si>
  <si>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</si>
  <si>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</si>
  <si>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</si>
  <si>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</si>
  <si>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</si>
  <si>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</si>
  <si>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</si>
  <si>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опрессовка бойлера</t>
  </si>
  <si>
    <t>восстановление циркуляции ГВС ( после опрессовки и проверки бойлера на плотность и прочность), сброс воздушных пробок</t>
  </si>
  <si>
    <t>проверка работы регулятора температуры на бойлере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</si>
  <si>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</si>
  <si>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</si>
  <si>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</si>
  <si>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</si>
  <si>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</si>
  <si>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Сбор, вывоз и утилизация ТБО, руб/м2</t>
  </si>
  <si>
    <t>Обслуживание вводных и внутренних газопроводов жилого фонда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</si>
  <si>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</si>
  <si>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</si>
  <si>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</si>
  <si>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</si>
  <si>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</si>
  <si>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</si>
  <si>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</si>
  <si>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</si>
  <si>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</si>
  <si>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ул.Парковая, д.15 (Sобщ.=2320,0 м2; Sзем.уч.=2927,27м2)</t>
  </si>
  <si>
    <t>(многоквартирный дом с газовыми плитами )</t>
  </si>
  <si>
    <t>Расчет размера платы за содержание и ремонт жилого (нежилого) помещения.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</si>
  <si>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</si>
  <si>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</si>
  <si>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</si>
  <si>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</si>
  <si>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</si>
  <si>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</si>
  <si>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</si>
  <si>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</si>
  <si>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</si>
  <si>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</si>
  <si>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6 раз в неделю</t>
  </si>
  <si>
    <t>подметание земельного участка в летний период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</si>
  <si>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</si>
  <si>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</si>
  <si>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</si>
  <si>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</si>
  <si>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</si>
  <si>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</si>
  <si>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</si>
  <si>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</si>
  <si>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</si>
  <si>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</si>
  <si>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1 раз в месяц</t>
  </si>
  <si>
    <t>круглосуточно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</si>
  <si>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</si>
  <si>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</si>
  <si>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12 раз в год</t>
  </si>
  <si>
    <t>6 раз в год</t>
  </si>
  <si>
    <t>1 раз в 4 месяца</t>
  </si>
  <si>
    <t>1 раз в год</t>
  </si>
  <si>
    <t>2 раза в год</t>
  </si>
  <si>
    <t>3 раза в год</t>
  </si>
  <si>
    <t>1 ра в год</t>
  </si>
  <si>
    <t>монтаж установки с целью защиты от закипания бойлера</t>
  </si>
  <si>
    <t>1 раз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</si>
  <si>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</si>
  <si>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</si>
  <si>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</si>
  <si>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</si>
  <si>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</si>
  <si>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</si>
  <si>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обслуживание насосов холодного водоснабжения</t>
  </si>
  <si>
    <t>перевод реле времени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</si>
  <si>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</si>
  <si>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</si>
  <si>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</si>
  <si>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</si>
  <si>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</si>
  <si>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очистка от снега и льда водостоков</t>
  </si>
  <si>
    <t>восстановление водостоков ( мелкий ремонт после очистки от снега и льда )</t>
  </si>
  <si>
    <t>Ремонт кровли (примыкания)</t>
  </si>
  <si>
    <t>Устройство песчаного основания у приямка</t>
  </si>
  <si>
    <t>Смена оконных блоков</t>
  </si>
  <si>
    <t>Ремонт отмостки</t>
  </si>
  <si>
    <t>КИП и автоматика</t>
  </si>
  <si>
    <t>Сбор, вывоз и утилизация ТБО*, руб./м2</t>
  </si>
  <si>
    <t>руб./чел.</t>
  </si>
  <si>
    <t>Дополнительные работы (текущий ремонт), в т.ч.:</t>
  </si>
  <si>
    <t>ремонт крылец  подъездов 6 шт.</t>
  </si>
  <si>
    <t>ремонт ливнестоков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</si>
  <si>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</si>
  <si>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</si>
  <si>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</si>
  <si>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</si>
  <si>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</si>
  <si>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</si>
  <si>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</si>
  <si>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</si>
  <si>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</si>
  <si>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</si>
  <si>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</si>
  <si>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</si>
  <si>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</si>
  <si>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</si>
  <si>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</si>
  <si>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</si>
  <si>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</si>
  <si>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 xml:space="preserve">ревизия ВРУ </t>
  </si>
  <si>
    <t>Генеральный директор</t>
  </si>
  <si>
    <t>А.В. Митрофанов</t>
  </si>
  <si>
    <t>Экономист 2-ой категории по учету лицевых счетов МКД</t>
  </si>
  <si>
    <t>2014 -2015 гг.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</si>
  <si>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</si>
  <si>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</si>
  <si>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Итого:</t>
  </si>
  <si>
    <t>заполнение электронных паспортов</t>
  </si>
  <si>
    <t>гидравлическое испытание элеваторных узлов и запорной арматуры</t>
  </si>
  <si>
    <t>ревизия задвижек отопления (д.50мм- 7 шт., д.80 мм - 4 шт.)</t>
  </si>
  <si>
    <t>замена  КИП манометр 1 шт.</t>
  </si>
  <si>
    <t>ревизия задвижек ГВС (д.50мм-1шт., д.80 мм - 1 шт)</t>
  </si>
  <si>
    <t>Регламентные работы по системе холодного водоснабжения в т.числе:</t>
  </si>
  <si>
    <t>электроизмерения (замеры сопротиления изоляции) (Пост.290 от 03.04.13 ч.2 ст.20, ПТЭ ЭП п.2.12.17; 3.4.12)</t>
  </si>
  <si>
    <t>1 раз в 3 года</t>
  </si>
  <si>
    <t>пылеудаление и дезинфекция вентканалов без пробивки</t>
  </si>
  <si>
    <t>Работы заявочного характера</t>
  </si>
  <si>
    <t>Погашение задолженности прошлых периодов</t>
  </si>
  <si>
    <t>по состоянию на 01.05.2014г.</t>
  </si>
  <si>
    <t>ремонт отмостки 57 м2</t>
  </si>
  <si>
    <t>ремонт козырьков над входом в   подъезд 6 шт.</t>
  </si>
  <si>
    <t>Лицевой счет многоквартирного дома по адресу: ул. Парковая, д. 15 на период с 1 мая 2014по 30 апреля 2015 года</t>
  </si>
  <si>
    <t>гидравлическое испытание элеваторных узлоа и запорной арматуры</t>
  </si>
  <si>
    <t>ревизия задвижек отопления (д.50мм-7 шт., д.80мм-4шт.)</t>
  </si>
  <si>
    <t>ревизия задвижек ГВС (д.50мм-1шт., д. 80 мм - 1 шт.)</t>
  </si>
  <si>
    <t>12528 (по тарифу)</t>
  </si>
  <si>
    <t>72</t>
  </si>
  <si>
    <t>55</t>
  </si>
  <si>
    <t>73</t>
  </si>
  <si>
    <t>Ремонт стояка ХВС ( кв.2)</t>
  </si>
  <si>
    <t>92</t>
  </si>
  <si>
    <t>Ремонт входной двери ( 2 подъезд)</t>
  </si>
  <si>
    <t>86</t>
  </si>
  <si>
    <t>Ремонт канализационного стояка ( кв. 2)</t>
  </si>
  <si>
    <t>Окраска газопровода</t>
  </si>
  <si>
    <t>Н.Ф.Каюткина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</si>
  <si>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</si>
  <si>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</si>
  <si>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Заделка отверствия в потолке  ( кв. 2)</t>
  </si>
  <si>
    <t>119</t>
  </si>
  <si>
    <t>пылеудаление и дезинфекция вентканалов без пробивки ( ООО "Трубочист44")</t>
  </si>
  <si>
    <t>134</t>
  </si>
  <si>
    <t>Прочистка водостоков</t>
  </si>
  <si>
    <t>Перевод ВВВ на зимнюю схему</t>
  </si>
  <si>
    <t>136</t>
  </si>
  <si>
    <t>Ремонт стояка отопления ( кв. 25)</t>
  </si>
  <si>
    <t>Подключение отопления лестничных клеток</t>
  </si>
  <si>
    <t>Ремонт вент.шахт ( кв.47,31)</t>
  </si>
  <si>
    <t>Остаток(+) / Долг(-) на 1.05.14г.</t>
  </si>
  <si>
    <t xml:space="preserve"> Экономия(+) / Долг(-) на 1.05.2015</t>
  </si>
  <si>
    <t>Ремонт стояка отопления ( кв. 34)</t>
  </si>
  <si>
    <t>161</t>
  </si>
  <si>
    <t>электроизмерения (замеры сопротиления изоляции) (Пост.290 от 03.04.13 ч.2 ст.20, ПТЭ ЭП п.2.12.17; 3.4.12)( ООО"МАВр")</t>
  </si>
  <si>
    <t>Замок (КП)</t>
  </si>
  <si>
    <t>А/о 59</t>
  </si>
  <si>
    <t>Поступление от Ростелекома</t>
  </si>
  <si>
    <t>Замена канализационного стояка ( кв.21</t>
  </si>
  <si>
    <t>11</t>
  </si>
  <si>
    <t>акт 5</t>
  </si>
  <si>
    <t>Ревизия ВРУ, замена деталей</t>
  </si>
  <si>
    <t>122</t>
  </si>
  <si>
    <t>Прочистка вентканалов (корректировка-дважды разнесено в 2013-2014 г.г.)</t>
  </si>
  <si>
    <t>127,128,</t>
  </si>
  <si>
    <t>Обслуживание вводных и внутренних газопроводов жилого фонда( Корректировка по выставленному счету фактуре № 8163 от 11.06.2014 г. на сумму 16653,89 руб.)</t>
  </si>
  <si>
    <t>Услуги типографии по печати доп.соглашений</t>
  </si>
  <si>
    <t>т/н 185</t>
  </si>
  <si>
    <t>Поступления от Ростелекома (5 точкек с ноября 2014 года)</t>
  </si>
  <si>
    <t>Сумма уплаты за размещение(выставленные счета)</t>
  </si>
  <si>
    <t>Сумма списанная с л/ч(с учетом оплаты)</t>
  </si>
  <si>
    <t>2014-2015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</si>
</sst>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b/>
      <sz val="14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b/>
      <sz val="10"/>
      <name val="Arial Black"/>
      <family val="2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8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5" borderId="22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/>
    </xf>
    <xf numFmtId="0" fontId="37" fillId="24" borderId="17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left" vertical="center"/>
    </xf>
    <xf numFmtId="0" fontId="23" fillId="24" borderId="25" xfId="0" applyFont="1" applyFill="1" applyBorder="1" applyAlignment="1">
      <alignment horizontal="center" vertical="center"/>
    </xf>
    <xf numFmtId="2" fontId="18" fillId="24" borderId="20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5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3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2" fontId="25" fillId="25" borderId="13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38" fillId="25" borderId="25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9" fillId="26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textRotation="90" wrapText="1"/>
    </xf>
    <xf numFmtId="0" fontId="18" fillId="0" borderId="39" xfId="0" applyFont="1" applyFill="1" applyBorder="1" applyAlignment="1">
      <alignment horizontal="center" vertical="center" wrapText="1"/>
    </xf>
    <xf numFmtId="0" fontId="18" fillId="24" borderId="4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24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4" fontId="29" fillId="24" borderId="45" xfId="0" applyNumberFormat="1" applyFont="1" applyFill="1" applyBorder="1" applyAlignment="1">
      <alignment horizontal="left" vertical="center" wrapText="1"/>
    </xf>
    <xf numFmtId="4" fontId="29" fillId="24" borderId="34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2" fontId="29" fillId="24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2" fontId="29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2" fontId="18" fillId="24" borderId="53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2" fontId="29" fillId="24" borderId="53" xfId="0" applyNumberFormat="1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29" fillId="0" borderId="35" xfId="0" applyFont="1" applyFill="1" applyBorder="1" applyAlignment="1">
      <alignment horizontal="center" vertical="center" wrapText="1"/>
    </xf>
    <xf numFmtId="2" fontId="29" fillId="0" borderId="35" xfId="0" applyNumberFormat="1" applyFont="1" applyFill="1" applyBorder="1" applyAlignment="1">
      <alignment horizontal="center" vertical="center" wrapText="1"/>
    </xf>
    <xf numFmtId="2" fontId="29" fillId="24" borderId="35" xfId="0" applyNumberFormat="1" applyFont="1" applyFill="1" applyBorder="1" applyAlignment="1">
      <alignment horizontal="center" vertical="center" wrapText="1"/>
    </xf>
    <xf numFmtId="2" fontId="29" fillId="24" borderId="55" xfId="0" applyNumberFormat="1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center" vertical="center"/>
    </xf>
    <xf numFmtId="2" fontId="29" fillId="0" borderId="56" xfId="0" applyNumberFormat="1" applyFont="1" applyFill="1" applyBorder="1" applyAlignment="1">
      <alignment horizontal="center" vertical="center" wrapText="1"/>
    </xf>
    <xf numFmtId="2" fontId="18" fillId="0" borderId="56" xfId="0" applyNumberFormat="1" applyFont="1" applyFill="1" applyBorder="1" applyAlignment="1">
      <alignment horizontal="center" vertical="center" wrapText="1"/>
    </xf>
    <xf numFmtId="2" fontId="18" fillId="24" borderId="56" xfId="0" applyNumberFormat="1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left" vertical="center" wrapText="1"/>
    </xf>
    <xf numFmtId="2" fontId="18" fillId="0" borderId="39" xfId="0" applyNumberFormat="1" applyFont="1" applyFill="1" applyBorder="1" applyAlignment="1">
      <alignment horizontal="center" vertical="center" wrapText="1"/>
    </xf>
    <xf numFmtId="2" fontId="20" fillId="24" borderId="39" xfId="0" applyNumberFormat="1" applyFont="1" applyFill="1" applyBorder="1" applyAlignment="1">
      <alignment horizontal="center"/>
    </xf>
    <xf numFmtId="0" fontId="20" fillId="24" borderId="57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24" borderId="6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0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0" fillId="0" borderId="38" xfId="0" applyFont="1" applyFill="1" applyBorder="1" applyAlignment="1">
      <alignment horizontal="left" vertical="center" wrapText="1"/>
    </xf>
    <xf numFmtId="2" fontId="18" fillId="24" borderId="46" xfId="0" applyNumberFormat="1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left" vertical="center"/>
    </xf>
    <xf numFmtId="0" fontId="18" fillId="0" borderId="39" xfId="0" applyFont="1" applyFill="1" applyBorder="1" applyAlignment="1">
      <alignment horizontal="center" vertical="center"/>
    </xf>
    <xf numFmtId="2" fontId="18" fillId="0" borderId="39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24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49" fontId="0" fillId="24" borderId="26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0" fontId="0" fillId="26" borderId="25" xfId="0" applyFill="1" applyBorder="1" applyAlignment="1">
      <alignment horizontal="left" vertical="center"/>
    </xf>
    <xf numFmtId="0" fontId="0" fillId="26" borderId="25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 wrapText="1"/>
    </xf>
    <xf numFmtId="2" fontId="0" fillId="24" borderId="25" xfId="0" applyNumberFormat="1" applyFill="1" applyBorder="1" applyAlignment="1">
      <alignment horizontal="center" vertical="center"/>
    </xf>
    <xf numFmtId="2" fontId="23" fillId="24" borderId="25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49" fontId="0" fillId="24" borderId="27" xfId="0" applyNumberFormat="1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0" fontId="0" fillId="25" borderId="35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center" vertical="center" wrapText="1"/>
    </xf>
    <xf numFmtId="2" fontId="29" fillId="25" borderId="10" xfId="0" applyNumberFormat="1" applyFont="1" applyFill="1" applyBorder="1" applyAlignment="1">
      <alignment horizontal="center" vertical="center" wrapText="1"/>
    </xf>
    <xf numFmtId="4" fontId="34" fillId="24" borderId="45" xfId="0" applyNumberFormat="1" applyFont="1" applyFill="1" applyBorder="1" applyAlignment="1">
      <alignment horizontal="left" vertical="center" wrapText="1"/>
    </xf>
    <xf numFmtId="4" fontId="18" fillId="24" borderId="34" xfId="0" applyNumberFormat="1" applyFont="1" applyFill="1" applyBorder="1" applyAlignment="1">
      <alignment horizontal="center" vertical="center" wrapText="1"/>
    </xf>
    <xf numFmtId="4" fontId="18" fillId="24" borderId="45" xfId="0" applyNumberFormat="1" applyFont="1" applyFill="1" applyBorder="1" applyAlignment="1">
      <alignment horizontal="left" vertical="center" wrapText="1"/>
    </xf>
    <xf numFmtId="0" fontId="20" fillId="0" borderId="61" xfId="0" applyFont="1" applyFill="1" applyBorder="1" applyAlignment="1">
      <alignment horizontal="left" vertical="center" wrapText="1"/>
    </xf>
    <xf numFmtId="0" fontId="18" fillId="0" borderId="56" xfId="0" applyFont="1" applyFill="1" applyBorder="1" applyAlignment="1">
      <alignment horizontal="center" vertical="center" wrapText="1"/>
    </xf>
    <xf numFmtId="2" fontId="18" fillId="24" borderId="34" xfId="0" applyNumberFormat="1" applyFont="1" applyFill="1" applyBorder="1" applyAlignment="1">
      <alignment horizontal="center" vertical="center" wrapText="1"/>
    </xf>
    <xf numFmtId="2" fontId="0" fillId="25" borderId="0" xfId="0" applyNumberFormat="1" applyFont="1" applyFill="1" applyBorder="1" applyAlignment="1">
      <alignment horizontal="center" vertical="center" wrapText="1"/>
    </xf>
    <xf numFmtId="0" fontId="0" fillId="24" borderId="62" xfId="0" applyFont="1" applyFill="1" applyBorder="1" applyAlignment="1">
      <alignment vertical="center" wrapText="1"/>
    </xf>
    <xf numFmtId="0" fontId="0" fillId="26" borderId="25" xfId="0" applyFont="1" applyFill="1" applyBorder="1" applyAlignment="1">
      <alignment horizontal="center" vertical="center"/>
    </xf>
    <xf numFmtId="0" fontId="18" fillId="24" borderId="24" xfId="0" applyFont="1" applyFill="1" applyBorder="1" applyAlignment="1">
      <alignment horizontal="center" vertical="center" wrapText="1"/>
    </xf>
    <xf numFmtId="2" fontId="24" fillId="24" borderId="42" xfId="0" applyNumberFormat="1" applyFont="1" applyFill="1" applyBorder="1" applyAlignment="1">
      <alignment horizontal="center" vertical="center" wrapText="1"/>
    </xf>
    <xf numFmtId="2" fontId="22" fillId="24" borderId="15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 wrapText="1"/>
    </xf>
    <xf numFmtId="14" fontId="0" fillId="25" borderId="35" xfId="0" applyNumberFormat="1" applyFont="1" applyFill="1" applyBorder="1" applyAlignment="1">
      <alignment horizontal="center" vertical="center" wrapText="1"/>
    </xf>
    <xf numFmtId="14" fontId="0" fillId="25" borderId="10" xfId="0" applyNumberFormat="1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center" vertical="center" wrapText="1"/>
    </xf>
    <xf numFmtId="14" fontId="29" fillId="24" borderId="10" xfId="0" applyNumberFormat="1" applyFont="1" applyFill="1" applyBorder="1" applyAlignment="1">
      <alignment horizontal="center" vertical="center" wrapText="1"/>
    </xf>
    <xf numFmtId="17" fontId="0" fillId="24" borderId="35" xfId="0" applyNumberFormat="1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19" fillId="25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0" borderId="63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33" fillId="24" borderId="66" xfId="0" applyFont="1" applyFill="1" applyBorder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33" fillId="24" borderId="66" xfId="0" applyFont="1" applyFill="1" applyBorder="1" applyAlignment="1">
      <alignment horizontal="right"/>
    </xf>
    <xf numFmtId="0" fontId="33" fillId="24" borderId="0" xfId="0" applyFont="1" applyFill="1" applyAlignment="1">
      <alignment horizontal="left" wrapText="1"/>
    </xf>
    <xf numFmtId="0" fontId="33" fillId="24" borderId="0" xfId="0" applyFont="1" applyFill="1" applyAlignment="1">
      <alignment horizontal="right"/>
    </xf>
    <xf numFmtId="0" fontId="26" fillId="24" borderId="0" xfId="0" applyFont="1" applyFill="1" applyBorder="1" applyAlignment="1">
      <alignment horizontal="center" vertical="center"/>
    </xf>
    <xf numFmtId="0" fontId="22" fillId="24" borderId="61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2" fillId="24" borderId="67" xfId="0" applyFont="1" applyFill="1" applyBorder="1" applyAlignment="1">
      <alignment horizontal="center" vertical="center" wrapText="1"/>
    </xf>
    <xf numFmtId="0" fontId="22" fillId="24" borderId="68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31" fillId="24" borderId="69" xfId="0" applyFont="1" applyFill="1" applyBorder="1" applyAlignment="1">
      <alignment horizontal="center" vertical="center" wrapText="1"/>
    </xf>
    <xf numFmtId="0" fontId="31" fillId="24" borderId="64" xfId="0" applyFont="1" applyFill="1" applyBorder="1" applyAlignment="1">
      <alignment horizontal="center" vertical="center" wrapText="1"/>
    </xf>
    <xf numFmtId="0" fontId="31" fillId="24" borderId="70" xfId="0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64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0" fillId="25" borderId="62" xfId="0" applyFont="1" applyFill="1" applyBorder="1" applyAlignment="1">
      <alignment horizontal="left" vertical="center" wrapText="1"/>
    </xf>
    <xf numFmtId="0" fontId="0" fillId="25" borderId="7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tabSelected="1" zoomScale="75" zoomScaleNormal="75" zoomScalePageLayoutView="0" workbookViewId="0" topLeftCell="A71">
      <selection activeCell="N119" sqref="N119"/>
    </sheetView>
  </sheetViews>
  <sheetFormatPr defaultColWidth="9.00390625" defaultRowHeight="12.75"/>
  <cols>
    <col min="1" max="1" width="72.75390625" style="95" customWidth="1"/>
    <col min="2" max="2" width="20.25390625" style="95" customWidth="1"/>
    <col min="3" max="3" width="13.875" style="95" hidden="1" customWidth="1"/>
    <col min="4" max="4" width="14.875" style="95" customWidth="1"/>
    <col min="5" max="5" width="13.875" style="95" hidden="1" customWidth="1"/>
    <col min="6" max="6" width="20.875" style="3" hidden="1" customWidth="1"/>
    <col min="7" max="7" width="13.875" style="95" customWidth="1"/>
    <col min="8" max="8" width="20.875" style="3" customWidth="1"/>
    <col min="9" max="9" width="15.375" style="95" customWidth="1"/>
    <col min="10" max="10" width="15.375" style="95" hidden="1" customWidth="1"/>
    <col min="11" max="11" width="15.375" style="96" hidden="1" customWidth="1"/>
    <col min="12" max="14" width="15.375" style="95" customWidth="1"/>
    <col min="15" max="16384" width="9.125" style="95" customWidth="1"/>
  </cols>
  <sheetData>
    <row r="1" spans="1:8" ht="16.5" customHeight="1">
      <c r="A1" s="242" t="s">
        <v>68</v>
      </c>
      <c r="B1" s="243"/>
      <c r="C1" s="243"/>
      <c r="D1" s="243"/>
      <c r="E1" s="243"/>
      <c r="F1" s="243"/>
      <c r="G1" s="243"/>
      <c r="H1" s="243"/>
    </row>
    <row r="2" spans="2:8" ht="12.75" customHeight="1">
      <c r="B2" s="244" t="s">
        <v>69</v>
      </c>
      <c r="C2" s="244"/>
      <c r="D2" s="244"/>
      <c r="E2" s="244"/>
      <c r="F2" s="244"/>
      <c r="G2" s="243"/>
      <c r="H2" s="243"/>
    </row>
    <row r="3" spans="1:8" ht="20.25" customHeight="1">
      <c r="A3" s="97" t="s">
        <v>157</v>
      </c>
      <c r="B3" s="244" t="s">
        <v>70</v>
      </c>
      <c r="C3" s="244"/>
      <c r="D3" s="244"/>
      <c r="E3" s="244"/>
      <c r="F3" s="244"/>
      <c r="G3" s="243"/>
      <c r="H3" s="243"/>
    </row>
    <row r="4" spans="2:8" ht="14.25" customHeight="1">
      <c r="B4" s="244" t="s">
        <v>71</v>
      </c>
      <c r="C4" s="244"/>
      <c r="D4" s="244"/>
      <c r="E4" s="244"/>
      <c r="F4" s="244"/>
      <c r="G4" s="243"/>
      <c r="H4" s="243"/>
    </row>
    <row r="5" spans="1:11" ht="39.75" customHeight="1">
      <c r="A5" s="245"/>
      <c r="B5" s="246"/>
      <c r="C5" s="246"/>
      <c r="D5" s="246"/>
      <c r="E5" s="246"/>
      <c r="F5" s="246"/>
      <c r="G5" s="246"/>
      <c r="H5" s="246"/>
      <c r="K5" s="95"/>
    </row>
    <row r="6" spans="1:11" ht="33" customHeight="1">
      <c r="A6" s="247"/>
      <c r="B6" s="248"/>
      <c r="C6" s="248"/>
      <c r="D6" s="248"/>
      <c r="E6" s="248"/>
      <c r="F6" s="248"/>
      <c r="G6" s="248"/>
      <c r="H6" s="248"/>
      <c r="K6" s="95"/>
    </row>
    <row r="7" spans="1:11" ht="26.25" customHeight="1">
      <c r="A7" s="231" t="s">
        <v>158</v>
      </c>
      <c r="B7" s="231"/>
      <c r="C7" s="231"/>
      <c r="D7" s="231"/>
      <c r="E7" s="231"/>
      <c r="F7" s="231"/>
      <c r="G7" s="231"/>
      <c r="H7" s="231"/>
      <c r="K7" s="95"/>
    </row>
    <row r="8" spans="1:11" s="98" customFormat="1" ht="22.5" customHeight="1">
      <c r="A8" s="232" t="s">
        <v>72</v>
      </c>
      <c r="B8" s="232"/>
      <c r="C8" s="232"/>
      <c r="D8" s="232"/>
      <c r="E8" s="233"/>
      <c r="F8" s="233"/>
      <c r="G8" s="233"/>
      <c r="H8" s="233"/>
      <c r="K8" s="99"/>
    </row>
    <row r="9" spans="1:8" s="100" customFormat="1" ht="18.75" customHeight="1">
      <c r="A9" s="232" t="s">
        <v>73</v>
      </c>
      <c r="B9" s="232"/>
      <c r="C9" s="232"/>
      <c r="D9" s="232"/>
      <c r="E9" s="233"/>
      <c r="F9" s="233"/>
      <c r="G9" s="233"/>
      <c r="H9" s="233"/>
    </row>
    <row r="10" spans="1:8" s="101" customFormat="1" ht="17.25" customHeight="1">
      <c r="A10" s="234" t="s">
        <v>74</v>
      </c>
      <c r="B10" s="234"/>
      <c r="C10" s="234"/>
      <c r="D10" s="234"/>
      <c r="E10" s="235"/>
      <c r="F10" s="235"/>
      <c r="G10" s="235"/>
      <c r="H10" s="235"/>
    </row>
    <row r="11" spans="1:8" s="100" customFormat="1" ht="30" customHeight="1" thickBot="1">
      <c r="A11" s="236" t="s">
        <v>75</v>
      </c>
      <c r="B11" s="236"/>
      <c r="C11" s="236"/>
      <c r="D11" s="236"/>
      <c r="E11" s="237"/>
      <c r="F11" s="237"/>
      <c r="G11" s="237"/>
      <c r="H11" s="237"/>
    </row>
    <row r="12" spans="1:11" s="106" customFormat="1" ht="139.5" customHeight="1" thickBot="1">
      <c r="A12" s="102" t="s">
        <v>0</v>
      </c>
      <c r="B12" s="103" t="s">
        <v>76</v>
      </c>
      <c r="C12" s="104" t="s">
        <v>77</v>
      </c>
      <c r="D12" s="104" t="s">
        <v>5</v>
      </c>
      <c r="E12" s="104" t="s">
        <v>77</v>
      </c>
      <c r="F12" s="105" t="s">
        <v>78</v>
      </c>
      <c r="G12" s="104" t="s">
        <v>77</v>
      </c>
      <c r="H12" s="105" t="s">
        <v>78</v>
      </c>
      <c r="K12" s="107"/>
    </row>
    <row r="13" spans="1:11" s="114" customFormat="1" ht="12.75">
      <c r="A13" s="108">
        <v>1</v>
      </c>
      <c r="B13" s="109">
        <v>2</v>
      </c>
      <c r="C13" s="109">
        <v>3</v>
      </c>
      <c r="D13" s="110"/>
      <c r="E13" s="109">
        <v>3</v>
      </c>
      <c r="F13" s="111">
        <v>4</v>
      </c>
      <c r="G13" s="112">
        <v>3</v>
      </c>
      <c r="H13" s="113">
        <v>4</v>
      </c>
      <c r="K13" s="115"/>
    </row>
    <row r="14" spans="1:11" s="114" customFormat="1" ht="49.5" customHeight="1">
      <c r="A14" s="238" t="s">
        <v>1</v>
      </c>
      <c r="B14" s="239"/>
      <c r="C14" s="239"/>
      <c r="D14" s="239"/>
      <c r="E14" s="239"/>
      <c r="F14" s="239"/>
      <c r="G14" s="240"/>
      <c r="H14" s="241"/>
      <c r="K14" s="115"/>
    </row>
    <row r="15" spans="1:11" s="106" customFormat="1" ht="21.75" customHeight="1">
      <c r="A15" s="116" t="s">
        <v>159</v>
      </c>
      <c r="B15" s="117" t="s">
        <v>79</v>
      </c>
      <c r="C15" s="118">
        <f>F15*12</f>
        <v>0</v>
      </c>
      <c r="D15" s="119">
        <f>G15*I15</f>
        <v>74332.8</v>
      </c>
      <c r="E15" s="119">
        <f>H15*12</f>
        <v>32.04</v>
      </c>
      <c r="F15" s="119"/>
      <c r="G15" s="119">
        <f>H15*12</f>
        <v>32.04</v>
      </c>
      <c r="H15" s="119">
        <f>H20+H22</f>
        <v>2.67</v>
      </c>
      <c r="I15" s="106">
        <v>2320</v>
      </c>
      <c r="J15" s="106">
        <v>1.07</v>
      </c>
      <c r="K15" s="107">
        <v>2.24</v>
      </c>
    </row>
    <row r="16" spans="1:11" s="124" customFormat="1" ht="26.25" customHeight="1">
      <c r="A16" s="120" t="s">
        <v>80</v>
      </c>
      <c r="B16" s="121" t="s">
        <v>81</v>
      </c>
      <c r="C16" s="122"/>
      <c r="D16" s="206"/>
      <c r="E16" s="206"/>
      <c r="F16" s="206"/>
      <c r="G16" s="206"/>
      <c r="H16" s="206"/>
      <c r="K16" s="125"/>
    </row>
    <row r="17" spans="1:11" s="124" customFormat="1" ht="18.75" customHeight="1">
      <c r="A17" s="120" t="s">
        <v>82</v>
      </c>
      <c r="B17" s="121" t="s">
        <v>81</v>
      </c>
      <c r="C17" s="122"/>
      <c r="D17" s="206"/>
      <c r="E17" s="206"/>
      <c r="F17" s="206"/>
      <c r="G17" s="206"/>
      <c r="H17" s="206"/>
      <c r="K17" s="125"/>
    </row>
    <row r="18" spans="1:11" s="124" customFormat="1" ht="15.75" customHeight="1">
      <c r="A18" s="120" t="s">
        <v>83</v>
      </c>
      <c r="B18" s="121" t="s">
        <v>84</v>
      </c>
      <c r="C18" s="122"/>
      <c r="D18" s="206"/>
      <c r="E18" s="206"/>
      <c r="F18" s="206"/>
      <c r="G18" s="206"/>
      <c r="H18" s="206"/>
      <c r="K18" s="125"/>
    </row>
    <row r="19" spans="1:11" s="124" customFormat="1" ht="18" customHeight="1">
      <c r="A19" s="120" t="s">
        <v>85</v>
      </c>
      <c r="B19" s="121" t="s">
        <v>81</v>
      </c>
      <c r="C19" s="122"/>
      <c r="D19" s="206"/>
      <c r="E19" s="206"/>
      <c r="F19" s="206"/>
      <c r="G19" s="206"/>
      <c r="H19" s="206"/>
      <c r="K19" s="125"/>
    </row>
    <row r="20" spans="1:11" s="124" customFormat="1" ht="18" customHeight="1">
      <c r="A20" s="207" t="s">
        <v>160</v>
      </c>
      <c r="B20" s="208"/>
      <c r="C20" s="118"/>
      <c r="D20" s="119"/>
      <c r="E20" s="119"/>
      <c r="F20" s="119"/>
      <c r="G20" s="119"/>
      <c r="H20" s="119">
        <v>2.56</v>
      </c>
      <c r="K20" s="125"/>
    </row>
    <row r="21" spans="1:11" s="124" customFormat="1" ht="15.75" customHeight="1">
      <c r="A21" s="120" t="s">
        <v>161</v>
      </c>
      <c r="B21" s="121" t="s">
        <v>81</v>
      </c>
      <c r="C21" s="122"/>
      <c r="D21" s="206"/>
      <c r="E21" s="206"/>
      <c r="F21" s="206"/>
      <c r="G21" s="206"/>
      <c r="H21" s="206"/>
      <c r="K21" s="125"/>
    </row>
    <row r="22" spans="1:11" s="124" customFormat="1" ht="15" customHeight="1">
      <c r="A22" s="209" t="s">
        <v>160</v>
      </c>
      <c r="B22" s="208"/>
      <c r="C22" s="118"/>
      <c r="D22" s="119"/>
      <c r="E22" s="119"/>
      <c r="F22" s="119"/>
      <c r="G22" s="119"/>
      <c r="H22" s="119">
        <v>0.11</v>
      </c>
      <c r="K22" s="125"/>
    </row>
    <row r="23" spans="1:11" s="106" customFormat="1" ht="30">
      <c r="A23" s="116" t="s">
        <v>32</v>
      </c>
      <c r="B23" s="117" t="s">
        <v>86</v>
      </c>
      <c r="C23" s="118">
        <f>F23*12</f>
        <v>0</v>
      </c>
      <c r="D23" s="119">
        <f>G23*I23</f>
        <v>116092.8</v>
      </c>
      <c r="E23" s="119">
        <f>H23*12</f>
        <v>50.04</v>
      </c>
      <c r="F23" s="119"/>
      <c r="G23" s="119">
        <f>H23*12</f>
        <v>50.04</v>
      </c>
      <c r="H23" s="119">
        <v>4.17</v>
      </c>
      <c r="I23" s="106">
        <v>2320</v>
      </c>
      <c r="J23" s="106">
        <v>1.07</v>
      </c>
      <c r="K23" s="107">
        <v>3.65</v>
      </c>
    </row>
    <row r="24" spans="1:11" s="124" customFormat="1" ht="12.75">
      <c r="A24" s="120" t="s">
        <v>87</v>
      </c>
      <c r="B24" s="121" t="s">
        <v>86</v>
      </c>
      <c r="C24" s="122"/>
      <c r="D24" s="206"/>
      <c r="E24" s="206"/>
      <c r="F24" s="206"/>
      <c r="G24" s="206"/>
      <c r="H24" s="206"/>
      <c r="K24" s="125"/>
    </row>
    <row r="25" spans="1:11" s="124" customFormat="1" ht="12.75">
      <c r="A25" s="120" t="s">
        <v>88</v>
      </c>
      <c r="B25" s="121" t="s">
        <v>86</v>
      </c>
      <c r="C25" s="122"/>
      <c r="D25" s="206"/>
      <c r="E25" s="206"/>
      <c r="F25" s="206"/>
      <c r="G25" s="206"/>
      <c r="H25" s="206"/>
      <c r="K25" s="125"/>
    </row>
    <row r="26" spans="1:11" s="124" customFormat="1" ht="12.75">
      <c r="A26" s="120" t="s">
        <v>89</v>
      </c>
      <c r="B26" s="121" t="s">
        <v>90</v>
      </c>
      <c r="C26" s="122"/>
      <c r="D26" s="206"/>
      <c r="E26" s="206"/>
      <c r="F26" s="206"/>
      <c r="G26" s="206"/>
      <c r="H26" s="206"/>
      <c r="K26" s="125"/>
    </row>
    <row r="27" spans="1:11" s="124" customFormat="1" ht="12.75">
      <c r="A27" s="120" t="s">
        <v>91</v>
      </c>
      <c r="B27" s="121" t="s">
        <v>86</v>
      </c>
      <c r="C27" s="122"/>
      <c r="D27" s="206"/>
      <c r="E27" s="206"/>
      <c r="F27" s="206"/>
      <c r="G27" s="206"/>
      <c r="H27" s="206"/>
      <c r="K27" s="125"/>
    </row>
    <row r="28" spans="1:11" s="124" customFormat="1" ht="25.5">
      <c r="A28" s="120" t="s">
        <v>92</v>
      </c>
      <c r="B28" s="121" t="s">
        <v>93</v>
      </c>
      <c r="C28" s="122"/>
      <c r="D28" s="206"/>
      <c r="E28" s="206"/>
      <c r="F28" s="206"/>
      <c r="G28" s="206"/>
      <c r="H28" s="206"/>
      <c r="K28" s="125"/>
    </row>
    <row r="29" spans="1:11" s="124" customFormat="1" ht="12.75">
      <c r="A29" s="120" t="s">
        <v>94</v>
      </c>
      <c r="B29" s="121" t="s">
        <v>86</v>
      </c>
      <c r="C29" s="122"/>
      <c r="D29" s="206"/>
      <c r="E29" s="206"/>
      <c r="F29" s="206"/>
      <c r="G29" s="206"/>
      <c r="H29" s="206"/>
      <c r="K29" s="125"/>
    </row>
    <row r="30" spans="1:11" s="124" customFormat="1" ht="12.75">
      <c r="A30" s="120" t="s">
        <v>95</v>
      </c>
      <c r="B30" s="121" t="s">
        <v>86</v>
      </c>
      <c r="C30" s="122"/>
      <c r="D30" s="206"/>
      <c r="E30" s="206"/>
      <c r="F30" s="206"/>
      <c r="G30" s="206"/>
      <c r="H30" s="206"/>
      <c r="K30" s="125"/>
    </row>
    <row r="31" spans="1:11" s="124" customFormat="1" ht="25.5">
      <c r="A31" s="120" t="s">
        <v>96</v>
      </c>
      <c r="B31" s="121" t="s">
        <v>97</v>
      </c>
      <c r="C31" s="122"/>
      <c r="D31" s="206"/>
      <c r="E31" s="206"/>
      <c r="F31" s="206"/>
      <c r="G31" s="206"/>
      <c r="H31" s="206"/>
      <c r="K31" s="125"/>
    </row>
    <row r="32" spans="1:11" s="126" customFormat="1" ht="21" customHeight="1">
      <c r="A32" s="116" t="s">
        <v>33</v>
      </c>
      <c r="B32" s="117" t="s">
        <v>98</v>
      </c>
      <c r="C32" s="118">
        <f>F32*12</f>
        <v>0</v>
      </c>
      <c r="D32" s="119">
        <f aca="true" t="shared" si="0" ref="D32:D40">G32*I32</f>
        <v>18931.2</v>
      </c>
      <c r="E32" s="119">
        <f>H32*12</f>
        <v>8.16</v>
      </c>
      <c r="F32" s="119"/>
      <c r="G32" s="119">
        <f>H32*12</f>
        <v>8.16</v>
      </c>
      <c r="H32" s="119">
        <v>0.68</v>
      </c>
      <c r="I32" s="106">
        <v>2320</v>
      </c>
      <c r="J32" s="106">
        <v>1.07</v>
      </c>
      <c r="K32" s="107">
        <v>0.6</v>
      </c>
    </row>
    <row r="33" spans="1:11" s="106" customFormat="1" ht="18.75" customHeight="1">
      <c r="A33" s="116" t="s">
        <v>34</v>
      </c>
      <c r="B33" s="117" t="s">
        <v>99</v>
      </c>
      <c r="C33" s="118">
        <f>F33*12</f>
        <v>0</v>
      </c>
      <c r="D33" s="119">
        <f t="shared" si="0"/>
        <v>61804.8</v>
      </c>
      <c r="E33" s="119">
        <f>H33*12</f>
        <v>26.64</v>
      </c>
      <c r="F33" s="119"/>
      <c r="G33" s="119">
        <f>H33*12</f>
        <v>26.64</v>
      </c>
      <c r="H33" s="119">
        <v>2.22</v>
      </c>
      <c r="I33" s="106">
        <v>2320</v>
      </c>
      <c r="J33" s="106">
        <v>1.07</v>
      </c>
      <c r="K33" s="107">
        <v>1.94</v>
      </c>
    </row>
    <row r="34" spans="1:11" s="114" customFormat="1" ht="30">
      <c r="A34" s="116" t="s">
        <v>35</v>
      </c>
      <c r="B34" s="117" t="s">
        <v>79</v>
      </c>
      <c r="C34" s="118"/>
      <c r="D34" s="119">
        <v>1848.15</v>
      </c>
      <c r="E34" s="119">
        <f>H34*12</f>
        <v>0.84</v>
      </c>
      <c r="F34" s="119"/>
      <c r="G34" s="119">
        <f aca="true" t="shared" si="1" ref="G34:G39">D34/I34</f>
        <v>0.8</v>
      </c>
      <c r="H34" s="119">
        <f aca="true" t="shared" si="2" ref="H34:H39">G34/12</f>
        <v>0.07</v>
      </c>
      <c r="I34" s="106">
        <v>2320</v>
      </c>
      <c r="J34" s="106">
        <v>1.07</v>
      </c>
      <c r="K34" s="107">
        <v>0.05</v>
      </c>
    </row>
    <row r="35" spans="1:11" s="114" customFormat="1" ht="33.75" customHeight="1">
      <c r="A35" s="116" t="s">
        <v>36</v>
      </c>
      <c r="B35" s="117" t="s">
        <v>79</v>
      </c>
      <c r="C35" s="118"/>
      <c r="D35" s="119">
        <v>1848.15</v>
      </c>
      <c r="E35" s="119"/>
      <c r="F35" s="119"/>
      <c r="G35" s="119">
        <f t="shared" si="1"/>
        <v>0.8</v>
      </c>
      <c r="H35" s="119">
        <f t="shared" si="2"/>
        <v>0.07</v>
      </c>
      <c r="I35" s="106">
        <v>2320</v>
      </c>
      <c r="J35" s="106">
        <v>1.07</v>
      </c>
      <c r="K35" s="107">
        <v>0.05</v>
      </c>
    </row>
    <row r="36" spans="1:11" s="114" customFormat="1" ht="20.25" customHeight="1">
      <c r="A36" s="116" t="s">
        <v>37</v>
      </c>
      <c r="B36" s="117" t="s">
        <v>79</v>
      </c>
      <c r="C36" s="118"/>
      <c r="D36" s="119">
        <v>11670.68</v>
      </c>
      <c r="E36" s="119"/>
      <c r="F36" s="119"/>
      <c r="G36" s="119">
        <f t="shared" si="1"/>
        <v>5.03</v>
      </c>
      <c r="H36" s="119">
        <f t="shared" si="2"/>
        <v>0.42</v>
      </c>
      <c r="I36" s="106">
        <v>2320</v>
      </c>
      <c r="J36" s="106">
        <v>1.07</v>
      </c>
      <c r="K36" s="107">
        <v>0.36</v>
      </c>
    </row>
    <row r="37" spans="1:11" s="114" customFormat="1" ht="30" hidden="1">
      <c r="A37" s="116" t="s">
        <v>100</v>
      </c>
      <c r="B37" s="117" t="s">
        <v>93</v>
      </c>
      <c r="C37" s="118"/>
      <c r="D37" s="119">
        <f t="shared" si="0"/>
        <v>0</v>
      </c>
      <c r="E37" s="119"/>
      <c r="F37" s="119"/>
      <c r="G37" s="119">
        <f t="shared" si="1"/>
        <v>4.72</v>
      </c>
      <c r="H37" s="119">
        <f t="shared" si="2"/>
        <v>0.39</v>
      </c>
      <c r="I37" s="106">
        <v>2320</v>
      </c>
      <c r="J37" s="106">
        <v>1.07</v>
      </c>
      <c r="K37" s="107">
        <v>0</v>
      </c>
    </row>
    <row r="38" spans="1:11" s="114" customFormat="1" ht="30" hidden="1">
      <c r="A38" s="116" t="s">
        <v>101</v>
      </c>
      <c r="B38" s="117" t="s">
        <v>93</v>
      </c>
      <c r="C38" s="118"/>
      <c r="D38" s="119">
        <f t="shared" si="0"/>
        <v>0</v>
      </c>
      <c r="E38" s="119"/>
      <c r="F38" s="119"/>
      <c r="G38" s="119">
        <f t="shared" si="1"/>
        <v>4.72</v>
      </c>
      <c r="H38" s="119">
        <f t="shared" si="2"/>
        <v>0.39</v>
      </c>
      <c r="I38" s="106">
        <v>2320</v>
      </c>
      <c r="J38" s="106">
        <v>1.07</v>
      </c>
      <c r="K38" s="107">
        <v>0</v>
      </c>
    </row>
    <row r="39" spans="1:11" s="114" customFormat="1" ht="15" hidden="1">
      <c r="A39" s="116"/>
      <c r="B39" s="117"/>
      <c r="C39" s="118"/>
      <c r="D39" s="119"/>
      <c r="E39" s="119"/>
      <c r="F39" s="119"/>
      <c r="G39" s="119">
        <f t="shared" si="1"/>
        <v>0</v>
      </c>
      <c r="H39" s="119">
        <f t="shared" si="2"/>
        <v>0</v>
      </c>
      <c r="I39" s="106">
        <v>2320</v>
      </c>
      <c r="J39" s="106"/>
      <c r="K39" s="107"/>
    </row>
    <row r="40" spans="1:11" s="114" customFormat="1" ht="30">
      <c r="A40" s="116" t="s">
        <v>63</v>
      </c>
      <c r="B40" s="117"/>
      <c r="C40" s="118">
        <f>F40*12</f>
        <v>0</v>
      </c>
      <c r="D40" s="119">
        <f t="shared" si="0"/>
        <v>5289.6</v>
      </c>
      <c r="E40" s="119">
        <f>H40*12</f>
        <v>2.28</v>
      </c>
      <c r="F40" s="119"/>
      <c r="G40" s="119">
        <f>H40*12</f>
        <v>2.28</v>
      </c>
      <c r="H40" s="119">
        <v>0.19</v>
      </c>
      <c r="I40" s="106">
        <v>2320</v>
      </c>
      <c r="J40" s="106">
        <v>1.07</v>
      </c>
      <c r="K40" s="107">
        <v>0.14</v>
      </c>
    </row>
    <row r="41" spans="1:11" s="106" customFormat="1" ht="15">
      <c r="A41" s="116" t="s">
        <v>38</v>
      </c>
      <c r="B41" s="117" t="s">
        <v>102</v>
      </c>
      <c r="C41" s="118">
        <f>F41*12</f>
        <v>0</v>
      </c>
      <c r="D41" s="119">
        <f>G41*I41</f>
        <v>1113.6</v>
      </c>
      <c r="E41" s="119">
        <f>H41*12</f>
        <v>0.48</v>
      </c>
      <c r="F41" s="119"/>
      <c r="G41" s="119">
        <v>0.48</v>
      </c>
      <c r="H41" s="119">
        <f>G41/12</f>
        <v>0.04</v>
      </c>
      <c r="I41" s="106">
        <v>2320</v>
      </c>
      <c r="J41" s="106">
        <v>1.07</v>
      </c>
      <c r="K41" s="107">
        <v>0.03</v>
      </c>
    </row>
    <row r="42" spans="1:11" s="106" customFormat="1" ht="15">
      <c r="A42" s="116" t="s">
        <v>39</v>
      </c>
      <c r="B42" s="117" t="s">
        <v>103</v>
      </c>
      <c r="C42" s="118">
        <f>F42*12</f>
        <v>0</v>
      </c>
      <c r="D42" s="119">
        <f>G42*I42</f>
        <v>835.2</v>
      </c>
      <c r="E42" s="119">
        <f>H42*12</f>
        <v>0.36</v>
      </c>
      <c r="F42" s="119"/>
      <c r="G42" s="119">
        <f>12*H42</f>
        <v>0.36</v>
      </c>
      <c r="H42" s="119">
        <v>0.03</v>
      </c>
      <c r="I42" s="106">
        <v>2320</v>
      </c>
      <c r="J42" s="106">
        <v>1.07</v>
      </c>
      <c r="K42" s="107">
        <v>0.02</v>
      </c>
    </row>
    <row r="43" spans="1:11" s="130" customFormat="1" ht="30">
      <c r="A43" s="92" t="s">
        <v>40</v>
      </c>
      <c r="B43" s="127" t="s">
        <v>104</v>
      </c>
      <c r="C43" s="119">
        <f>F43*12</f>
        <v>0</v>
      </c>
      <c r="D43" s="119">
        <f>G43*I43</f>
        <v>1113.6</v>
      </c>
      <c r="E43" s="119">
        <f>H43*12</f>
        <v>0.48</v>
      </c>
      <c r="F43" s="119"/>
      <c r="G43" s="119">
        <f>12*H43</f>
        <v>0.48</v>
      </c>
      <c r="H43" s="119">
        <v>0.04</v>
      </c>
      <c r="I43" s="128">
        <v>2320</v>
      </c>
      <c r="J43" s="128">
        <v>1.07</v>
      </c>
      <c r="K43" s="129">
        <v>0.03</v>
      </c>
    </row>
    <row r="44" spans="1:11" s="126" customFormat="1" ht="15">
      <c r="A44" s="116" t="s">
        <v>41</v>
      </c>
      <c r="B44" s="117"/>
      <c r="C44" s="118"/>
      <c r="D44" s="119">
        <f>D46+D47+D48++D49+D50+D51+D52+D53+D54+D56+D59+D55</f>
        <v>19046.37</v>
      </c>
      <c r="E44" s="119">
        <f>E46+E47+E48++E49+E50+E51+E52+E53+E54+E56+E59+E55</f>
        <v>0</v>
      </c>
      <c r="F44" s="119">
        <f>F46+F47+F48++F49+F50+F51+F52+F53+F54+F56+F59+F55</f>
        <v>0</v>
      </c>
      <c r="G44" s="119">
        <f>D44/I44</f>
        <v>8.21</v>
      </c>
      <c r="H44" s="119">
        <f>G44/12</f>
        <v>0.68</v>
      </c>
      <c r="I44" s="106">
        <v>2320</v>
      </c>
      <c r="J44" s="106">
        <v>1.07</v>
      </c>
      <c r="K44" s="107">
        <v>0.73</v>
      </c>
    </row>
    <row r="45" spans="1:11" s="114" customFormat="1" ht="15" hidden="1">
      <c r="A45" s="90"/>
      <c r="B45" s="131"/>
      <c r="C45" s="1"/>
      <c r="D45" s="132"/>
      <c r="E45" s="132"/>
      <c r="F45" s="132"/>
      <c r="G45" s="132"/>
      <c r="H45" s="132"/>
      <c r="I45" s="106"/>
      <c r="J45" s="106"/>
      <c r="K45" s="107"/>
    </row>
    <row r="46" spans="1:11" s="114" customFormat="1" ht="15">
      <c r="A46" s="90" t="s">
        <v>42</v>
      </c>
      <c r="B46" s="131" t="s">
        <v>105</v>
      </c>
      <c r="C46" s="1"/>
      <c r="D46" s="132">
        <v>196.5</v>
      </c>
      <c r="E46" s="132"/>
      <c r="F46" s="132"/>
      <c r="G46" s="132"/>
      <c r="H46" s="132"/>
      <c r="I46" s="106">
        <v>2320</v>
      </c>
      <c r="J46" s="106">
        <v>1.07</v>
      </c>
      <c r="K46" s="107">
        <v>0.01</v>
      </c>
    </row>
    <row r="47" spans="1:11" s="114" customFormat="1" ht="15">
      <c r="A47" s="90" t="s">
        <v>43</v>
      </c>
      <c r="B47" s="131" t="s">
        <v>106</v>
      </c>
      <c r="C47" s="1">
        <f>F47*12</f>
        <v>0</v>
      </c>
      <c r="D47" s="132">
        <v>415.82</v>
      </c>
      <c r="E47" s="132">
        <f>H47*12</f>
        <v>0</v>
      </c>
      <c r="F47" s="132"/>
      <c r="G47" s="132"/>
      <c r="H47" s="132"/>
      <c r="I47" s="106">
        <v>2320</v>
      </c>
      <c r="J47" s="106">
        <v>1.07</v>
      </c>
      <c r="K47" s="107">
        <v>0.01</v>
      </c>
    </row>
    <row r="48" spans="1:11" s="114" customFormat="1" ht="15">
      <c r="A48" s="90" t="s">
        <v>162</v>
      </c>
      <c r="B48" s="133" t="s">
        <v>105</v>
      </c>
      <c r="C48" s="1"/>
      <c r="D48" s="132">
        <v>740.94</v>
      </c>
      <c r="E48" s="132"/>
      <c r="F48" s="132"/>
      <c r="G48" s="132"/>
      <c r="H48" s="132"/>
      <c r="I48" s="106">
        <v>2320</v>
      </c>
      <c r="J48" s="106"/>
      <c r="K48" s="107"/>
    </row>
    <row r="49" spans="1:11" s="114" customFormat="1" ht="15">
      <c r="A49" s="90" t="s">
        <v>163</v>
      </c>
      <c r="B49" s="131" t="s">
        <v>105</v>
      </c>
      <c r="C49" s="1">
        <f>F49*12</f>
        <v>0</v>
      </c>
      <c r="D49" s="132">
        <v>6991.83</v>
      </c>
      <c r="E49" s="132">
        <f>H49*12</f>
        <v>0</v>
      </c>
      <c r="F49" s="132"/>
      <c r="G49" s="132"/>
      <c r="H49" s="132"/>
      <c r="I49" s="106">
        <v>2320</v>
      </c>
      <c r="J49" s="106">
        <v>1.07</v>
      </c>
      <c r="K49" s="107">
        <v>0.22</v>
      </c>
    </row>
    <row r="50" spans="1:11" s="114" customFormat="1" ht="15">
      <c r="A50" s="90" t="s">
        <v>44</v>
      </c>
      <c r="B50" s="131" t="s">
        <v>105</v>
      </c>
      <c r="C50" s="1">
        <f>F50*12</f>
        <v>0</v>
      </c>
      <c r="D50" s="132">
        <v>792.41</v>
      </c>
      <c r="E50" s="132">
        <f>H50*12</f>
        <v>0</v>
      </c>
      <c r="F50" s="132"/>
      <c r="G50" s="132"/>
      <c r="H50" s="132"/>
      <c r="I50" s="106">
        <v>2320</v>
      </c>
      <c r="J50" s="106">
        <v>1.07</v>
      </c>
      <c r="K50" s="107">
        <v>0.02</v>
      </c>
    </row>
    <row r="51" spans="1:11" s="114" customFormat="1" ht="15">
      <c r="A51" s="90" t="s">
        <v>45</v>
      </c>
      <c r="B51" s="131" t="s">
        <v>105</v>
      </c>
      <c r="C51" s="1">
        <f>F51*12</f>
        <v>0</v>
      </c>
      <c r="D51" s="132">
        <v>3532.78</v>
      </c>
      <c r="E51" s="132">
        <f>H51*12</f>
        <v>0</v>
      </c>
      <c r="F51" s="132"/>
      <c r="G51" s="132"/>
      <c r="H51" s="132"/>
      <c r="I51" s="106">
        <v>2320</v>
      </c>
      <c r="J51" s="106">
        <v>1.07</v>
      </c>
      <c r="K51" s="107">
        <v>0.11</v>
      </c>
    </row>
    <row r="52" spans="1:11" s="114" customFormat="1" ht="15">
      <c r="A52" s="90" t="s">
        <v>46</v>
      </c>
      <c r="B52" s="131" t="s">
        <v>105</v>
      </c>
      <c r="C52" s="1">
        <f>F52*12</f>
        <v>0</v>
      </c>
      <c r="D52" s="132">
        <v>831.63</v>
      </c>
      <c r="E52" s="132">
        <f>H52*12</f>
        <v>0</v>
      </c>
      <c r="F52" s="132"/>
      <c r="G52" s="132"/>
      <c r="H52" s="132"/>
      <c r="I52" s="106">
        <v>2320</v>
      </c>
      <c r="J52" s="106">
        <v>1.07</v>
      </c>
      <c r="K52" s="107">
        <v>0.02</v>
      </c>
    </row>
    <row r="53" spans="1:11" s="114" customFormat="1" ht="15">
      <c r="A53" s="90" t="s">
        <v>47</v>
      </c>
      <c r="B53" s="131" t="s">
        <v>105</v>
      </c>
      <c r="C53" s="1"/>
      <c r="D53" s="132">
        <v>396.19</v>
      </c>
      <c r="E53" s="132"/>
      <c r="F53" s="132"/>
      <c r="G53" s="132"/>
      <c r="H53" s="132"/>
      <c r="I53" s="106">
        <v>2320</v>
      </c>
      <c r="J53" s="106">
        <v>1.07</v>
      </c>
      <c r="K53" s="107">
        <v>0.01</v>
      </c>
    </row>
    <row r="54" spans="1:11" s="114" customFormat="1" ht="15">
      <c r="A54" s="90" t="s">
        <v>48</v>
      </c>
      <c r="B54" s="131" t="s">
        <v>106</v>
      </c>
      <c r="C54" s="1"/>
      <c r="D54" s="132">
        <v>1584.82</v>
      </c>
      <c r="E54" s="132"/>
      <c r="F54" s="132"/>
      <c r="G54" s="132"/>
      <c r="H54" s="132"/>
      <c r="I54" s="106">
        <v>2320</v>
      </c>
      <c r="J54" s="106">
        <v>1.07</v>
      </c>
      <c r="K54" s="107">
        <v>0.05</v>
      </c>
    </row>
    <row r="55" spans="1:11" s="114" customFormat="1" ht="25.5">
      <c r="A55" s="90" t="s">
        <v>49</v>
      </c>
      <c r="B55" s="131" t="s">
        <v>105</v>
      </c>
      <c r="C55" s="1">
        <f>F55*12</f>
        <v>0</v>
      </c>
      <c r="D55" s="132">
        <v>1727.92</v>
      </c>
      <c r="E55" s="132">
        <f>H55*12</f>
        <v>0</v>
      </c>
      <c r="F55" s="132"/>
      <c r="G55" s="132"/>
      <c r="H55" s="132"/>
      <c r="I55" s="106">
        <v>2320</v>
      </c>
      <c r="J55" s="106">
        <v>1.07</v>
      </c>
      <c r="K55" s="107">
        <v>0.05</v>
      </c>
    </row>
    <row r="56" spans="1:11" s="114" customFormat="1" ht="18.75" customHeight="1">
      <c r="A56" s="90" t="s">
        <v>50</v>
      </c>
      <c r="B56" s="131" t="s">
        <v>105</v>
      </c>
      <c r="C56" s="1"/>
      <c r="D56" s="132">
        <v>1493.27</v>
      </c>
      <c r="E56" s="132"/>
      <c r="F56" s="132"/>
      <c r="G56" s="132"/>
      <c r="H56" s="132"/>
      <c r="I56" s="106">
        <v>2320</v>
      </c>
      <c r="J56" s="106">
        <v>1.07</v>
      </c>
      <c r="K56" s="107">
        <v>0.01</v>
      </c>
    </row>
    <row r="57" spans="1:11" s="114" customFormat="1" ht="15" hidden="1">
      <c r="A57" s="90"/>
      <c r="B57" s="131"/>
      <c r="C57" s="1"/>
      <c r="D57" s="132"/>
      <c r="E57" s="132"/>
      <c r="F57" s="132"/>
      <c r="G57" s="132"/>
      <c r="H57" s="132"/>
      <c r="I57" s="106"/>
      <c r="J57" s="106"/>
      <c r="K57" s="107"/>
    </row>
    <row r="58" spans="1:11" s="114" customFormat="1" ht="15" hidden="1">
      <c r="A58" s="4"/>
      <c r="B58" s="131"/>
      <c r="C58" s="1"/>
      <c r="D58" s="132"/>
      <c r="E58" s="132"/>
      <c r="F58" s="132"/>
      <c r="G58" s="132"/>
      <c r="H58" s="132"/>
      <c r="I58" s="106"/>
      <c r="J58" s="106"/>
      <c r="K58" s="107"/>
    </row>
    <row r="59" spans="1:11" s="114" customFormat="1" ht="29.25" customHeight="1">
      <c r="A59" s="4" t="s">
        <v>164</v>
      </c>
      <c r="B59" s="133" t="s">
        <v>93</v>
      </c>
      <c r="C59" s="1"/>
      <c r="D59" s="132">
        <v>342.26</v>
      </c>
      <c r="E59" s="132"/>
      <c r="F59" s="132"/>
      <c r="G59" s="132"/>
      <c r="H59" s="132"/>
      <c r="I59" s="106">
        <v>2320</v>
      </c>
      <c r="J59" s="106">
        <v>1.07</v>
      </c>
      <c r="K59" s="107">
        <v>0.04</v>
      </c>
    </row>
    <row r="60" spans="1:11" s="126" customFormat="1" ht="30">
      <c r="A60" s="116" t="s">
        <v>51</v>
      </c>
      <c r="B60" s="117"/>
      <c r="C60" s="118"/>
      <c r="D60" s="119">
        <f>D61+D62+D64+D65+D70+D71</f>
        <v>14171.92</v>
      </c>
      <c r="E60" s="119"/>
      <c r="F60" s="119"/>
      <c r="G60" s="119">
        <f>D60/I60</f>
        <v>6.11</v>
      </c>
      <c r="H60" s="119">
        <f>G60/12</f>
        <v>0.51</v>
      </c>
      <c r="I60" s="106">
        <v>2320</v>
      </c>
      <c r="J60" s="106">
        <v>1.07</v>
      </c>
      <c r="K60" s="107">
        <v>0.63</v>
      </c>
    </row>
    <row r="61" spans="1:11" s="114" customFormat="1" ht="15">
      <c r="A61" s="90" t="s">
        <v>52</v>
      </c>
      <c r="B61" s="131" t="s">
        <v>107</v>
      </c>
      <c r="C61" s="1"/>
      <c r="D61" s="132">
        <v>2377.23</v>
      </c>
      <c r="E61" s="132"/>
      <c r="F61" s="132"/>
      <c r="G61" s="132"/>
      <c r="H61" s="132"/>
      <c r="I61" s="106">
        <v>2320</v>
      </c>
      <c r="J61" s="106">
        <v>1.07</v>
      </c>
      <c r="K61" s="107">
        <v>0.07</v>
      </c>
    </row>
    <row r="62" spans="1:11" s="114" customFormat="1" ht="25.5">
      <c r="A62" s="90" t="s">
        <v>53</v>
      </c>
      <c r="B62" s="131" t="s">
        <v>108</v>
      </c>
      <c r="C62" s="1"/>
      <c r="D62" s="132">
        <v>1584.82</v>
      </c>
      <c r="E62" s="132"/>
      <c r="F62" s="132"/>
      <c r="G62" s="132"/>
      <c r="H62" s="132"/>
      <c r="I62" s="106">
        <v>2320</v>
      </c>
      <c r="J62" s="106">
        <v>1.07</v>
      </c>
      <c r="K62" s="107">
        <v>0.05</v>
      </c>
    </row>
    <row r="63" spans="1:11" s="114" customFormat="1" ht="15" hidden="1">
      <c r="A63" s="90" t="s">
        <v>109</v>
      </c>
      <c r="B63" s="131" t="s">
        <v>110</v>
      </c>
      <c r="C63" s="1"/>
      <c r="D63" s="132"/>
      <c r="E63" s="132"/>
      <c r="F63" s="132"/>
      <c r="G63" s="132"/>
      <c r="H63" s="132"/>
      <c r="I63" s="106">
        <v>2320</v>
      </c>
      <c r="J63" s="106">
        <v>1.07</v>
      </c>
      <c r="K63" s="107">
        <v>0</v>
      </c>
    </row>
    <row r="64" spans="1:11" s="114" customFormat="1" ht="15">
      <c r="A64" s="90" t="s">
        <v>54</v>
      </c>
      <c r="B64" s="131" t="s">
        <v>110</v>
      </c>
      <c r="C64" s="1"/>
      <c r="D64" s="132">
        <v>1663.21</v>
      </c>
      <c r="E64" s="132"/>
      <c r="F64" s="132"/>
      <c r="G64" s="132"/>
      <c r="H64" s="132"/>
      <c r="I64" s="106">
        <v>2320</v>
      </c>
      <c r="J64" s="106">
        <v>1.07</v>
      </c>
      <c r="K64" s="107">
        <v>0.05</v>
      </c>
    </row>
    <row r="65" spans="1:11" s="114" customFormat="1" ht="25.5">
      <c r="A65" s="90" t="s">
        <v>55</v>
      </c>
      <c r="B65" s="131" t="s">
        <v>111</v>
      </c>
      <c r="C65" s="1"/>
      <c r="D65" s="132">
        <v>1584.8</v>
      </c>
      <c r="E65" s="132"/>
      <c r="F65" s="132"/>
      <c r="G65" s="132"/>
      <c r="H65" s="132"/>
      <c r="I65" s="106">
        <v>2320</v>
      </c>
      <c r="J65" s="106">
        <v>1.07</v>
      </c>
      <c r="K65" s="107">
        <v>0.05</v>
      </c>
    </row>
    <row r="66" spans="1:11" s="114" customFormat="1" ht="15" hidden="1">
      <c r="A66" s="90" t="s">
        <v>112</v>
      </c>
      <c r="B66" s="131" t="s">
        <v>113</v>
      </c>
      <c r="C66" s="1"/>
      <c r="D66" s="132">
        <f>G66*I66</f>
        <v>0</v>
      </c>
      <c r="E66" s="132"/>
      <c r="F66" s="132"/>
      <c r="G66" s="132"/>
      <c r="H66" s="132"/>
      <c r="I66" s="106">
        <v>2320</v>
      </c>
      <c r="J66" s="106">
        <v>1.07</v>
      </c>
      <c r="K66" s="107">
        <v>0</v>
      </c>
    </row>
    <row r="67" spans="1:11" s="114" customFormat="1" ht="20.25" customHeight="1" hidden="1">
      <c r="A67" s="90" t="s">
        <v>114</v>
      </c>
      <c r="B67" s="131" t="s">
        <v>110</v>
      </c>
      <c r="C67" s="1"/>
      <c r="D67" s="132">
        <f>G67*I67</f>
        <v>0</v>
      </c>
      <c r="E67" s="132"/>
      <c r="F67" s="132"/>
      <c r="G67" s="132"/>
      <c r="H67" s="132"/>
      <c r="I67" s="106">
        <v>2320</v>
      </c>
      <c r="J67" s="106">
        <v>1.07</v>
      </c>
      <c r="K67" s="107">
        <v>0</v>
      </c>
    </row>
    <row r="68" spans="1:11" s="114" customFormat="1" ht="15" hidden="1">
      <c r="A68" s="90" t="s">
        <v>115</v>
      </c>
      <c r="B68" s="131" t="s">
        <v>105</v>
      </c>
      <c r="C68" s="1"/>
      <c r="D68" s="132"/>
      <c r="E68" s="132"/>
      <c r="F68" s="132"/>
      <c r="G68" s="132"/>
      <c r="H68" s="132"/>
      <c r="I68" s="106">
        <v>2320</v>
      </c>
      <c r="J68" s="106">
        <v>1.07</v>
      </c>
      <c r="K68" s="107">
        <v>0</v>
      </c>
    </row>
    <row r="69" spans="1:11" s="114" customFormat="1" ht="25.5" hidden="1">
      <c r="A69" s="90" t="s">
        <v>116</v>
      </c>
      <c r="B69" s="131" t="s">
        <v>105</v>
      </c>
      <c r="C69" s="1"/>
      <c r="D69" s="132">
        <f>G69*I69</f>
        <v>0</v>
      </c>
      <c r="E69" s="132"/>
      <c r="F69" s="132"/>
      <c r="G69" s="132"/>
      <c r="H69" s="132"/>
      <c r="I69" s="106">
        <v>2320</v>
      </c>
      <c r="J69" s="106">
        <v>1.07</v>
      </c>
      <c r="K69" s="107">
        <v>0</v>
      </c>
    </row>
    <row r="70" spans="1:11" s="114" customFormat="1" ht="15">
      <c r="A70" s="90" t="s">
        <v>165</v>
      </c>
      <c r="B70" s="133" t="s">
        <v>105</v>
      </c>
      <c r="C70" s="1"/>
      <c r="D70" s="132">
        <v>1325.22</v>
      </c>
      <c r="E70" s="132"/>
      <c r="F70" s="132"/>
      <c r="G70" s="132"/>
      <c r="H70" s="132"/>
      <c r="I70" s="106">
        <v>2320</v>
      </c>
      <c r="J70" s="106">
        <v>1.07</v>
      </c>
      <c r="K70" s="107">
        <v>0.03</v>
      </c>
    </row>
    <row r="71" spans="1:11" s="114" customFormat="1" ht="15">
      <c r="A71" s="4" t="s">
        <v>56</v>
      </c>
      <c r="B71" s="131" t="s">
        <v>79</v>
      </c>
      <c r="C71" s="1"/>
      <c r="D71" s="132">
        <v>5636.64</v>
      </c>
      <c r="E71" s="132"/>
      <c r="F71" s="132"/>
      <c r="G71" s="132"/>
      <c r="H71" s="132"/>
      <c r="I71" s="106">
        <v>2320</v>
      </c>
      <c r="J71" s="106">
        <v>1.07</v>
      </c>
      <c r="K71" s="107">
        <v>0.18</v>
      </c>
    </row>
    <row r="72" spans="1:11" s="114" customFormat="1" ht="30">
      <c r="A72" s="116" t="s">
        <v>166</v>
      </c>
      <c r="B72" s="131"/>
      <c r="C72" s="1"/>
      <c r="D72" s="119">
        <v>0</v>
      </c>
      <c r="E72" s="132"/>
      <c r="F72" s="132"/>
      <c r="G72" s="119">
        <f>D72/I72</f>
        <v>0</v>
      </c>
      <c r="H72" s="119">
        <f>G72/12</f>
        <v>0</v>
      </c>
      <c r="I72" s="106">
        <v>2320</v>
      </c>
      <c r="J72" s="106">
        <v>1.07</v>
      </c>
      <c r="K72" s="107">
        <v>0.06</v>
      </c>
    </row>
    <row r="73" spans="1:11" s="114" customFormat="1" ht="15" hidden="1">
      <c r="A73" s="90" t="s">
        <v>117</v>
      </c>
      <c r="B73" s="131" t="s">
        <v>79</v>
      </c>
      <c r="C73" s="1"/>
      <c r="D73" s="132">
        <f>G73*I73</f>
        <v>0</v>
      </c>
      <c r="E73" s="132"/>
      <c r="F73" s="132"/>
      <c r="G73" s="132">
        <f>H73*12</f>
        <v>0</v>
      </c>
      <c r="H73" s="132">
        <v>0</v>
      </c>
      <c r="I73" s="106">
        <v>2320</v>
      </c>
      <c r="J73" s="106">
        <v>1.07</v>
      </c>
      <c r="K73" s="107">
        <v>0</v>
      </c>
    </row>
    <row r="74" spans="1:12" s="114" customFormat="1" ht="15">
      <c r="A74" s="116" t="s">
        <v>57</v>
      </c>
      <c r="B74" s="131"/>
      <c r="C74" s="1"/>
      <c r="D74" s="119">
        <f>D76+D77+D83</f>
        <v>31598.24</v>
      </c>
      <c r="E74" s="132"/>
      <c r="F74" s="132"/>
      <c r="G74" s="119">
        <f>D74/I74</f>
        <v>13.62</v>
      </c>
      <c r="H74" s="119">
        <v>1.13</v>
      </c>
      <c r="I74" s="106">
        <v>2320</v>
      </c>
      <c r="J74" s="106">
        <v>1.07</v>
      </c>
      <c r="K74" s="107">
        <v>0.11</v>
      </c>
      <c r="L74" s="114">
        <v>1.134</v>
      </c>
    </row>
    <row r="75" spans="1:11" s="114" customFormat="1" ht="15" hidden="1">
      <c r="A75" s="90" t="s">
        <v>118</v>
      </c>
      <c r="B75" s="131" t="s">
        <v>79</v>
      </c>
      <c r="C75" s="1"/>
      <c r="D75" s="132">
        <f aca="true" t="shared" si="3" ref="D75:D82">G75*I75</f>
        <v>0</v>
      </c>
      <c r="E75" s="132"/>
      <c r="F75" s="132"/>
      <c r="G75" s="132">
        <f aca="true" t="shared" si="4" ref="G75:G82">H75*12</f>
        <v>0</v>
      </c>
      <c r="H75" s="132">
        <v>0</v>
      </c>
      <c r="I75" s="106">
        <v>2320</v>
      </c>
      <c r="J75" s="106">
        <v>1.07</v>
      </c>
      <c r="K75" s="107">
        <v>0</v>
      </c>
    </row>
    <row r="76" spans="1:11" s="114" customFormat="1" ht="15">
      <c r="A76" s="90" t="s">
        <v>58</v>
      </c>
      <c r="B76" s="131" t="s">
        <v>105</v>
      </c>
      <c r="C76" s="1"/>
      <c r="D76" s="132">
        <v>2853.22</v>
      </c>
      <c r="E76" s="132"/>
      <c r="F76" s="132"/>
      <c r="G76" s="132"/>
      <c r="H76" s="132"/>
      <c r="I76" s="106">
        <v>2320</v>
      </c>
      <c r="J76" s="106">
        <v>1.07</v>
      </c>
      <c r="K76" s="107">
        <v>0.09</v>
      </c>
    </row>
    <row r="77" spans="1:11" s="114" customFormat="1" ht="15">
      <c r="A77" s="90" t="s">
        <v>59</v>
      </c>
      <c r="B77" s="131" t="s">
        <v>105</v>
      </c>
      <c r="C77" s="1"/>
      <c r="D77" s="132">
        <v>828.31</v>
      </c>
      <c r="E77" s="132"/>
      <c r="F77" s="132"/>
      <c r="G77" s="132"/>
      <c r="H77" s="132"/>
      <c r="I77" s="106">
        <v>2320</v>
      </c>
      <c r="J77" s="106">
        <v>1.07</v>
      </c>
      <c r="K77" s="107">
        <v>0.02</v>
      </c>
    </row>
    <row r="78" spans="1:11" s="114" customFormat="1" ht="27.75" customHeight="1" hidden="1">
      <c r="A78" s="4" t="s">
        <v>119</v>
      </c>
      <c r="B78" s="131" t="s">
        <v>93</v>
      </c>
      <c r="C78" s="1"/>
      <c r="D78" s="132">
        <f t="shared" si="3"/>
        <v>0</v>
      </c>
      <c r="E78" s="132"/>
      <c r="F78" s="132"/>
      <c r="G78" s="132">
        <f t="shared" si="4"/>
        <v>0</v>
      </c>
      <c r="H78" s="132">
        <v>0</v>
      </c>
      <c r="I78" s="106">
        <v>2320</v>
      </c>
      <c r="J78" s="106">
        <v>1.07</v>
      </c>
      <c r="K78" s="107">
        <v>0</v>
      </c>
    </row>
    <row r="79" spans="1:11" s="114" customFormat="1" ht="25.5" hidden="1">
      <c r="A79" s="4" t="s">
        <v>120</v>
      </c>
      <c r="B79" s="131" t="s">
        <v>93</v>
      </c>
      <c r="C79" s="1"/>
      <c r="D79" s="132">
        <f t="shared" si="3"/>
        <v>0</v>
      </c>
      <c r="E79" s="132"/>
      <c r="F79" s="132"/>
      <c r="G79" s="132">
        <f t="shared" si="4"/>
        <v>0</v>
      </c>
      <c r="H79" s="132">
        <v>0</v>
      </c>
      <c r="I79" s="106">
        <v>2320</v>
      </c>
      <c r="J79" s="106">
        <v>1.07</v>
      </c>
      <c r="K79" s="107">
        <v>0</v>
      </c>
    </row>
    <row r="80" spans="1:11" s="114" customFormat="1" ht="25.5" hidden="1">
      <c r="A80" s="4" t="s">
        <v>121</v>
      </c>
      <c r="B80" s="131" t="s">
        <v>93</v>
      </c>
      <c r="C80" s="1"/>
      <c r="D80" s="132">
        <f t="shared" si="3"/>
        <v>0</v>
      </c>
      <c r="E80" s="132"/>
      <c r="F80" s="132"/>
      <c r="G80" s="132">
        <f t="shared" si="4"/>
        <v>0</v>
      </c>
      <c r="H80" s="132">
        <v>0</v>
      </c>
      <c r="I80" s="106">
        <v>2320</v>
      </c>
      <c r="J80" s="106">
        <v>1.07</v>
      </c>
      <c r="K80" s="107">
        <v>0</v>
      </c>
    </row>
    <row r="81" spans="1:11" s="114" customFormat="1" ht="25.5" hidden="1">
      <c r="A81" s="4" t="s">
        <v>122</v>
      </c>
      <c r="B81" s="131" t="s">
        <v>93</v>
      </c>
      <c r="C81" s="1"/>
      <c r="D81" s="132">
        <f t="shared" si="3"/>
        <v>0</v>
      </c>
      <c r="E81" s="132"/>
      <c r="F81" s="132"/>
      <c r="G81" s="132">
        <f t="shared" si="4"/>
        <v>0</v>
      </c>
      <c r="H81" s="132">
        <v>0</v>
      </c>
      <c r="I81" s="106">
        <v>2320</v>
      </c>
      <c r="J81" s="106">
        <v>1.07</v>
      </c>
      <c r="K81" s="107">
        <v>0</v>
      </c>
    </row>
    <row r="82" spans="1:11" s="114" customFormat="1" ht="25.5" hidden="1">
      <c r="A82" s="4" t="s">
        <v>123</v>
      </c>
      <c r="B82" s="131" t="s">
        <v>93</v>
      </c>
      <c r="C82" s="1"/>
      <c r="D82" s="132">
        <f t="shared" si="3"/>
        <v>0</v>
      </c>
      <c r="E82" s="132"/>
      <c r="F82" s="132"/>
      <c r="G82" s="132">
        <f t="shared" si="4"/>
        <v>0</v>
      </c>
      <c r="H82" s="132">
        <v>0</v>
      </c>
      <c r="I82" s="106">
        <v>2320</v>
      </c>
      <c r="J82" s="106">
        <v>1.07</v>
      </c>
      <c r="K82" s="107">
        <v>0</v>
      </c>
    </row>
    <row r="83" spans="1:11" s="114" customFormat="1" ht="25.5">
      <c r="A83" s="93" t="s">
        <v>167</v>
      </c>
      <c r="B83" s="133" t="s">
        <v>168</v>
      </c>
      <c r="C83" s="1"/>
      <c r="D83" s="132">
        <v>27916.71</v>
      </c>
      <c r="E83" s="132"/>
      <c r="F83" s="132"/>
      <c r="G83" s="132"/>
      <c r="H83" s="132"/>
      <c r="I83" s="106">
        <v>2320</v>
      </c>
      <c r="J83" s="106"/>
      <c r="K83" s="107"/>
    </row>
    <row r="84" spans="1:11" s="114" customFormat="1" ht="15">
      <c r="A84" s="116" t="s">
        <v>60</v>
      </c>
      <c r="B84" s="131"/>
      <c r="C84" s="1"/>
      <c r="D84" s="119">
        <f>D85</f>
        <v>993.79</v>
      </c>
      <c r="E84" s="132"/>
      <c r="F84" s="132"/>
      <c r="G84" s="119">
        <f>D84/I84</f>
        <v>0.43</v>
      </c>
      <c r="H84" s="119">
        <f>G84/12</f>
        <v>0.04</v>
      </c>
      <c r="I84" s="106">
        <v>2320</v>
      </c>
      <c r="J84" s="106">
        <v>1.07</v>
      </c>
      <c r="K84" s="107">
        <v>0.14</v>
      </c>
    </row>
    <row r="85" spans="1:11" s="114" customFormat="1" ht="15">
      <c r="A85" s="90" t="s">
        <v>61</v>
      </c>
      <c r="B85" s="131" t="s">
        <v>105</v>
      </c>
      <c r="C85" s="1"/>
      <c r="D85" s="132">
        <v>993.79</v>
      </c>
      <c r="E85" s="132"/>
      <c r="F85" s="132"/>
      <c r="G85" s="132"/>
      <c r="H85" s="132"/>
      <c r="I85" s="106">
        <v>2320</v>
      </c>
      <c r="J85" s="106">
        <v>1.07</v>
      </c>
      <c r="K85" s="107">
        <v>0.03</v>
      </c>
    </row>
    <row r="86" spans="1:11" s="106" customFormat="1" ht="15">
      <c r="A86" s="116" t="s">
        <v>64</v>
      </c>
      <c r="B86" s="117"/>
      <c r="C86" s="118"/>
      <c r="D86" s="119">
        <f>D87+D88</f>
        <v>17198.4</v>
      </c>
      <c r="E86" s="119"/>
      <c r="F86" s="119"/>
      <c r="G86" s="119">
        <f>D86/I86</f>
        <v>7.41</v>
      </c>
      <c r="H86" s="119">
        <f>G86/12</f>
        <v>0.62</v>
      </c>
      <c r="I86" s="106">
        <v>2320</v>
      </c>
      <c r="J86" s="106">
        <v>1.07</v>
      </c>
      <c r="K86" s="107">
        <v>0.04</v>
      </c>
    </row>
    <row r="87" spans="1:11" s="114" customFormat="1" ht="15">
      <c r="A87" s="90" t="s">
        <v>169</v>
      </c>
      <c r="B87" s="133" t="s">
        <v>168</v>
      </c>
      <c r="C87" s="1"/>
      <c r="D87" s="132">
        <f>23040/3</f>
        <v>7680</v>
      </c>
      <c r="E87" s="132"/>
      <c r="F87" s="132"/>
      <c r="G87" s="132"/>
      <c r="H87" s="132"/>
      <c r="I87" s="106">
        <v>2320</v>
      </c>
      <c r="J87" s="106">
        <v>1.07</v>
      </c>
      <c r="K87" s="107">
        <v>0.04</v>
      </c>
    </row>
    <row r="88" spans="1:11" s="114" customFormat="1" ht="15">
      <c r="A88" s="90" t="s">
        <v>65</v>
      </c>
      <c r="B88" s="133" t="s">
        <v>106</v>
      </c>
      <c r="C88" s="1">
        <f>F88*12</f>
        <v>0</v>
      </c>
      <c r="D88" s="132">
        <v>9518.4</v>
      </c>
      <c r="E88" s="132">
        <f>H88*12</f>
        <v>0</v>
      </c>
      <c r="F88" s="132"/>
      <c r="G88" s="132"/>
      <c r="H88" s="132"/>
      <c r="I88" s="106">
        <v>2320</v>
      </c>
      <c r="J88" s="106">
        <v>1.07</v>
      </c>
      <c r="K88" s="107">
        <v>0</v>
      </c>
    </row>
    <row r="89" spans="1:11" s="106" customFormat="1" ht="15">
      <c r="A89" s="116" t="s">
        <v>66</v>
      </c>
      <c r="B89" s="117"/>
      <c r="C89" s="118"/>
      <c r="D89" s="119">
        <f>D90</f>
        <v>15702.99</v>
      </c>
      <c r="E89" s="119"/>
      <c r="F89" s="119"/>
      <c r="G89" s="119">
        <f>D89/I89</f>
        <v>6.77</v>
      </c>
      <c r="H89" s="119">
        <f>G89/12</f>
        <v>0.56</v>
      </c>
      <c r="I89" s="106">
        <v>2320</v>
      </c>
      <c r="J89" s="106">
        <v>1.07</v>
      </c>
      <c r="K89" s="107">
        <v>0.49</v>
      </c>
    </row>
    <row r="90" spans="1:11" s="114" customFormat="1" ht="15">
      <c r="A90" s="90" t="s">
        <v>67</v>
      </c>
      <c r="B90" s="131" t="s">
        <v>107</v>
      </c>
      <c r="C90" s="1"/>
      <c r="D90" s="132">
        <v>15702.99</v>
      </c>
      <c r="E90" s="132"/>
      <c r="F90" s="132"/>
      <c r="G90" s="132"/>
      <c r="H90" s="132"/>
      <c r="I90" s="106">
        <v>2320</v>
      </c>
      <c r="J90" s="106">
        <v>1.07</v>
      </c>
      <c r="K90" s="107">
        <v>0.49</v>
      </c>
    </row>
    <row r="91" spans="1:11" s="114" customFormat="1" ht="15" hidden="1">
      <c r="A91" s="90" t="s">
        <v>124</v>
      </c>
      <c r="B91" s="131" t="s">
        <v>107</v>
      </c>
      <c r="C91" s="1"/>
      <c r="D91" s="132">
        <f>G91*I91</f>
        <v>0</v>
      </c>
      <c r="E91" s="132"/>
      <c r="F91" s="132"/>
      <c r="G91" s="132"/>
      <c r="H91" s="132"/>
      <c r="I91" s="106">
        <v>2320</v>
      </c>
      <c r="J91" s="106">
        <v>1.07</v>
      </c>
      <c r="K91" s="107">
        <v>0</v>
      </c>
    </row>
    <row r="92" spans="1:11" s="114" customFormat="1" ht="25.5" customHeight="1" hidden="1" thickBot="1">
      <c r="A92" s="90" t="s">
        <v>125</v>
      </c>
      <c r="B92" s="131" t="s">
        <v>105</v>
      </c>
      <c r="C92" s="1"/>
      <c r="D92" s="132">
        <f>G92*I92</f>
        <v>0</v>
      </c>
      <c r="E92" s="132"/>
      <c r="F92" s="132"/>
      <c r="G92" s="132"/>
      <c r="H92" s="132"/>
      <c r="I92" s="106">
        <v>2320</v>
      </c>
      <c r="J92" s="106">
        <v>1.07</v>
      </c>
      <c r="K92" s="107">
        <v>0</v>
      </c>
    </row>
    <row r="93" spans="1:11" s="106" customFormat="1" ht="30">
      <c r="A93" s="134" t="s">
        <v>170</v>
      </c>
      <c r="B93" s="117" t="s">
        <v>93</v>
      </c>
      <c r="C93" s="118">
        <f>F93*12</f>
        <v>0</v>
      </c>
      <c r="D93" s="119">
        <f>G93*I93</f>
        <v>12528</v>
      </c>
      <c r="E93" s="119">
        <f>H93*12</f>
        <v>5.4</v>
      </c>
      <c r="F93" s="119"/>
      <c r="G93" s="119">
        <f aca="true" t="shared" si="5" ref="G93:G99">H93*12</f>
        <v>5.4</v>
      </c>
      <c r="H93" s="119">
        <f>0.34+0.11</f>
        <v>0.45</v>
      </c>
      <c r="I93" s="106">
        <v>2320</v>
      </c>
      <c r="J93" s="106">
        <v>1.07</v>
      </c>
      <c r="K93" s="107">
        <v>0.3</v>
      </c>
    </row>
    <row r="94" spans="1:11" s="106" customFormat="1" ht="18.75" hidden="1">
      <c r="A94" s="134" t="s">
        <v>3</v>
      </c>
      <c r="B94" s="117"/>
      <c r="C94" s="118">
        <f>F94*12</f>
        <v>0</v>
      </c>
      <c r="D94" s="118"/>
      <c r="E94" s="118"/>
      <c r="F94" s="119"/>
      <c r="G94" s="118"/>
      <c r="H94" s="135"/>
      <c r="I94" s="106">
        <v>2320</v>
      </c>
      <c r="K94" s="107"/>
    </row>
    <row r="95" spans="1:11" s="106" customFormat="1" ht="15" hidden="1">
      <c r="A95" s="136" t="s">
        <v>126</v>
      </c>
      <c r="B95" s="137"/>
      <c r="C95" s="122"/>
      <c r="D95" s="122"/>
      <c r="E95" s="122"/>
      <c r="F95" s="123"/>
      <c r="G95" s="122"/>
      <c r="H95" s="138"/>
      <c r="I95" s="106">
        <v>2320</v>
      </c>
      <c r="K95" s="107"/>
    </row>
    <row r="96" spans="1:11" s="106" customFormat="1" ht="15" hidden="1">
      <c r="A96" s="136" t="s">
        <v>127</v>
      </c>
      <c r="B96" s="137"/>
      <c r="C96" s="122"/>
      <c r="D96" s="122"/>
      <c r="E96" s="122"/>
      <c r="F96" s="123"/>
      <c r="G96" s="122"/>
      <c r="H96" s="138"/>
      <c r="I96" s="106">
        <v>2320</v>
      </c>
      <c r="K96" s="107"/>
    </row>
    <row r="97" spans="1:11" s="106" customFormat="1" ht="15" hidden="1">
      <c r="A97" s="136" t="s">
        <v>128</v>
      </c>
      <c r="B97" s="137"/>
      <c r="C97" s="122"/>
      <c r="D97" s="122">
        <f>G97*I97</f>
        <v>0</v>
      </c>
      <c r="E97" s="122"/>
      <c r="F97" s="123"/>
      <c r="G97" s="122">
        <f t="shared" si="5"/>
        <v>0</v>
      </c>
      <c r="H97" s="138"/>
      <c r="I97" s="106">
        <v>2320</v>
      </c>
      <c r="K97" s="107"/>
    </row>
    <row r="98" spans="1:11" s="106" customFormat="1" ht="15" hidden="1">
      <c r="A98" s="136" t="s">
        <v>129</v>
      </c>
      <c r="B98" s="137"/>
      <c r="C98" s="122"/>
      <c r="D98" s="122">
        <f>G98*I98</f>
        <v>0</v>
      </c>
      <c r="E98" s="122"/>
      <c r="F98" s="123"/>
      <c r="G98" s="122">
        <f t="shared" si="5"/>
        <v>0</v>
      </c>
      <c r="H98" s="138"/>
      <c r="I98" s="106">
        <v>2320</v>
      </c>
      <c r="K98" s="107"/>
    </row>
    <row r="99" spans="1:11" s="106" customFormat="1" ht="15" hidden="1">
      <c r="A99" s="139" t="s">
        <v>130</v>
      </c>
      <c r="B99" s="140"/>
      <c r="C99" s="141"/>
      <c r="D99" s="141">
        <f>G99*I99</f>
        <v>0</v>
      </c>
      <c r="E99" s="141"/>
      <c r="F99" s="142"/>
      <c r="G99" s="141">
        <f t="shared" si="5"/>
        <v>0</v>
      </c>
      <c r="H99" s="143"/>
      <c r="I99" s="106">
        <v>2320</v>
      </c>
      <c r="K99" s="107"/>
    </row>
    <row r="100" spans="1:11" s="106" customFormat="1" ht="30.75" thickBot="1">
      <c r="A100" s="210" t="s">
        <v>171</v>
      </c>
      <c r="B100" s="211" t="s">
        <v>172</v>
      </c>
      <c r="C100" s="147"/>
      <c r="D100" s="118">
        <v>113000</v>
      </c>
      <c r="E100" s="118"/>
      <c r="F100" s="119"/>
      <c r="G100" s="118">
        <f>D100/I100</f>
        <v>48.71</v>
      </c>
      <c r="H100" s="119">
        <f>G100/12</f>
        <v>4.06</v>
      </c>
      <c r="I100" s="106">
        <v>2320</v>
      </c>
      <c r="K100" s="107"/>
    </row>
    <row r="101" spans="1:11" s="106" customFormat="1" ht="19.5" thickBot="1">
      <c r="A101" s="144" t="s">
        <v>131</v>
      </c>
      <c r="B101" s="145" t="s">
        <v>86</v>
      </c>
      <c r="C101" s="146"/>
      <c r="D101" s="147">
        <f>G101*I101</f>
        <v>47884.8</v>
      </c>
      <c r="E101" s="147"/>
      <c r="F101" s="148"/>
      <c r="G101" s="147">
        <f>12*H101</f>
        <v>20.64</v>
      </c>
      <c r="H101" s="212">
        <v>1.72</v>
      </c>
      <c r="I101" s="106">
        <v>2320</v>
      </c>
      <c r="K101" s="107"/>
    </row>
    <row r="102" spans="1:11" s="106" customFormat="1" ht="19.5" thickBot="1">
      <c r="A102" s="149" t="s">
        <v>4</v>
      </c>
      <c r="B102" s="104"/>
      <c r="C102" s="150">
        <f>F102*12</f>
        <v>0</v>
      </c>
      <c r="D102" s="151">
        <f>D101+D100+D93+D89+D86+D84+D74+D72+D60+D44+D43+D42+D41+D40+D36+D35+D34+D33+D32+D23+D15</f>
        <v>567005.09</v>
      </c>
      <c r="E102" s="151">
        <f>E101+E100+E93+E89+E86+E84+E74+E72+E60+E44+E43+E42+E41+E40+E36+E35+E34+E33+E32+E23+E15</f>
        <v>126.72</v>
      </c>
      <c r="F102" s="151">
        <f>F101+F100+F93+F89+F86+F84+F74+F72+F60+F44+F43+F42+F41+F40+F36+F35+F34+F33+F32+F23+F15</f>
        <v>0</v>
      </c>
      <c r="G102" s="151">
        <f>G101+G100+G93+G89+G86+G84+G74+G72+G60+G44+G43+G42+G41+G40+G36+G35+G34+G33+G32+G23+G15</f>
        <v>244.41</v>
      </c>
      <c r="H102" s="151">
        <f>H101+H100+H93+H89+H86+H84+H74+H72+H60+H44+H43+H42+H41+H40+H36+H35+H34+H33+H32+H23+H15</f>
        <v>20.37</v>
      </c>
      <c r="K102" s="107"/>
    </row>
    <row r="103" spans="1:11" s="156" customFormat="1" ht="20.25" hidden="1" thickBot="1">
      <c r="A103" s="152" t="s">
        <v>2</v>
      </c>
      <c r="B103" s="153" t="s">
        <v>86</v>
      </c>
      <c r="C103" s="153" t="s">
        <v>132</v>
      </c>
      <c r="D103" s="154"/>
      <c r="E103" s="153" t="s">
        <v>132</v>
      </c>
      <c r="F103" s="155"/>
      <c r="G103" s="153" t="s">
        <v>132</v>
      </c>
      <c r="H103" s="155"/>
      <c r="K103" s="157"/>
    </row>
    <row r="104" spans="1:11" s="156" customFormat="1" ht="19.5">
      <c r="A104" s="158"/>
      <c r="B104" s="159"/>
      <c r="C104" s="159"/>
      <c r="D104" s="159"/>
      <c r="E104" s="159"/>
      <c r="F104" s="160"/>
      <c r="G104" s="159"/>
      <c r="H104" s="160"/>
      <c r="K104" s="157"/>
    </row>
    <row r="105" spans="1:11" s="162" customFormat="1" ht="12.75">
      <c r="A105" s="161"/>
      <c r="F105" s="2"/>
      <c r="H105" s="2"/>
      <c r="K105" s="163"/>
    </row>
    <row r="106" spans="1:11" s="162" customFormat="1" ht="12.75">
      <c r="A106" s="161"/>
      <c r="F106" s="2"/>
      <c r="H106" s="2"/>
      <c r="K106" s="163"/>
    </row>
    <row r="107" spans="1:11" s="162" customFormat="1" ht="12.75">
      <c r="A107" s="161"/>
      <c r="F107" s="2"/>
      <c r="H107" s="2"/>
      <c r="K107" s="163"/>
    </row>
    <row r="108" spans="1:11" s="162" customFormat="1" ht="13.5" thickBot="1">
      <c r="A108" s="161"/>
      <c r="F108" s="2"/>
      <c r="H108" s="2"/>
      <c r="K108" s="163"/>
    </row>
    <row r="109" spans="1:11" s="106" customFormat="1" ht="19.5" thickBot="1">
      <c r="A109" s="164" t="s">
        <v>133</v>
      </c>
      <c r="B109" s="104"/>
      <c r="C109" s="150">
        <f>F109*12</f>
        <v>0</v>
      </c>
      <c r="D109" s="165">
        <f>D110+D111+D113</f>
        <v>107933.3</v>
      </c>
      <c r="E109" s="165">
        <f>E110+E111+E113</f>
        <v>0</v>
      </c>
      <c r="F109" s="165">
        <f>F110+F111+F113</f>
        <v>0</v>
      </c>
      <c r="G109" s="165">
        <f>G110+G111+G113</f>
        <v>46.52</v>
      </c>
      <c r="H109" s="165">
        <f>H110+H111+H113</f>
        <v>3.87</v>
      </c>
      <c r="I109" s="106">
        <v>2320</v>
      </c>
      <c r="K109" s="107"/>
    </row>
    <row r="110" spans="1:11" s="114" customFormat="1" ht="18.75" customHeight="1">
      <c r="A110" s="90" t="s">
        <v>173</v>
      </c>
      <c r="B110" s="131"/>
      <c r="C110" s="1"/>
      <c r="D110" s="132">
        <v>57699.37</v>
      </c>
      <c r="E110" s="132"/>
      <c r="F110" s="132"/>
      <c r="G110" s="132">
        <f>D110/I110</f>
        <v>24.87</v>
      </c>
      <c r="H110" s="132">
        <f>G110/12</f>
        <v>2.07</v>
      </c>
      <c r="I110" s="106">
        <v>2320</v>
      </c>
      <c r="J110" s="106"/>
      <c r="K110" s="107"/>
    </row>
    <row r="111" spans="1:11" s="114" customFormat="1" ht="18.75" customHeight="1">
      <c r="A111" s="90" t="s">
        <v>174</v>
      </c>
      <c r="B111" s="131"/>
      <c r="C111" s="1"/>
      <c r="D111" s="132">
        <v>23983.97</v>
      </c>
      <c r="E111" s="132"/>
      <c r="F111" s="132"/>
      <c r="G111" s="132">
        <f>D111/I111</f>
        <v>10.34</v>
      </c>
      <c r="H111" s="132">
        <f>G111/12</f>
        <v>0.86</v>
      </c>
      <c r="I111" s="106">
        <v>2320</v>
      </c>
      <c r="J111" s="106"/>
      <c r="K111" s="107"/>
    </row>
    <row r="112" spans="1:11" s="114" customFormat="1" ht="18.75" customHeight="1" hidden="1">
      <c r="A112" s="90" t="s">
        <v>135</v>
      </c>
      <c r="B112" s="131"/>
      <c r="C112" s="1"/>
      <c r="D112" s="132"/>
      <c r="E112" s="132"/>
      <c r="F112" s="132"/>
      <c r="G112" s="132">
        <f>D112/I112</f>
        <v>0</v>
      </c>
      <c r="H112" s="132">
        <f>G112/12</f>
        <v>0</v>
      </c>
      <c r="I112" s="106">
        <v>2320</v>
      </c>
      <c r="J112" s="106"/>
      <c r="K112" s="107"/>
    </row>
    <row r="113" spans="1:11" s="114" customFormat="1" ht="18.75" customHeight="1">
      <c r="A113" s="90" t="s">
        <v>134</v>
      </c>
      <c r="B113" s="131"/>
      <c r="C113" s="1"/>
      <c r="D113" s="132">
        <v>26249.96</v>
      </c>
      <c r="E113" s="213"/>
      <c r="F113" s="213"/>
      <c r="G113" s="132">
        <f>D113/I113</f>
        <v>11.31</v>
      </c>
      <c r="H113" s="132">
        <f>G113/12</f>
        <v>0.94</v>
      </c>
      <c r="I113" s="106">
        <v>2320</v>
      </c>
      <c r="J113" s="106"/>
      <c r="K113" s="107"/>
    </row>
    <row r="114" spans="1:11" s="162" customFormat="1" ht="12.75">
      <c r="A114" s="161"/>
      <c r="F114" s="2"/>
      <c r="H114" s="2"/>
      <c r="K114" s="163"/>
    </row>
    <row r="115" spans="1:11" s="162" customFormat="1" ht="12.75">
      <c r="A115" s="161"/>
      <c r="F115" s="2"/>
      <c r="H115" s="2"/>
      <c r="K115" s="163"/>
    </row>
    <row r="116" spans="1:11" s="162" customFormat="1" ht="13.5" thickBot="1">
      <c r="A116" s="161"/>
      <c r="F116" s="2"/>
      <c r="H116" s="2"/>
      <c r="K116" s="163"/>
    </row>
    <row r="117" spans="1:11" s="169" customFormat="1" ht="15.75" thickBot="1">
      <c r="A117" s="166" t="s">
        <v>6</v>
      </c>
      <c r="B117" s="167"/>
      <c r="C117" s="167"/>
      <c r="D117" s="168">
        <f>D102+D109</f>
        <v>674938.39</v>
      </c>
      <c r="E117" s="168">
        <f>E102+E109</f>
        <v>126.72</v>
      </c>
      <c r="F117" s="168">
        <f>F102+F109</f>
        <v>0</v>
      </c>
      <c r="G117" s="168">
        <f>G102+G109</f>
        <v>290.93</v>
      </c>
      <c r="H117" s="168">
        <f>H102+H109</f>
        <v>24.24</v>
      </c>
      <c r="K117" s="170"/>
    </row>
    <row r="118" spans="1:11" s="162" customFormat="1" ht="12.75">
      <c r="A118" s="161"/>
      <c r="F118" s="2"/>
      <c r="H118" s="2"/>
      <c r="K118" s="163"/>
    </row>
    <row r="119" spans="1:11" s="162" customFormat="1" ht="12.75">
      <c r="A119" s="161"/>
      <c r="F119" s="2"/>
      <c r="H119" s="2"/>
      <c r="K119" s="163"/>
    </row>
    <row r="120" spans="1:11" s="162" customFormat="1" ht="12.75">
      <c r="A120" s="161"/>
      <c r="F120" s="2"/>
      <c r="H120" s="2"/>
      <c r="K120" s="163"/>
    </row>
    <row r="121" spans="1:11" s="175" customFormat="1" ht="18.75">
      <c r="A121" s="171"/>
      <c r="B121" s="172"/>
      <c r="C121" s="173"/>
      <c r="D121" s="173"/>
      <c r="E121" s="173"/>
      <c r="F121" s="174"/>
      <c r="G121" s="173"/>
      <c r="H121" s="174"/>
      <c r="K121" s="176"/>
    </row>
    <row r="122" spans="1:11" s="156" customFormat="1" ht="19.5">
      <c r="A122" s="177"/>
      <c r="B122" s="178"/>
      <c r="C122" s="179"/>
      <c r="D122" s="179"/>
      <c r="E122" s="179"/>
      <c r="F122" s="180"/>
      <c r="G122" s="179"/>
      <c r="H122" s="180"/>
      <c r="K122" s="157"/>
    </row>
    <row r="123" spans="1:11" s="162" customFormat="1" ht="14.25">
      <c r="A123" s="230" t="s">
        <v>136</v>
      </c>
      <c r="B123" s="230"/>
      <c r="C123" s="230"/>
      <c r="D123" s="230"/>
      <c r="E123" s="230"/>
      <c r="F123" s="230"/>
      <c r="K123" s="163"/>
    </row>
    <row r="124" spans="1:11" s="162" customFormat="1" ht="12.75">
      <c r="A124" s="161" t="s">
        <v>137</v>
      </c>
      <c r="F124" s="2"/>
      <c r="H124" s="2"/>
      <c r="K124" s="163"/>
    </row>
    <row r="125" spans="6:11" s="162" customFormat="1" ht="12.75">
      <c r="F125" s="2"/>
      <c r="H125" s="2"/>
      <c r="K125" s="163"/>
    </row>
    <row r="126" spans="6:11" s="162" customFormat="1" ht="12.75">
      <c r="F126" s="2"/>
      <c r="H126" s="2"/>
      <c r="K126" s="163"/>
    </row>
    <row r="127" spans="6:11" s="162" customFormat="1" ht="12.75">
      <c r="F127" s="2"/>
      <c r="H127" s="2"/>
      <c r="K127" s="163"/>
    </row>
    <row r="128" spans="6:11" s="162" customFormat="1" ht="12.75">
      <c r="F128" s="2"/>
      <c r="H128" s="2"/>
      <c r="K128" s="163"/>
    </row>
    <row r="129" spans="6:11" s="162" customFormat="1" ht="12.75">
      <c r="F129" s="2"/>
      <c r="H129" s="2"/>
      <c r="K129" s="163"/>
    </row>
    <row r="130" spans="6:11" s="162" customFormat="1" ht="12.75">
      <c r="F130" s="2"/>
      <c r="H130" s="2"/>
      <c r="K130" s="163"/>
    </row>
    <row r="131" spans="6:11" s="162" customFormat="1" ht="12.75">
      <c r="F131" s="2"/>
      <c r="H131" s="2"/>
      <c r="K131" s="163"/>
    </row>
    <row r="132" spans="6:11" s="162" customFormat="1" ht="12.75">
      <c r="F132" s="2"/>
      <c r="H132" s="2"/>
      <c r="K132" s="163"/>
    </row>
    <row r="133" spans="6:11" s="162" customFormat="1" ht="12.75">
      <c r="F133" s="2"/>
      <c r="H133" s="2"/>
      <c r="K133" s="163"/>
    </row>
    <row r="134" spans="6:11" s="162" customFormat="1" ht="12.75">
      <c r="F134" s="2"/>
      <c r="H134" s="2"/>
      <c r="K134" s="163"/>
    </row>
    <row r="135" spans="6:11" s="162" customFormat="1" ht="12.75">
      <c r="F135" s="2"/>
      <c r="H135" s="2"/>
      <c r="K135" s="163"/>
    </row>
    <row r="136" spans="6:11" s="162" customFormat="1" ht="12.75">
      <c r="F136" s="2"/>
      <c r="H136" s="2"/>
      <c r="K136" s="163"/>
    </row>
    <row r="137" spans="6:11" s="162" customFormat="1" ht="12.75">
      <c r="F137" s="2"/>
      <c r="H137" s="2"/>
      <c r="K137" s="163"/>
    </row>
    <row r="138" spans="6:11" s="162" customFormat="1" ht="12.75">
      <c r="F138" s="2"/>
      <c r="H138" s="2"/>
      <c r="K138" s="163"/>
    </row>
    <row r="139" spans="6:11" s="162" customFormat="1" ht="12.75">
      <c r="F139" s="2"/>
      <c r="H139" s="2"/>
      <c r="K139" s="163"/>
    </row>
  </sheetData>
  <sheetProtection/>
  <mergeCells count="13">
    <mergeCell ref="A1:H1"/>
    <mergeCell ref="B2:H2"/>
    <mergeCell ref="B3:H3"/>
    <mergeCell ref="B4:H4"/>
    <mergeCell ref="A5:H5"/>
    <mergeCell ref="A6:H6"/>
    <mergeCell ref="A123:F123"/>
    <mergeCell ref="A7:H7"/>
    <mergeCell ref="A8:H8"/>
    <mergeCell ref="A9:H9"/>
    <mergeCell ref="A10:H10"/>
    <mergeCell ref="A11:H11"/>
    <mergeCell ref="A14:H14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zoomScale="80" zoomScaleNormal="80" zoomScalePageLayoutView="0" workbookViewId="0" topLeftCell="A1">
      <pane xSplit="1" ySplit="2" topLeftCell="G8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97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61" t="s">
        <v>175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5" s="5" customFormat="1" ht="78.75" customHeight="1" thickBot="1">
      <c r="A2" s="183" t="s">
        <v>0</v>
      </c>
      <c r="B2" s="268" t="s">
        <v>138</v>
      </c>
      <c r="C2" s="269"/>
      <c r="D2" s="270"/>
      <c r="E2" s="269" t="s">
        <v>139</v>
      </c>
      <c r="F2" s="269"/>
      <c r="G2" s="269"/>
      <c r="H2" s="268" t="s">
        <v>140</v>
      </c>
      <c r="I2" s="269"/>
      <c r="J2" s="270"/>
      <c r="K2" s="268" t="s">
        <v>141</v>
      </c>
      <c r="L2" s="269"/>
      <c r="M2" s="270"/>
      <c r="N2" s="41" t="s">
        <v>10</v>
      </c>
      <c r="O2" s="18" t="s">
        <v>5</v>
      </c>
    </row>
    <row r="3" spans="1:15" s="6" customFormat="1" ht="12.75">
      <c r="A3" s="35"/>
      <c r="B3" s="25" t="s">
        <v>7</v>
      </c>
      <c r="C3" s="11" t="s">
        <v>8</v>
      </c>
      <c r="D3" s="31" t="s">
        <v>9</v>
      </c>
      <c r="E3" s="40" t="s">
        <v>7</v>
      </c>
      <c r="F3" s="11" t="s">
        <v>8</v>
      </c>
      <c r="G3" s="16" t="s">
        <v>9</v>
      </c>
      <c r="H3" s="25" t="s">
        <v>7</v>
      </c>
      <c r="I3" s="11" t="s">
        <v>8</v>
      </c>
      <c r="J3" s="31" t="s">
        <v>9</v>
      </c>
      <c r="K3" s="25" t="s">
        <v>7</v>
      </c>
      <c r="L3" s="11" t="s">
        <v>8</v>
      </c>
      <c r="M3" s="31" t="s">
        <v>9</v>
      </c>
      <c r="N3" s="43"/>
      <c r="O3" s="19"/>
    </row>
    <row r="4" spans="1:15" s="6" customFormat="1" ht="49.5" customHeight="1">
      <c r="A4" s="271" t="s">
        <v>1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3"/>
    </row>
    <row r="5" spans="1:15" s="5" customFormat="1" ht="14.25" customHeight="1">
      <c r="A5" s="88" t="s">
        <v>171</v>
      </c>
      <c r="B5" s="26"/>
      <c r="C5" s="7"/>
      <c r="D5" s="51">
        <f>O5/4</f>
        <v>28250</v>
      </c>
      <c r="E5" s="41"/>
      <c r="F5" s="7"/>
      <c r="G5" s="51">
        <f>O5/4</f>
        <v>28250</v>
      </c>
      <c r="H5" s="26"/>
      <c r="I5" s="7"/>
      <c r="J5" s="51">
        <f>O5/4</f>
        <v>28250</v>
      </c>
      <c r="K5" s="26"/>
      <c r="L5" s="7"/>
      <c r="M5" s="51">
        <f>O5/4</f>
        <v>28250</v>
      </c>
      <c r="N5" s="45">
        <f aca="true" t="shared" si="0" ref="N5:N12">M5+J5+G5+D5</f>
        <v>113000</v>
      </c>
      <c r="O5" s="12">
        <v>113000</v>
      </c>
    </row>
    <row r="6" spans="1:15" s="5" customFormat="1" ht="14.25" customHeight="1">
      <c r="A6" s="88" t="s">
        <v>31</v>
      </c>
      <c r="B6" s="26"/>
      <c r="C6" s="7"/>
      <c r="D6" s="51">
        <f>O6/4</f>
        <v>18583.2</v>
      </c>
      <c r="E6" s="41"/>
      <c r="F6" s="7"/>
      <c r="G6" s="51">
        <f>O6/4</f>
        <v>18583.2</v>
      </c>
      <c r="H6" s="26"/>
      <c r="I6" s="7"/>
      <c r="J6" s="51">
        <f>O6/4</f>
        <v>18583.2</v>
      </c>
      <c r="K6" s="26"/>
      <c r="L6" s="7"/>
      <c r="M6" s="51">
        <f>O6/4</f>
        <v>18583.2</v>
      </c>
      <c r="N6" s="45">
        <f t="shared" si="0"/>
        <v>74332.8</v>
      </c>
      <c r="O6" s="12">
        <v>74332.8</v>
      </c>
    </row>
    <row r="7" spans="1:15" s="5" customFormat="1" ht="30">
      <c r="A7" s="88" t="s">
        <v>32</v>
      </c>
      <c r="B7" s="26"/>
      <c r="C7" s="7"/>
      <c r="D7" s="51">
        <f aca="true" t="shared" si="1" ref="D7:D17">O7/4</f>
        <v>29023.2</v>
      </c>
      <c r="E7" s="41"/>
      <c r="F7" s="7"/>
      <c r="G7" s="51">
        <f aca="true" t="shared" si="2" ref="G7:G17">O7/4</f>
        <v>29023.2</v>
      </c>
      <c r="H7" s="26"/>
      <c r="I7" s="7"/>
      <c r="J7" s="51">
        <f aca="true" t="shared" si="3" ref="J7:J17">O7/4</f>
        <v>29023.2</v>
      </c>
      <c r="K7" s="26"/>
      <c r="L7" s="7"/>
      <c r="M7" s="51">
        <f aca="true" t="shared" si="4" ref="M7:M17">O7/4</f>
        <v>29023.2</v>
      </c>
      <c r="N7" s="45">
        <f t="shared" si="0"/>
        <v>116092.8</v>
      </c>
      <c r="O7" s="12">
        <v>116092.8</v>
      </c>
    </row>
    <row r="8" spans="1:15" s="5" customFormat="1" ht="15">
      <c r="A8" s="89" t="s">
        <v>33</v>
      </c>
      <c r="B8" s="26"/>
      <c r="C8" s="7"/>
      <c r="D8" s="51">
        <f t="shared" si="1"/>
        <v>4733.05</v>
      </c>
      <c r="E8" s="41"/>
      <c r="F8" s="7"/>
      <c r="G8" s="51">
        <f t="shared" si="2"/>
        <v>4733.05</v>
      </c>
      <c r="H8" s="26"/>
      <c r="I8" s="7"/>
      <c r="J8" s="51">
        <f t="shared" si="3"/>
        <v>4733.05</v>
      </c>
      <c r="K8" s="26"/>
      <c r="L8" s="7"/>
      <c r="M8" s="51">
        <f t="shared" si="4"/>
        <v>4733.05</v>
      </c>
      <c r="N8" s="45">
        <f t="shared" si="0"/>
        <v>18932.2</v>
      </c>
      <c r="O8" s="12">
        <v>18932.2</v>
      </c>
    </row>
    <row r="9" spans="1:15" s="5" customFormat="1" ht="15">
      <c r="A9" s="89" t="s">
        <v>34</v>
      </c>
      <c r="B9" s="26"/>
      <c r="C9" s="7"/>
      <c r="D9" s="51">
        <f t="shared" si="1"/>
        <v>15451.2</v>
      </c>
      <c r="E9" s="41"/>
      <c r="F9" s="7"/>
      <c r="G9" s="51">
        <f t="shared" si="2"/>
        <v>15451.2</v>
      </c>
      <c r="H9" s="26"/>
      <c r="I9" s="7"/>
      <c r="J9" s="51">
        <f t="shared" si="3"/>
        <v>15451.2</v>
      </c>
      <c r="K9" s="26"/>
      <c r="L9" s="7"/>
      <c r="M9" s="51">
        <f t="shared" si="4"/>
        <v>15451.2</v>
      </c>
      <c r="N9" s="45">
        <f t="shared" si="0"/>
        <v>61804.8</v>
      </c>
      <c r="O9" s="12">
        <v>61804.8</v>
      </c>
    </row>
    <row r="10" spans="1:15" s="5" customFormat="1" ht="30">
      <c r="A10" s="89" t="s">
        <v>35</v>
      </c>
      <c r="B10" s="26"/>
      <c r="C10" s="7"/>
      <c r="D10" s="51">
        <f t="shared" si="1"/>
        <v>462.04</v>
      </c>
      <c r="E10" s="41"/>
      <c r="F10" s="7"/>
      <c r="G10" s="51">
        <f t="shared" si="2"/>
        <v>462.04</v>
      </c>
      <c r="H10" s="26"/>
      <c r="I10" s="7"/>
      <c r="J10" s="51">
        <f t="shared" si="3"/>
        <v>462.04</v>
      </c>
      <c r="K10" s="26"/>
      <c r="L10" s="7"/>
      <c r="M10" s="51">
        <f t="shared" si="4"/>
        <v>462.04</v>
      </c>
      <c r="N10" s="45">
        <f t="shared" si="0"/>
        <v>1848.16</v>
      </c>
      <c r="O10" s="12">
        <v>1848.15</v>
      </c>
    </row>
    <row r="11" spans="1:15" s="5" customFormat="1" ht="30">
      <c r="A11" s="89" t="s">
        <v>36</v>
      </c>
      <c r="B11" s="26"/>
      <c r="C11" s="7"/>
      <c r="D11" s="51">
        <f t="shared" si="1"/>
        <v>462.04</v>
      </c>
      <c r="E11" s="41"/>
      <c r="F11" s="7"/>
      <c r="G11" s="51">
        <f t="shared" si="2"/>
        <v>462.04</v>
      </c>
      <c r="H11" s="26"/>
      <c r="I11" s="7"/>
      <c r="J11" s="51">
        <f t="shared" si="3"/>
        <v>462.04</v>
      </c>
      <c r="K11" s="26"/>
      <c r="L11" s="7"/>
      <c r="M11" s="51">
        <f t="shared" si="4"/>
        <v>462.04</v>
      </c>
      <c r="N11" s="45">
        <f t="shared" si="0"/>
        <v>1848.16</v>
      </c>
      <c r="O11" s="12">
        <v>1848.15</v>
      </c>
    </row>
    <row r="12" spans="1:15" s="5" customFormat="1" ht="15">
      <c r="A12" s="89" t="s">
        <v>37</v>
      </c>
      <c r="B12" s="26"/>
      <c r="C12" s="7"/>
      <c r="D12" s="51">
        <f>O12/4</f>
        <v>2917.67</v>
      </c>
      <c r="E12" s="41"/>
      <c r="F12" s="7"/>
      <c r="G12" s="51">
        <f t="shared" si="2"/>
        <v>2917.67</v>
      </c>
      <c r="H12" s="26"/>
      <c r="I12" s="7"/>
      <c r="J12" s="51">
        <f t="shared" si="3"/>
        <v>2917.67</v>
      </c>
      <c r="K12" s="26"/>
      <c r="L12" s="7"/>
      <c r="M12" s="51">
        <f t="shared" si="4"/>
        <v>2917.67</v>
      </c>
      <c r="N12" s="45">
        <f t="shared" si="0"/>
        <v>11670.68</v>
      </c>
      <c r="O12" s="12">
        <v>11670.68</v>
      </c>
    </row>
    <row r="13" spans="1:15" s="5" customFormat="1" ht="29.25" customHeight="1">
      <c r="A13" s="89" t="s">
        <v>63</v>
      </c>
      <c r="B13" s="26"/>
      <c r="C13" s="7"/>
      <c r="D13" s="51">
        <f>O13/4</f>
        <v>1322.4</v>
      </c>
      <c r="E13" s="41"/>
      <c r="F13" s="7"/>
      <c r="G13" s="51">
        <f t="shared" si="2"/>
        <v>1322.4</v>
      </c>
      <c r="H13" s="26"/>
      <c r="I13" s="7"/>
      <c r="J13" s="51">
        <f t="shared" si="3"/>
        <v>1322.4</v>
      </c>
      <c r="K13" s="26"/>
      <c r="L13" s="7"/>
      <c r="M13" s="51">
        <f t="shared" si="4"/>
        <v>1322.4</v>
      </c>
      <c r="N13" s="45">
        <v>5289.6</v>
      </c>
      <c r="O13" s="12">
        <v>5289.6</v>
      </c>
    </row>
    <row r="14" spans="1:15" s="5" customFormat="1" ht="45">
      <c r="A14" s="92" t="s">
        <v>217</v>
      </c>
      <c r="B14" s="227"/>
      <c r="C14" s="127"/>
      <c r="D14" s="228"/>
      <c r="E14" s="41"/>
      <c r="F14" s="127"/>
      <c r="G14" s="228"/>
      <c r="H14" s="227"/>
      <c r="I14" s="127"/>
      <c r="J14" s="228"/>
      <c r="K14" s="227"/>
      <c r="L14" s="127"/>
      <c r="M14" s="228">
        <v>2455.49</v>
      </c>
      <c r="N14" s="45">
        <f>M14+J14+G14+D14</f>
        <v>2455.49</v>
      </c>
      <c r="O14" s="12"/>
    </row>
    <row r="15" spans="1:15" s="8" customFormat="1" ht="15">
      <c r="A15" s="89" t="s">
        <v>38</v>
      </c>
      <c r="B15" s="27"/>
      <c r="C15" s="24"/>
      <c r="D15" s="51">
        <f t="shared" si="1"/>
        <v>278.4</v>
      </c>
      <c r="E15" s="42"/>
      <c r="F15" s="24"/>
      <c r="G15" s="51">
        <f t="shared" si="2"/>
        <v>278.4</v>
      </c>
      <c r="H15" s="27"/>
      <c r="I15" s="24"/>
      <c r="J15" s="51">
        <f t="shared" si="3"/>
        <v>278.4</v>
      </c>
      <c r="K15" s="27"/>
      <c r="L15" s="24"/>
      <c r="M15" s="51">
        <f t="shared" si="4"/>
        <v>278.4</v>
      </c>
      <c r="N15" s="45">
        <f>M15+J15+G15+D15</f>
        <v>1113.6</v>
      </c>
      <c r="O15" s="12">
        <v>1113.6</v>
      </c>
    </row>
    <row r="16" spans="1:15" s="5" customFormat="1" ht="15">
      <c r="A16" s="89" t="s">
        <v>39</v>
      </c>
      <c r="B16" s="26"/>
      <c r="C16" s="7"/>
      <c r="D16" s="51">
        <f t="shared" si="1"/>
        <v>208.8</v>
      </c>
      <c r="E16" s="41"/>
      <c r="F16" s="7"/>
      <c r="G16" s="51">
        <f t="shared" si="2"/>
        <v>208.8</v>
      </c>
      <c r="H16" s="26"/>
      <c r="I16" s="7"/>
      <c r="J16" s="51">
        <f t="shared" si="3"/>
        <v>208.8</v>
      </c>
      <c r="K16" s="26"/>
      <c r="L16" s="7"/>
      <c r="M16" s="51">
        <f t="shared" si="4"/>
        <v>208.8</v>
      </c>
      <c r="N16" s="45">
        <f>M16+J16+G16+D16</f>
        <v>835.2</v>
      </c>
      <c r="O16" s="12">
        <v>835.2</v>
      </c>
    </row>
    <row r="17" spans="1:15" s="5" customFormat="1" ht="30">
      <c r="A17" s="89" t="s">
        <v>40</v>
      </c>
      <c r="B17" s="26"/>
      <c r="C17" s="7"/>
      <c r="D17" s="51">
        <f t="shared" si="1"/>
        <v>0</v>
      </c>
      <c r="E17" s="41"/>
      <c r="F17" s="7"/>
      <c r="G17" s="51">
        <f t="shared" si="2"/>
        <v>0</v>
      </c>
      <c r="H17" s="181"/>
      <c r="I17" s="182"/>
      <c r="J17" s="51">
        <f t="shared" si="3"/>
        <v>0</v>
      </c>
      <c r="K17" s="26"/>
      <c r="L17" s="7"/>
      <c r="M17" s="51">
        <f t="shared" si="4"/>
        <v>0</v>
      </c>
      <c r="N17" s="45">
        <f aca="true" t="shared" si="5" ref="N17:N49">M17+J17+G17+D17</f>
        <v>0</v>
      </c>
      <c r="O17" s="12"/>
    </row>
    <row r="18" spans="1:15" s="5" customFormat="1" ht="15">
      <c r="A18" s="89" t="s">
        <v>41</v>
      </c>
      <c r="B18" s="26"/>
      <c r="C18" s="7"/>
      <c r="D18" s="51"/>
      <c r="E18" s="41"/>
      <c r="F18" s="7"/>
      <c r="G18" s="14"/>
      <c r="H18" s="26"/>
      <c r="I18" s="7"/>
      <c r="J18" s="32"/>
      <c r="K18" s="26"/>
      <c r="L18" s="7"/>
      <c r="M18" s="32"/>
      <c r="N18" s="45">
        <f t="shared" si="5"/>
        <v>0</v>
      </c>
      <c r="O18" s="12"/>
    </row>
    <row r="19" spans="1:15" s="5" customFormat="1" ht="15">
      <c r="A19" s="4" t="s">
        <v>42</v>
      </c>
      <c r="B19" s="181"/>
      <c r="C19" s="182"/>
      <c r="D19" s="63"/>
      <c r="E19" s="181"/>
      <c r="F19" s="182"/>
      <c r="G19" s="63"/>
      <c r="H19" s="26"/>
      <c r="I19" s="7"/>
      <c r="J19" s="32"/>
      <c r="K19" s="26"/>
      <c r="L19" s="7"/>
      <c r="M19" s="32"/>
      <c r="N19" s="45">
        <f t="shared" si="5"/>
        <v>0</v>
      </c>
      <c r="O19" s="12"/>
    </row>
    <row r="20" spans="1:15" s="5" customFormat="1" ht="15">
      <c r="A20" s="214" t="s">
        <v>43</v>
      </c>
      <c r="B20" s="181" t="s">
        <v>181</v>
      </c>
      <c r="C20" s="182">
        <v>41775</v>
      </c>
      <c r="D20" s="63">
        <v>207.91</v>
      </c>
      <c r="E20" s="181" t="s">
        <v>195</v>
      </c>
      <c r="F20" s="182">
        <v>41901</v>
      </c>
      <c r="G20" s="63">
        <v>207.91</v>
      </c>
      <c r="H20" s="26"/>
      <c r="I20" s="7"/>
      <c r="J20" s="32"/>
      <c r="K20" s="26"/>
      <c r="L20" s="7"/>
      <c r="M20" s="32"/>
      <c r="N20" s="45">
        <f t="shared" si="5"/>
        <v>415.82</v>
      </c>
      <c r="O20" s="12"/>
    </row>
    <row r="21" spans="1:15" s="5" customFormat="1" ht="15">
      <c r="A21" s="214" t="s">
        <v>176</v>
      </c>
      <c r="B21" s="181" t="s">
        <v>180</v>
      </c>
      <c r="C21" s="182">
        <v>41782</v>
      </c>
      <c r="D21" s="63">
        <v>740.94</v>
      </c>
      <c r="E21" s="181"/>
      <c r="F21" s="182"/>
      <c r="G21" s="63"/>
      <c r="H21" s="26"/>
      <c r="I21" s="7"/>
      <c r="J21" s="32"/>
      <c r="K21" s="26"/>
      <c r="L21" s="7"/>
      <c r="M21" s="32"/>
      <c r="N21" s="45">
        <f t="shared" si="5"/>
        <v>740.94</v>
      </c>
      <c r="O21" s="12"/>
    </row>
    <row r="22" spans="1:15" s="5" customFormat="1" ht="15">
      <c r="A22" s="90" t="s">
        <v>177</v>
      </c>
      <c r="B22" s="28">
        <v>86</v>
      </c>
      <c r="C22" s="187">
        <v>41803</v>
      </c>
      <c r="D22" s="51">
        <v>6991.83</v>
      </c>
      <c r="E22" s="181"/>
      <c r="F22" s="182"/>
      <c r="G22" s="63"/>
      <c r="H22" s="26"/>
      <c r="I22" s="7"/>
      <c r="J22" s="32"/>
      <c r="K22" s="26"/>
      <c r="L22" s="7"/>
      <c r="M22" s="32"/>
      <c r="N22" s="45">
        <f t="shared" si="5"/>
        <v>6991.83</v>
      </c>
      <c r="O22" s="12"/>
    </row>
    <row r="23" spans="1:15" s="5" customFormat="1" ht="15">
      <c r="A23" s="4" t="s">
        <v>44</v>
      </c>
      <c r="B23" s="28">
        <v>86</v>
      </c>
      <c r="C23" s="187">
        <v>41803</v>
      </c>
      <c r="D23" s="51">
        <v>792.41</v>
      </c>
      <c r="E23" s="181"/>
      <c r="F23" s="182"/>
      <c r="G23" s="63"/>
      <c r="H23" s="26"/>
      <c r="I23" s="7"/>
      <c r="J23" s="32"/>
      <c r="K23" s="26"/>
      <c r="L23" s="7"/>
      <c r="M23" s="32"/>
      <c r="N23" s="45">
        <f t="shared" si="5"/>
        <v>792.41</v>
      </c>
      <c r="O23" s="12"/>
    </row>
    <row r="24" spans="1:15" s="5" customFormat="1" ht="15">
      <c r="A24" s="4" t="s">
        <v>45</v>
      </c>
      <c r="B24" s="181" t="s">
        <v>182</v>
      </c>
      <c r="C24" s="182">
        <v>41789</v>
      </c>
      <c r="D24" s="63">
        <v>3532.78</v>
      </c>
      <c r="E24" s="41"/>
      <c r="F24" s="7"/>
      <c r="G24" s="14"/>
      <c r="H24" s="26"/>
      <c r="I24" s="7"/>
      <c r="J24" s="32"/>
      <c r="K24" s="26"/>
      <c r="L24" s="7"/>
      <c r="M24" s="32"/>
      <c r="N24" s="45">
        <f t="shared" si="5"/>
        <v>3532.78</v>
      </c>
      <c r="O24" s="12"/>
    </row>
    <row r="25" spans="1:15" s="5" customFormat="1" ht="15">
      <c r="A25" s="4" t="s">
        <v>46</v>
      </c>
      <c r="B25" s="181" t="s">
        <v>182</v>
      </c>
      <c r="C25" s="182">
        <v>41789</v>
      </c>
      <c r="D25" s="63">
        <v>831.63</v>
      </c>
      <c r="E25" s="41"/>
      <c r="F25" s="7"/>
      <c r="G25" s="14"/>
      <c r="H25" s="26"/>
      <c r="I25" s="7"/>
      <c r="J25" s="32"/>
      <c r="K25" s="26"/>
      <c r="L25" s="7"/>
      <c r="M25" s="32"/>
      <c r="N25" s="45">
        <f t="shared" si="5"/>
        <v>831.63</v>
      </c>
      <c r="O25" s="12"/>
    </row>
    <row r="26" spans="1:15" s="6" customFormat="1" ht="15">
      <c r="A26" s="4" t="s">
        <v>47</v>
      </c>
      <c r="B26" s="28">
        <v>86</v>
      </c>
      <c r="C26" s="187">
        <v>41803</v>
      </c>
      <c r="D26" s="51">
        <v>396.19</v>
      </c>
      <c r="E26" s="181"/>
      <c r="F26" s="182"/>
      <c r="G26" s="63"/>
      <c r="H26" s="28"/>
      <c r="I26" s="9"/>
      <c r="J26" s="33"/>
      <c r="K26" s="28"/>
      <c r="L26" s="9"/>
      <c r="M26" s="33"/>
      <c r="N26" s="45">
        <f t="shared" si="5"/>
        <v>396.19</v>
      </c>
      <c r="O26" s="12"/>
    </row>
    <row r="27" spans="1:15" s="6" customFormat="1" ht="15">
      <c r="A27" s="4" t="s">
        <v>48</v>
      </c>
      <c r="B27" s="28"/>
      <c r="C27" s="9"/>
      <c r="D27" s="51"/>
      <c r="E27" s="43"/>
      <c r="F27" s="9"/>
      <c r="G27" s="15"/>
      <c r="H27" s="28"/>
      <c r="I27" s="9"/>
      <c r="J27" s="33"/>
      <c r="K27" s="28"/>
      <c r="L27" s="9"/>
      <c r="M27" s="33"/>
      <c r="N27" s="45">
        <f t="shared" si="5"/>
        <v>0</v>
      </c>
      <c r="O27" s="12"/>
    </row>
    <row r="28" spans="1:15" s="6" customFormat="1" ht="25.5">
      <c r="A28" s="4" t="s">
        <v>49</v>
      </c>
      <c r="B28" s="181" t="s">
        <v>182</v>
      </c>
      <c r="C28" s="182">
        <v>41789</v>
      </c>
      <c r="D28" s="63">
        <v>1727.92</v>
      </c>
      <c r="E28" s="43"/>
      <c r="F28" s="9"/>
      <c r="G28" s="51"/>
      <c r="H28" s="28"/>
      <c r="I28" s="9"/>
      <c r="J28" s="51"/>
      <c r="K28" s="28"/>
      <c r="L28" s="9"/>
      <c r="M28" s="51"/>
      <c r="N28" s="45">
        <f t="shared" si="5"/>
        <v>1727.92</v>
      </c>
      <c r="O28" s="12"/>
    </row>
    <row r="29" spans="1:15" s="5" customFormat="1" ht="15">
      <c r="A29" s="4" t="s">
        <v>50</v>
      </c>
      <c r="B29" s="26"/>
      <c r="C29" s="7"/>
      <c r="D29" s="51"/>
      <c r="E29" s="181" t="s">
        <v>198</v>
      </c>
      <c r="F29" s="182">
        <v>41908</v>
      </c>
      <c r="G29" s="63">
        <v>1493.27</v>
      </c>
      <c r="H29" s="26"/>
      <c r="I29" s="7"/>
      <c r="J29" s="32"/>
      <c r="K29" s="26"/>
      <c r="L29" s="7"/>
      <c r="M29" s="32"/>
      <c r="N29" s="45">
        <f t="shared" si="5"/>
        <v>1493.27</v>
      </c>
      <c r="O29" s="12"/>
    </row>
    <row r="30" spans="1:15" s="5" customFormat="1" ht="15">
      <c r="A30" s="4" t="s">
        <v>164</v>
      </c>
      <c r="B30" s="26"/>
      <c r="C30" s="7"/>
      <c r="D30" s="51"/>
      <c r="E30" s="181"/>
      <c r="F30" s="182"/>
      <c r="G30" s="63"/>
      <c r="H30" s="224">
        <v>2</v>
      </c>
      <c r="I30" s="225">
        <v>42020</v>
      </c>
      <c r="J30" s="32">
        <v>342.26</v>
      </c>
      <c r="K30" s="26"/>
      <c r="L30" s="7"/>
      <c r="M30" s="32"/>
      <c r="N30" s="45">
        <f t="shared" si="5"/>
        <v>342.26</v>
      </c>
      <c r="O30" s="12"/>
    </row>
    <row r="31" spans="1:15" s="6" customFormat="1" ht="30">
      <c r="A31" s="92" t="s">
        <v>51</v>
      </c>
      <c r="B31" s="28"/>
      <c r="C31" s="9"/>
      <c r="D31" s="51"/>
      <c r="E31" s="43"/>
      <c r="F31" s="9"/>
      <c r="G31" s="15"/>
      <c r="H31" s="28"/>
      <c r="I31" s="9"/>
      <c r="J31" s="33"/>
      <c r="K31" s="28"/>
      <c r="L31" s="9"/>
      <c r="M31" s="33"/>
      <c r="N31" s="45">
        <f t="shared" si="5"/>
        <v>0</v>
      </c>
      <c r="O31" s="12"/>
    </row>
    <row r="32" spans="1:15" s="6" customFormat="1" ht="15">
      <c r="A32" s="274" t="s">
        <v>52</v>
      </c>
      <c r="B32" s="181"/>
      <c r="C32" s="182"/>
      <c r="D32" s="63"/>
      <c r="E32" s="53">
        <v>119</v>
      </c>
      <c r="F32" s="201">
        <v>41859</v>
      </c>
      <c r="G32" s="221">
        <v>792.41</v>
      </c>
      <c r="H32" s="181"/>
      <c r="I32" s="182"/>
      <c r="J32" s="63"/>
      <c r="K32" s="52">
        <v>84</v>
      </c>
      <c r="L32" s="201">
        <v>42083</v>
      </c>
      <c r="M32" s="216">
        <v>792.41</v>
      </c>
      <c r="N32" s="45">
        <f t="shared" si="5"/>
        <v>1584.82</v>
      </c>
      <c r="O32" s="12"/>
    </row>
    <row r="33" spans="1:15" s="6" customFormat="1" ht="15">
      <c r="A33" s="275"/>
      <c r="B33" s="181"/>
      <c r="C33" s="182"/>
      <c r="D33" s="63"/>
      <c r="E33" s="53">
        <v>155</v>
      </c>
      <c r="F33" s="201">
        <v>41943</v>
      </c>
      <c r="G33" s="221">
        <v>792.41</v>
      </c>
      <c r="H33" s="181"/>
      <c r="I33" s="182"/>
      <c r="J33" s="63"/>
      <c r="K33" s="52"/>
      <c r="L33" s="62"/>
      <c r="M33" s="46"/>
      <c r="N33" s="45">
        <f t="shared" si="5"/>
        <v>792.41</v>
      </c>
      <c r="O33" s="12"/>
    </row>
    <row r="34" spans="1:15" s="6" customFormat="1" ht="25.5">
      <c r="A34" s="93" t="s">
        <v>53</v>
      </c>
      <c r="B34" s="52"/>
      <c r="C34" s="62"/>
      <c r="D34" s="63"/>
      <c r="E34" s="53"/>
      <c r="F34" s="62"/>
      <c r="G34" s="17"/>
      <c r="H34" s="52">
        <v>161</v>
      </c>
      <c r="I34" s="222">
        <v>41957</v>
      </c>
      <c r="J34" s="216">
        <v>1584.82</v>
      </c>
      <c r="K34" s="181"/>
      <c r="L34" s="182"/>
      <c r="M34" s="63"/>
      <c r="N34" s="45">
        <f t="shared" si="5"/>
        <v>1584.82</v>
      </c>
      <c r="O34" s="12"/>
    </row>
    <row r="35" spans="1:15" s="6" customFormat="1" ht="15">
      <c r="A35" s="93" t="s">
        <v>54</v>
      </c>
      <c r="B35" s="181" t="s">
        <v>180</v>
      </c>
      <c r="C35" s="182">
        <v>41782</v>
      </c>
      <c r="D35" s="63">
        <v>1663.21</v>
      </c>
      <c r="E35" s="53"/>
      <c r="F35" s="62"/>
      <c r="G35" s="17"/>
      <c r="H35" s="52"/>
      <c r="I35" s="202"/>
      <c r="J35" s="46"/>
      <c r="K35" s="52"/>
      <c r="L35" s="62"/>
      <c r="M35" s="46"/>
      <c r="N35" s="45">
        <f t="shared" si="5"/>
        <v>1663.21</v>
      </c>
      <c r="O35" s="12"/>
    </row>
    <row r="36" spans="1:15" s="6" customFormat="1" ht="25.5">
      <c r="A36" s="93" t="s">
        <v>55</v>
      </c>
      <c r="B36" s="52"/>
      <c r="C36" s="62"/>
      <c r="D36" s="63"/>
      <c r="E36" s="181"/>
      <c r="F36" s="182"/>
      <c r="G36" s="63"/>
      <c r="H36" s="181"/>
      <c r="I36" s="182"/>
      <c r="J36" s="63"/>
      <c r="K36" s="52"/>
      <c r="L36" s="62"/>
      <c r="M36" s="46"/>
      <c r="N36" s="45">
        <f t="shared" si="5"/>
        <v>0</v>
      </c>
      <c r="O36" s="12"/>
    </row>
    <row r="37" spans="1:15" s="6" customFormat="1" ht="15">
      <c r="A37" s="90" t="s">
        <v>178</v>
      </c>
      <c r="B37" s="28">
        <v>86</v>
      </c>
      <c r="C37" s="187">
        <v>41803</v>
      </c>
      <c r="D37" s="63">
        <v>1325.22</v>
      </c>
      <c r="E37" s="181"/>
      <c r="F37" s="182"/>
      <c r="G37" s="63"/>
      <c r="H37" s="52"/>
      <c r="I37" s="62"/>
      <c r="J37" s="46"/>
      <c r="K37" s="52"/>
      <c r="L37" s="62"/>
      <c r="M37" s="46"/>
      <c r="N37" s="45">
        <f t="shared" si="5"/>
        <v>1325.22</v>
      </c>
      <c r="O37" s="12"/>
    </row>
    <row r="38" spans="1:15" s="6" customFormat="1" ht="15">
      <c r="A38" s="93" t="s">
        <v>56</v>
      </c>
      <c r="B38" s="52"/>
      <c r="C38" s="62"/>
      <c r="D38" s="51">
        <f>O38/4</f>
        <v>1409.16</v>
      </c>
      <c r="E38" s="53"/>
      <c r="F38" s="62"/>
      <c r="G38" s="51">
        <f>O38/4</f>
        <v>1409.16</v>
      </c>
      <c r="H38" s="52"/>
      <c r="I38" s="62"/>
      <c r="J38" s="51">
        <f>O38/4</f>
        <v>1409.16</v>
      </c>
      <c r="K38" s="52"/>
      <c r="L38" s="62"/>
      <c r="M38" s="51">
        <f>O38/4</f>
        <v>1409.16</v>
      </c>
      <c r="N38" s="45">
        <f t="shared" si="5"/>
        <v>5636.64</v>
      </c>
      <c r="O38" s="12">
        <v>5636.64</v>
      </c>
    </row>
    <row r="39" spans="1:15" s="6" customFormat="1" ht="15">
      <c r="A39" s="89" t="s">
        <v>57</v>
      </c>
      <c r="B39" s="52"/>
      <c r="C39" s="62"/>
      <c r="D39" s="63"/>
      <c r="E39" s="53"/>
      <c r="F39" s="62"/>
      <c r="G39" s="63"/>
      <c r="H39" s="52"/>
      <c r="I39" s="62"/>
      <c r="J39" s="63"/>
      <c r="K39" s="52"/>
      <c r="L39" s="62"/>
      <c r="M39" s="63"/>
      <c r="N39" s="45">
        <f t="shared" si="5"/>
        <v>0</v>
      </c>
      <c r="O39" s="12"/>
    </row>
    <row r="40" spans="1:15" s="6" customFormat="1" ht="15">
      <c r="A40" s="90" t="s">
        <v>58</v>
      </c>
      <c r="B40" s="52"/>
      <c r="C40" s="62"/>
      <c r="D40" s="63"/>
      <c r="E40" s="53"/>
      <c r="F40" s="62"/>
      <c r="G40" s="63"/>
      <c r="H40" s="52"/>
      <c r="I40" s="201"/>
      <c r="J40" s="63"/>
      <c r="K40" s="52">
        <v>27</v>
      </c>
      <c r="L40" s="201">
        <v>42041</v>
      </c>
      <c r="M40" s="63">
        <v>2853.22</v>
      </c>
      <c r="N40" s="45">
        <f t="shared" si="5"/>
        <v>2853.22</v>
      </c>
      <c r="O40" s="12"/>
    </row>
    <row r="41" spans="1:15" s="6" customFormat="1" ht="15">
      <c r="A41" s="90" t="s">
        <v>153</v>
      </c>
      <c r="B41" s="52"/>
      <c r="C41" s="62"/>
      <c r="D41" s="63"/>
      <c r="E41" s="28"/>
      <c r="F41" s="187"/>
      <c r="G41" s="63"/>
      <c r="H41" s="52"/>
      <c r="I41" s="62"/>
      <c r="J41" s="63"/>
      <c r="K41" s="181" t="s">
        <v>214</v>
      </c>
      <c r="L41" s="182">
        <v>42104</v>
      </c>
      <c r="M41" s="63">
        <v>828.31</v>
      </c>
      <c r="N41" s="45">
        <f t="shared" si="5"/>
        <v>828.31</v>
      </c>
      <c r="O41" s="12"/>
    </row>
    <row r="42" spans="1:15" s="6" customFormat="1" ht="36.75" customHeight="1">
      <c r="A42" s="93" t="s">
        <v>206</v>
      </c>
      <c r="B42" s="52"/>
      <c r="C42" s="62"/>
      <c r="D42" s="63"/>
      <c r="E42" s="28">
        <v>126</v>
      </c>
      <c r="F42" s="187">
        <v>41885</v>
      </c>
      <c r="G42" s="63">
        <v>16997.73</v>
      </c>
      <c r="H42" s="52"/>
      <c r="I42" s="62"/>
      <c r="J42" s="63"/>
      <c r="K42" s="181"/>
      <c r="L42" s="182"/>
      <c r="M42" s="63"/>
      <c r="N42" s="45">
        <f t="shared" si="5"/>
        <v>16997.73</v>
      </c>
      <c r="O42" s="12"/>
    </row>
    <row r="43" spans="1:15" s="6" customFormat="1" ht="15">
      <c r="A43" s="89" t="s">
        <v>60</v>
      </c>
      <c r="B43" s="52"/>
      <c r="C43" s="62"/>
      <c r="D43" s="63"/>
      <c r="E43" s="53"/>
      <c r="F43" s="62"/>
      <c r="G43" s="63"/>
      <c r="H43" s="52"/>
      <c r="I43" s="62"/>
      <c r="J43" s="63"/>
      <c r="K43" s="52"/>
      <c r="L43" s="62"/>
      <c r="M43" s="63"/>
      <c r="N43" s="45">
        <f t="shared" si="5"/>
        <v>0</v>
      </c>
      <c r="O43" s="12"/>
    </row>
    <row r="44" spans="1:15" s="6" customFormat="1" ht="15">
      <c r="A44" s="4" t="s">
        <v>61</v>
      </c>
      <c r="B44" s="52"/>
      <c r="C44" s="62"/>
      <c r="D44" s="63"/>
      <c r="E44" s="43">
        <v>122</v>
      </c>
      <c r="F44" s="187">
        <v>41873</v>
      </c>
      <c r="G44" s="14">
        <v>993.79</v>
      </c>
      <c r="H44" s="181"/>
      <c r="I44" s="182"/>
      <c r="J44" s="63"/>
      <c r="K44" s="52"/>
      <c r="L44" s="62"/>
      <c r="M44" s="63"/>
      <c r="N44" s="45">
        <f t="shared" si="5"/>
        <v>993.79</v>
      </c>
      <c r="O44" s="12"/>
    </row>
    <row r="45" spans="1:15" s="6" customFormat="1" ht="28.5" customHeight="1">
      <c r="A45" s="116" t="s">
        <v>64</v>
      </c>
      <c r="B45" s="52"/>
      <c r="C45" s="62"/>
      <c r="D45" s="63"/>
      <c r="E45" s="53"/>
      <c r="F45" s="62"/>
      <c r="G45" s="63"/>
      <c r="H45" s="200"/>
      <c r="I45" s="182"/>
      <c r="J45" s="63"/>
      <c r="K45" s="52"/>
      <c r="L45" s="62"/>
      <c r="M45" s="63"/>
      <c r="N45" s="45">
        <f t="shared" si="5"/>
        <v>0</v>
      </c>
      <c r="O45" s="12"/>
    </row>
    <row r="46" spans="1:15" s="6" customFormat="1" ht="29.25" customHeight="1">
      <c r="A46" s="90" t="s">
        <v>194</v>
      </c>
      <c r="B46" s="52"/>
      <c r="C46" s="62"/>
      <c r="D46" s="197"/>
      <c r="E46" s="9">
        <v>6</v>
      </c>
      <c r="F46" s="223">
        <v>41879</v>
      </c>
      <c r="G46" s="119">
        <v>7200</v>
      </c>
      <c r="H46" s="53"/>
      <c r="I46" s="62"/>
      <c r="J46" s="63"/>
      <c r="K46" s="52"/>
      <c r="L46" s="62"/>
      <c r="M46" s="63"/>
      <c r="N46" s="45">
        <f t="shared" si="5"/>
        <v>7200</v>
      </c>
      <c r="O46" s="12"/>
    </row>
    <row r="47" spans="1:15" s="6" customFormat="1" ht="20.25" customHeight="1">
      <c r="A47" s="90" t="s">
        <v>65</v>
      </c>
      <c r="B47" s="52"/>
      <c r="C47" s="62"/>
      <c r="D47" s="197"/>
      <c r="E47" s="9">
        <v>6</v>
      </c>
      <c r="F47" s="223">
        <v>41879</v>
      </c>
      <c r="G47" s="119">
        <v>6100.05</v>
      </c>
      <c r="H47" s="199"/>
      <c r="I47" s="182"/>
      <c r="J47" s="63"/>
      <c r="K47" s="200" t="s">
        <v>212</v>
      </c>
      <c r="L47" s="201">
        <v>42047</v>
      </c>
      <c r="M47" s="63">
        <v>5209.2</v>
      </c>
      <c r="N47" s="45">
        <f t="shared" si="5"/>
        <v>11309.25</v>
      </c>
      <c r="O47" s="12"/>
    </row>
    <row r="48" spans="1:15" s="6" customFormat="1" ht="15">
      <c r="A48" s="92" t="s">
        <v>66</v>
      </c>
      <c r="B48" s="53"/>
      <c r="C48" s="62"/>
      <c r="D48" s="63"/>
      <c r="E48" s="53"/>
      <c r="F48" s="62"/>
      <c r="G48" s="63"/>
      <c r="H48" s="52"/>
      <c r="I48" s="62"/>
      <c r="J48" s="63"/>
      <c r="K48" s="52"/>
      <c r="L48" s="62"/>
      <c r="M48" s="63"/>
      <c r="N48" s="45">
        <f t="shared" si="5"/>
        <v>0</v>
      </c>
      <c r="O48" s="12"/>
    </row>
    <row r="49" spans="1:15" s="6" customFormat="1" ht="15">
      <c r="A49" s="93" t="s">
        <v>67</v>
      </c>
      <c r="B49" s="53"/>
      <c r="C49" s="62"/>
      <c r="D49" s="63"/>
      <c r="E49" s="53"/>
      <c r="F49" s="62"/>
      <c r="G49" s="63"/>
      <c r="H49" s="52"/>
      <c r="I49" s="62"/>
      <c r="J49" s="63"/>
      <c r="K49" s="52"/>
      <c r="L49" s="62"/>
      <c r="M49" s="63"/>
      <c r="N49" s="45">
        <f t="shared" si="5"/>
        <v>0</v>
      </c>
      <c r="O49" s="12"/>
    </row>
    <row r="50" spans="1:15" s="6" customFormat="1" ht="19.5" thickBot="1">
      <c r="A50" s="94" t="s">
        <v>62</v>
      </c>
      <c r="B50" s="53"/>
      <c r="C50" s="62"/>
      <c r="D50" s="51">
        <f>O50/4</f>
        <v>11971.2</v>
      </c>
      <c r="E50" s="53"/>
      <c r="F50" s="62"/>
      <c r="G50" s="51">
        <f>O50/4</f>
        <v>11971.2</v>
      </c>
      <c r="H50" s="52"/>
      <c r="I50" s="62"/>
      <c r="J50" s="51">
        <f>O50/4</f>
        <v>11971.2</v>
      </c>
      <c r="K50" s="52"/>
      <c r="L50" s="62"/>
      <c r="M50" s="51">
        <f>O50/4</f>
        <v>11971.2</v>
      </c>
      <c r="N50" s="45">
        <f>M50+J50+G50+D50</f>
        <v>47884.8</v>
      </c>
      <c r="O50" s="12">
        <v>47884.8</v>
      </c>
    </row>
    <row r="51" spans="1:15" s="5" customFormat="1" ht="20.25" thickBot="1">
      <c r="A51" s="58" t="s">
        <v>4</v>
      </c>
      <c r="B51" s="69"/>
      <c r="C51" s="70"/>
      <c r="D51" s="71">
        <f>SUM(D6:D50)</f>
        <v>105032.4</v>
      </c>
      <c r="E51" s="18"/>
      <c r="F51" s="70"/>
      <c r="G51" s="71">
        <f>SUM(G6:G50)</f>
        <v>121399.93</v>
      </c>
      <c r="H51" s="72"/>
      <c r="I51" s="70"/>
      <c r="J51" s="71">
        <f>SUM(J6:J50)</f>
        <v>88749.44</v>
      </c>
      <c r="K51" s="72"/>
      <c r="L51" s="70"/>
      <c r="M51" s="73">
        <f>SUM(M6:M50)</f>
        <v>98960.99</v>
      </c>
      <c r="N51" s="45">
        <f>M51+J51+G51+D51</f>
        <v>414142.76</v>
      </c>
      <c r="O51" s="21">
        <f>SUM(O6:O50)</f>
        <v>347289.42</v>
      </c>
    </row>
    <row r="52" spans="1:15" s="10" customFormat="1" ht="20.25" hidden="1" thickBot="1">
      <c r="A52" s="38" t="s">
        <v>2</v>
      </c>
      <c r="B52" s="64"/>
      <c r="C52" s="65"/>
      <c r="D52" s="66"/>
      <c r="E52" s="67"/>
      <c r="F52" s="65"/>
      <c r="G52" s="68"/>
      <c r="H52" s="64"/>
      <c r="I52" s="65"/>
      <c r="J52" s="66"/>
      <c r="K52" s="64"/>
      <c r="L52" s="65"/>
      <c r="M52" s="66"/>
      <c r="N52" s="44"/>
      <c r="O52" s="22"/>
    </row>
    <row r="53" spans="1:15" s="219" customFormat="1" ht="39.75" customHeight="1" thickBot="1">
      <c r="A53" s="265" t="s">
        <v>3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7"/>
      <c r="O53" s="218"/>
    </row>
    <row r="54" spans="1:15" s="6" customFormat="1" ht="22.5" customHeight="1">
      <c r="A54" s="90" t="s">
        <v>173</v>
      </c>
      <c r="B54" s="52"/>
      <c r="C54" s="62"/>
      <c r="D54" s="63"/>
      <c r="E54" s="53"/>
      <c r="F54" s="62"/>
      <c r="G54" s="63"/>
      <c r="H54" s="200"/>
      <c r="I54" s="182"/>
      <c r="J54" s="63"/>
      <c r="K54" s="52"/>
      <c r="L54" s="62"/>
      <c r="M54" s="63"/>
      <c r="N54" s="45">
        <f>M54+J54+G54+D54</f>
        <v>0</v>
      </c>
      <c r="O54" s="12"/>
    </row>
    <row r="55" spans="1:15" s="6" customFormat="1" ht="20.25" customHeight="1">
      <c r="A55" s="90" t="s">
        <v>174</v>
      </c>
      <c r="B55" s="52"/>
      <c r="C55" s="62"/>
      <c r="D55" s="63"/>
      <c r="E55" s="53"/>
      <c r="F55" s="62"/>
      <c r="G55" s="63"/>
      <c r="H55" s="200"/>
      <c r="I55" s="182"/>
      <c r="J55" s="63"/>
      <c r="K55" s="52">
        <v>74</v>
      </c>
      <c r="L55" s="201">
        <v>42076</v>
      </c>
      <c r="M55" s="63">
        <v>23983.97</v>
      </c>
      <c r="N55" s="45">
        <f>M55+J55+G55+D55</f>
        <v>23983.97</v>
      </c>
      <c r="O55" s="12"/>
    </row>
    <row r="56" spans="1:15" s="6" customFormat="1" ht="15.75" thickBot="1">
      <c r="A56" s="90" t="s">
        <v>134</v>
      </c>
      <c r="B56" s="52"/>
      <c r="C56" s="62"/>
      <c r="D56" s="63"/>
      <c r="E56" s="181"/>
      <c r="F56" s="182"/>
      <c r="G56" s="63"/>
      <c r="H56" s="52"/>
      <c r="I56" s="62"/>
      <c r="J56" s="63"/>
      <c r="K56" s="52"/>
      <c r="L56" s="62"/>
      <c r="M56" s="63"/>
      <c r="N56" s="45">
        <f>M56+J56+G56+D56</f>
        <v>0</v>
      </c>
      <c r="O56" s="12"/>
    </row>
    <row r="57" spans="1:15" s="79" customFormat="1" ht="20.25" thickBot="1">
      <c r="A57" s="74" t="s">
        <v>4</v>
      </c>
      <c r="B57" s="75"/>
      <c r="C57" s="86"/>
      <c r="D57" s="86">
        <f>SUM(D54:D56)</f>
        <v>0</v>
      </c>
      <c r="E57" s="86"/>
      <c r="F57" s="86"/>
      <c r="G57" s="86">
        <f>SUM(G54:G56)</f>
        <v>0</v>
      </c>
      <c r="H57" s="86"/>
      <c r="I57" s="86"/>
      <c r="J57" s="86">
        <f>SUM(J54:J56)</f>
        <v>0</v>
      </c>
      <c r="K57" s="86"/>
      <c r="L57" s="86"/>
      <c r="M57" s="86">
        <f>SUM(M54:M56)</f>
        <v>23983.97</v>
      </c>
      <c r="N57" s="45">
        <f>M57+J57+G57+D57</f>
        <v>23983.97</v>
      </c>
      <c r="O57" s="78"/>
    </row>
    <row r="58" spans="1:15" s="6" customFormat="1" ht="42" customHeight="1">
      <c r="A58" s="265" t="s">
        <v>29</v>
      </c>
      <c r="B58" s="266"/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7"/>
      <c r="O58" s="13"/>
    </row>
    <row r="59" spans="1:15" s="6" customFormat="1" ht="15">
      <c r="A59" s="36" t="s">
        <v>183</v>
      </c>
      <c r="B59" s="181" t="s">
        <v>184</v>
      </c>
      <c r="C59" s="182">
        <v>41820</v>
      </c>
      <c r="D59" s="63">
        <v>4277.12</v>
      </c>
      <c r="E59" s="20"/>
      <c r="F59" s="1"/>
      <c r="G59" s="13"/>
      <c r="H59" s="29"/>
      <c r="I59" s="1"/>
      <c r="J59" s="34"/>
      <c r="K59" s="29"/>
      <c r="L59" s="1"/>
      <c r="M59" s="34"/>
      <c r="N59" s="45">
        <f aca="true" t="shared" si="6" ref="N59:N78">M59+J59+G59+D59</f>
        <v>4277.12</v>
      </c>
      <c r="O59" s="20"/>
    </row>
    <row r="60" spans="1:15" s="6" customFormat="1" ht="15">
      <c r="A60" s="36" t="s">
        <v>185</v>
      </c>
      <c r="B60" s="181" t="s">
        <v>186</v>
      </c>
      <c r="C60" s="182">
        <v>41803</v>
      </c>
      <c r="D60" s="63">
        <v>219.21</v>
      </c>
      <c r="E60" s="43"/>
      <c r="F60" s="9"/>
      <c r="G60" s="15"/>
      <c r="H60" s="28"/>
      <c r="I60" s="9"/>
      <c r="J60" s="33"/>
      <c r="K60" s="28"/>
      <c r="L60" s="9"/>
      <c r="M60" s="33"/>
      <c r="N60" s="45">
        <f t="shared" si="6"/>
        <v>219.21</v>
      </c>
      <c r="O60" s="20"/>
    </row>
    <row r="61" spans="1:15" s="6" customFormat="1" ht="15">
      <c r="A61" s="37" t="s">
        <v>187</v>
      </c>
      <c r="B61" s="28">
        <v>87</v>
      </c>
      <c r="C61" s="187">
        <v>41810</v>
      </c>
      <c r="D61" s="32">
        <v>8306.79</v>
      </c>
      <c r="E61" s="181"/>
      <c r="F61" s="182"/>
      <c r="G61" s="63"/>
      <c r="H61" s="28"/>
      <c r="I61" s="9"/>
      <c r="J61" s="33"/>
      <c r="K61" s="28"/>
      <c r="L61" s="9"/>
      <c r="M61" s="33"/>
      <c r="N61" s="45">
        <f t="shared" si="6"/>
        <v>8306.79</v>
      </c>
      <c r="O61" s="20"/>
    </row>
    <row r="62" spans="1:15" s="6" customFormat="1" ht="15">
      <c r="A62" s="36" t="s">
        <v>188</v>
      </c>
      <c r="B62" s="28">
        <v>105</v>
      </c>
      <c r="C62" s="187">
        <v>41845</v>
      </c>
      <c r="D62" s="32">
        <v>4996.5</v>
      </c>
      <c r="E62" s="181"/>
      <c r="F62" s="182"/>
      <c r="G62" s="63"/>
      <c r="H62" s="28"/>
      <c r="I62" s="9"/>
      <c r="J62" s="33"/>
      <c r="K62" s="28"/>
      <c r="L62" s="9"/>
      <c r="M62" s="33"/>
      <c r="N62" s="45">
        <f t="shared" si="6"/>
        <v>4996.5</v>
      </c>
      <c r="O62" s="20"/>
    </row>
    <row r="63" spans="1:15" s="6" customFormat="1" ht="15">
      <c r="A63" s="36" t="s">
        <v>190</v>
      </c>
      <c r="B63" s="181"/>
      <c r="C63" s="182"/>
      <c r="D63" s="63"/>
      <c r="E63" s="43">
        <v>122</v>
      </c>
      <c r="F63" s="187">
        <v>41873</v>
      </c>
      <c r="G63" s="14">
        <v>196.5</v>
      </c>
      <c r="H63" s="28"/>
      <c r="I63" s="9"/>
      <c r="J63" s="33"/>
      <c r="K63" s="28"/>
      <c r="L63" s="9"/>
      <c r="M63" s="33"/>
      <c r="N63" s="45">
        <f t="shared" si="6"/>
        <v>196.5</v>
      </c>
      <c r="O63" s="20"/>
    </row>
    <row r="64" spans="1:15" s="6" customFormat="1" ht="15">
      <c r="A64" s="36" t="s">
        <v>191</v>
      </c>
      <c r="B64" s="181"/>
      <c r="C64" s="182"/>
      <c r="D64" s="63"/>
      <c r="E64" s="43">
        <v>122</v>
      </c>
      <c r="F64" s="187">
        <v>41873</v>
      </c>
      <c r="G64" s="14">
        <v>196.5</v>
      </c>
      <c r="H64" s="28"/>
      <c r="I64" s="9"/>
      <c r="J64" s="33"/>
      <c r="K64" s="28"/>
      <c r="L64" s="9"/>
      <c r="M64" s="33"/>
      <c r="N64" s="45">
        <f t="shared" si="6"/>
        <v>196.5</v>
      </c>
      <c r="O64" s="20"/>
    </row>
    <row r="65" spans="1:15" s="6" customFormat="1" ht="15">
      <c r="A65" s="36" t="s">
        <v>192</v>
      </c>
      <c r="B65" s="28"/>
      <c r="C65" s="9"/>
      <c r="D65" s="32"/>
      <c r="E65" s="181" t="s">
        <v>193</v>
      </c>
      <c r="F65" s="182">
        <v>41859</v>
      </c>
      <c r="G65" s="63">
        <v>5888.04</v>
      </c>
      <c r="H65" s="28"/>
      <c r="I65" s="9"/>
      <c r="J65" s="33"/>
      <c r="K65" s="28"/>
      <c r="L65" s="9"/>
      <c r="M65" s="33"/>
      <c r="N65" s="45">
        <f t="shared" si="6"/>
        <v>5888.04</v>
      </c>
      <c r="O65" s="20"/>
    </row>
    <row r="66" spans="1:15" s="6" customFormat="1" ht="15">
      <c r="A66" s="36" t="s">
        <v>196</v>
      </c>
      <c r="B66" s="28"/>
      <c r="C66" s="9"/>
      <c r="D66" s="32"/>
      <c r="E66" s="181" t="s">
        <v>195</v>
      </c>
      <c r="F66" s="182">
        <v>41901</v>
      </c>
      <c r="G66" s="63">
        <v>9203.99</v>
      </c>
      <c r="H66" s="28"/>
      <c r="I66" s="9"/>
      <c r="J66" s="33"/>
      <c r="K66" s="28"/>
      <c r="L66" s="9"/>
      <c r="M66" s="33"/>
      <c r="N66" s="45">
        <f t="shared" si="6"/>
        <v>9203.99</v>
      </c>
      <c r="O66" s="20"/>
    </row>
    <row r="67" spans="1:15" s="6" customFormat="1" ht="15">
      <c r="A67" s="36" t="s">
        <v>197</v>
      </c>
      <c r="B67" s="28"/>
      <c r="C67" s="9"/>
      <c r="D67" s="33"/>
      <c r="E67" s="181" t="s">
        <v>198</v>
      </c>
      <c r="F67" s="182">
        <v>41908</v>
      </c>
      <c r="G67" s="63">
        <v>734.14</v>
      </c>
      <c r="H67" s="28"/>
      <c r="I67" s="9"/>
      <c r="J67" s="33"/>
      <c r="K67" s="28"/>
      <c r="L67" s="9"/>
      <c r="M67" s="33"/>
      <c r="N67" s="45">
        <f t="shared" si="6"/>
        <v>734.14</v>
      </c>
      <c r="O67" s="20"/>
    </row>
    <row r="68" spans="1:15" s="6" customFormat="1" ht="20.25" customHeight="1">
      <c r="A68" s="37" t="s">
        <v>199</v>
      </c>
      <c r="B68" s="28"/>
      <c r="C68" s="9"/>
      <c r="D68" s="32"/>
      <c r="E68" s="40">
        <v>146</v>
      </c>
      <c r="F68" s="198">
        <v>41915</v>
      </c>
      <c r="G68" s="197">
        <v>1953.53</v>
      </c>
      <c r="H68" s="28"/>
      <c r="I68" s="9"/>
      <c r="J68" s="33"/>
      <c r="K68" s="28"/>
      <c r="L68" s="9"/>
      <c r="M68" s="33"/>
      <c r="N68" s="45">
        <f t="shared" si="6"/>
        <v>1953.53</v>
      </c>
      <c r="O68" s="20"/>
    </row>
    <row r="69" spans="1:15" s="6" customFormat="1" ht="18.75" customHeight="1">
      <c r="A69" s="36" t="s">
        <v>200</v>
      </c>
      <c r="B69" s="52"/>
      <c r="C69" s="62"/>
      <c r="D69" s="216"/>
      <c r="E69" s="199">
        <v>151</v>
      </c>
      <c r="F69" s="182">
        <v>41929</v>
      </c>
      <c r="G69" s="197">
        <v>783.84</v>
      </c>
      <c r="H69" s="200"/>
      <c r="I69" s="201"/>
      <c r="J69" s="197"/>
      <c r="K69" s="52"/>
      <c r="L69" s="62"/>
      <c r="M69" s="46"/>
      <c r="N69" s="45">
        <f t="shared" si="6"/>
        <v>783.84</v>
      </c>
      <c r="O69" s="20"/>
    </row>
    <row r="70" spans="1:15" s="6" customFormat="1" ht="18" customHeight="1">
      <c r="A70" s="36" t="s">
        <v>213</v>
      </c>
      <c r="B70" s="52"/>
      <c r="C70" s="62"/>
      <c r="D70" s="216"/>
      <c r="E70" s="199">
        <v>155</v>
      </c>
      <c r="F70" s="182">
        <v>41943</v>
      </c>
      <c r="G70" s="197">
        <v>1591.84</v>
      </c>
      <c r="H70" s="200"/>
      <c r="I70" s="201"/>
      <c r="J70" s="197"/>
      <c r="K70" s="52"/>
      <c r="L70" s="62"/>
      <c r="M70" s="46"/>
      <c r="N70" s="45">
        <f t="shared" si="6"/>
        <v>1591.84</v>
      </c>
      <c r="O70" s="20"/>
    </row>
    <row r="71" spans="1:15" s="6" customFormat="1" ht="18.75" customHeight="1">
      <c r="A71" s="36" t="s">
        <v>201</v>
      </c>
      <c r="B71" s="52"/>
      <c r="C71" s="62"/>
      <c r="D71" s="216"/>
      <c r="E71" s="199">
        <v>155</v>
      </c>
      <c r="F71" s="182">
        <v>41943</v>
      </c>
      <c r="G71" s="197">
        <v>4000</v>
      </c>
      <c r="H71" s="181"/>
      <c r="I71" s="182"/>
      <c r="J71" s="63"/>
      <c r="K71" s="52"/>
      <c r="L71" s="62"/>
      <c r="M71" s="46"/>
      <c r="N71" s="45">
        <f t="shared" si="6"/>
        <v>4000</v>
      </c>
      <c r="O71" s="20"/>
    </row>
    <row r="72" spans="1:15" s="6" customFormat="1" ht="21" customHeight="1">
      <c r="A72" s="37" t="s">
        <v>204</v>
      </c>
      <c r="B72" s="52"/>
      <c r="C72" s="62"/>
      <c r="D72" s="216"/>
      <c r="E72" s="199"/>
      <c r="F72" s="182"/>
      <c r="G72" s="197"/>
      <c r="H72" s="181" t="s">
        <v>205</v>
      </c>
      <c r="I72" s="182">
        <v>41957</v>
      </c>
      <c r="J72" s="63">
        <v>2491.29</v>
      </c>
      <c r="K72" s="52"/>
      <c r="L72" s="62"/>
      <c r="M72" s="46"/>
      <c r="N72" s="45">
        <f t="shared" si="6"/>
        <v>2491.29</v>
      </c>
      <c r="O72" s="20"/>
    </row>
    <row r="73" spans="1:15" s="6" customFormat="1" ht="18" customHeight="1">
      <c r="A73" s="203" t="s">
        <v>207</v>
      </c>
      <c r="B73" s="26"/>
      <c r="C73" s="7"/>
      <c r="D73" s="51"/>
      <c r="E73" s="196"/>
      <c r="F73" s="182"/>
      <c r="G73" s="197"/>
      <c r="H73" s="181" t="s">
        <v>208</v>
      </c>
      <c r="I73" s="182">
        <v>41971</v>
      </c>
      <c r="J73" s="63">
        <v>108.8</v>
      </c>
      <c r="K73" s="52"/>
      <c r="L73" s="62"/>
      <c r="M73" s="46"/>
      <c r="N73" s="45">
        <f t="shared" si="6"/>
        <v>108.8</v>
      </c>
      <c r="O73" s="20"/>
    </row>
    <row r="74" spans="1:15" s="6" customFormat="1" ht="16.5" customHeight="1">
      <c r="A74" s="203" t="s">
        <v>210</v>
      </c>
      <c r="B74" s="204"/>
      <c r="C74" s="205"/>
      <c r="D74" s="63"/>
      <c r="E74" s="196"/>
      <c r="F74" s="182"/>
      <c r="G74" s="197"/>
      <c r="H74" s="181" t="s">
        <v>211</v>
      </c>
      <c r="I74" s="182">
        <v>42027</v>
      </c>
      <c r="J74" s="63">
        <v>3479.89</v>
      </c>
      <c r="K74" s="52"/>
      <c r="L74" s="62"/>
      <c r="M74" s="46"/>
      <c r="N74" s="45">
        <f t="shared" si="6"/>
        <v>3479.89</v>
      </c>
      <c r="O74" s="20"/>
    </row>
    <row r="75" spans="1:15" s="6" customFormat="1" ht="16.5" customHeight="1">
      <c r="A75" s="36" t="s">
        <v>215</v>
      </c>
      <c r="B75" s="52"/>
      <c r="C75" s="62"/>
      <c r="D75" s="216"/>
      <c r="E75" s="199"/>
      <c r="F75" s="182"/>
      <c r="G75" s="197"/>
      <c r="H75" s="181"/>
      <c r="I75" s="182"/>
      <c r="J75" s="63"/>
      <c r="K75" s="200" t="s">
        <v>216</v>
      </c>
      <c r="L75" s="226">
        <v>41609</v>
      </c>
      <c r="M75" s="216">
        <v>-43590</v>
      </c>
      <c r="N75" s="45">
        <f t="shared" si="6"/>
        <v>-43590</v>
      </c>
      <c r="O75" s="20"/>
    </row>
    <row r="76" spans="1:15" s="6" customFormat="1" ht="18.75" customHeight="1">
      <c r="A76" s="37" t="s">
        <v>218</v>
      </c>
      <c r="B76" s="52"/>
      <c r="C76" s="62"/>
      <c r="D76" s="46"/>
      <c r="E76" s="53"/>
      <c r="F76" s="62"/>
      <c r="G76" s="221"/>
      <c r="H76" s="181"/>
      <c r="I76" s="182"/>
      <c r="J76" s="63"/>
      <c r="K76" s="181" t="s">
        <v>219</v>
      </c>
      <c r="L76" s="182">
        <v>42088</v>
      </c>
      <c r="M76" s="63">
        <v>76.5</v>
      </c>
      <c r="N76" s="45">
        <f t="shared" si="6"/>
        <v>76.5</v>
      </c>
      <c r="O76" s="20"/>
    </row>
    <row r="77" spans="1:15" s="6" customFormat="1" ht="15.75" thickBot="1">
      <c r="A77" s="37"/>
      <c r="B77" s="52"/>
      <c r="C77" s="62"/>
      <c r="D77" s="216"/>
      <c r="E77" s="53"/>
      <c r="F77" s="62"/>
      <c r="G77" s="17"/>
      <c r="H77" s="52"/>
      <c r="I77" s="62"/>
      <c r="J77" s="46"/>
      <c r="K77" s="52"/>
      <c r="L77" s="62"/>
      <c r="M77" s="46"/>
      <c r="N77" s="45">
        <f t="shared" si="6"/>
        <v>0</v>
      </c>
      <c r="O77" s="20"/>
    </row>
    <row r="78" spans="1:15" s="79" customFormat="1" ht="20.25" thickBot="1">
      <c r="A78" s="74" t="s">
        <v>4</v>
      </c>
      <c r="B78" s="75"/>
      <c r="C78" s="76"/>
      <c r="D78" s="217">
        <f>SUM(D59:D77)</f>
        <v>17799.62</v>
      </c>
      <c r="E78" s="81"/>
      <c r="F78" s="76"/>
      <c r="G78" s="80">
        <f>SUM(G59:G77)</f>
        <v>24548.38</v>
      </c>
      <c r="H78" s="82"/>
      <c r="I78" s="76"/>
      <c r="J78" s="80">
        <f>SUM(J59:J77)</f>
        <v>6079.98</v>
      </c>
      <c r="K78" s="82"/>
      <c r="L78" s="76"/>
      <c r="M78" s="80">
        <f>SUM(M59:M77)</f>
        <v>-43513.5</v>
      </c>
      <c r="N78" s="45">
        <f t="shared" si="6"/>
        <v>4914.48</v>
      </c>
      <c r="O78" s="83"/>
    </row>
    <row r="79" spans="1:15" s="6" customFormat="1" ht="40.5" customHeight="1" hidden="1" thickBot="1">
      <c r="A79" s="262" t="s">
        <v>30</v>
      </c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4"/>
      <c r="O79" s="54"/>
    </row>
    <row r="80" spans="1:15" s="6" customFormat="1" ht="12.75" hidden="1">
      <c r="A80" s="36"/>
      <c r="B80" s="28"/>
      <c r="C80" s="9"/>
      <c r="D80" s="33"/>
      <c r="E80" s="43"/>
      <c r="F80" s="9"/>
      <c r="G80" s="15"/>
      <c r="H80" s="28"/>
      <c r="I80" s="9"/>
      <c r="J80" s="33"/>
      <c r="K80" s="28"/>
      <c r="L80" s="9"/>
      <c r="M80" s="33"/>
      <c r="N80" s="43"/>
      <c r="O80" s="20"/>
    </row>
    <row r="81" spans="1:15" s="6" customFormat="1" ht="12.75" hidden="1">
      <c r="A81" s="36"/>
      <c r="B81" s="28"/>
      <c r="C81" s="9"/>
      <c r="D81" s="33"/>
      <c r="E81" s="43"/>
      <c r="F81" s="9"/>
      <c r="G81" s="15"/>
      <c r="H81" s="28"/>
      <c r="I81" s="9"/>
      <c r="J81" s="33"/>
      <c r="K81" s="28"/>
      <c r="L81" s="9"/>
      <c r="M81" s="33"/>
      <c r="N81" s="43"/>
      <c r="O81" s="20"/>
    </row>
    <row r="82" spans="1:15" s="6" customFormat="1" ht="12.75" hidden="1">
      <c r="A82" s="36"/>
      <c r="B82" s="28"/>
      <c r="C82" s="9"/>
      <c r="D82" s="33"/>
      <c r="E82" s="43"/>
      <c r="F82" s="9"/>
      <c r="G82" s="15"/>
      <c r="H82" s="28"/>
      <c r="I82" s="9"/>
      <c r="J82" s="33"/>
      <c r="K82" s="28"/>
      <c r="L82" s="9"/>
      <c r="M82" s="33"/>
      <c r="N82" s="43"/>
      <c r="O82" s="20"/>
    </row>
    <row r="83" spans="1:15" s="6" customFormat="1" ht="12.75" hidden="1">
      <c r="A83" s="36"/>
      <c r="B83" s="28"/>
      <c r="C83" s="9"/>
      <c r="D83" s="33"/>
      <c r="E83" s="43"/>
      <c r="F83" s="9"/>
      <c r="G83" s="15"/>
      <c r="H83" s="28"/>
      <c r="I83" s="9"/>
      <c r="J83" s="33"/>
      <c r="K83" s="28"/>
      <c r="L83" s="9"/>
      <c r="M83" s="33"/>
      <c r="N83" s="43"/>
      <c r="O83" s="20"/>
    </row>
    <row r="84" spans="1:15" s="6" customFormat="1" ht="13.5" hidden="1" thickBot="1">
      <c r="A84" s="36"/>
      <c r="B84" s="28"/>
      <c r="C84" s="9"/>
      <c r="D84" s="33"/>
      <c r="E84" s="43"/>
      <c r="F84" s="9"/>
      <c r="G84" s="15"/>
      <c r="H84" s="28"/>
      <c r="I84" s="9"/>
      <c r="J84" s="33"/>
      <c r="K84" s="28"/>
      <c r="L84" s="9"/>
      <c r="M84" s="33"/>
      <c r="N84" s="43"/>
      <c r="O84" s="20"/>
    </row>
    <row r="85" spans="1:15" s="79" customFormat="1" ht="20.25" hidden="1" thickBot="1">
      <c r="A85" s="74" t="s">
        <v>4</v>
      </c>
      <c r="B85" s="82"/>
      <c r="C85" s="84"/>
      <c r="D85" s="86">
        <f>SUM(D80:D84)</f>
        <v>0</v>
      </c>
      <c r="E85" s="87"/>
      <c r="F85" s="86"/>
      <c r="G85" s="86">
        <f>SUM(G80:G84)</f>
        <v>0</v>
      </c>
      <c r="H85" s="86"/>
      <c r="I85" s="86"/>
      <c r="J85" s="86">
        <f>SUM(J80:J84)</f>
        <v>0</v>
      </c>
      <c r="K85" s="86"/>
      <c r="L85" s="86"/>
      <c r="M85" s="86">
        <f>SUM(M80:M84)</f>
        <v>0</v>
      </c>
      <c r="N85" s="77"/>
      <c r="O85" s="85"/>
    </row>
    <row r="86" spans="1:15" s="6" customFormat="1" ht="20.25" thickBot="1">
      <c r="A86" s="58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54"/>
    </row>
    <row r="87" spans="1:15" s="2" customFormat="1" ht="20.25" thickBot="1">
      <c r="A87" s="39" t="s">
        <v>6</v>
      </c>
      <c r="B87" s="59"/>
      <c r="C87" s="55"/>
      <c r="D87" s="60">
        <f>D85+D78+D57+D51</f>
        <v>122832.02</v>
      </c>
      <c r="E87" s="56"/>
      <c r="F87" s="55"/>
      <c r="G87" s="60">
        <f>G85+G78+G57+G51</f>
        <v>145948.31</v>
      </c>
      <c r="H87" s="56"/>
      <c r="I87" s="55"/>
      <c r="J87" s="60">
        <f>J85+J78+J57+J51</f>
        <v>94829.42</v>
      </c>
      <c r="K87" s="56"/>
      <c r="L87" s="55"/>
      <c r="M87" s="60">
        <f>M85+M78+M57+M51</f>
        <v>79431.46</v>
      </c>
      <c r="N87" s="57"/>
      <c r="O87" s="23">
        <f>M87+J87+G87+D87</f>
        <v>443041.21</v>
      </c>
    </row>
    <row r="88" spans="1:13" s="2" customFormat="1" ht="13.5" thickBot="1">
      <c r="A88" s="49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</row>
    <row r="89" spans="1:14" s="2" customFormat="1" ht="13.5" thickBot="1">
      <c r="A89" s="47"/>
      <c r="B89" s="50" t="s">
        <v>18</v>
      </c>
      <c r="C89" s="50" t="s">
        <v>19</v>
      </c>
      <c r="D89" s="50" t="s">
        <v>20</v>
      </c>
      <c r="E89" s="50" t="s">
        <v>21</v>
      </c>
      <c r="F89" s="50" t="s">
        <v>22</v>
      </c>
      <c r="G89" s="50" t="s">
        <v>23</v>
      </c>
      <c r="H89" s="50" t="s">
        <v>24</v>
      </c>
      <c r="I89" s="50" t="s">
        <v>25</v>
      </c>
      <c r="J89" s="50" t="s">
        <v>14</v>
      </c>
      <c r="K89" s="50" t="s">
        <v>15</v>
      </c>
      <c r="L89" s="50" t="s">
        <v>16</v>
      </c>
      <c r="M89" s="50" t="s">
        <v>17</v>
      </c>
      <c r="N89" s="50" t="s">
        <v>27</v>
      </c>
    </row>
    <row r="90" spans="1:14" s="2" customFormat="1" ht="13.5" thickBot="1">
      <c r="A90" s="49" t="s">
        <v>13</v>
      </c>
      <c r="B90" s="91">
        <v>-143614.69</v>
      </c>
      <c r="C90" s="188">
        <f>B95</f>
        <v>-114736.04</v>
      </c>
      <c r="D90" s="47">
        <f>C95</f>
        <v>-62179.27</v>
      </c>
      <c r="E90" s="48">
        <f>D95</f>
        <v>-134894.21</v>
      </c>
      <c r="F90" s="47">
        <f aca="true" t="shared" si="7" ref="F90:M90">E95</f>
        <v>-83308.45</v>
      </c>
      <c r="G90" s="47">
        <f t="shared" si="7"/>
        <v>-31566.64</v>
      </c>
      <c r="H90" s="48">
        <f t="shared" si="7"/>
        <v>-117651.09</v>
      </c>
      <c r="I90" s="47">
        <f t="shared" si="7"/>
        <v>-63676.54</v>
      </c>
      <c r="J90" s="47">
        <f t="shared" si="7"/>
        <v>3547.13</v>
      </c>
      <c r="K90" s="48">
        <f t="shared" si="7"/>
        <v>-34545.02</v>
      </c>
      <c r="L90" s="47">
        <f t="shared" si="7"/>
        <v>22122.9</v>
      </c>
      <c r="M90" s="47">
        <f t="shared" si="7"/>
        <v>78041.02</v>
      </c>
      <c r="N90" s="47"/>
    </row>
    <row r="91" spans="1:14" s="186" customFormat="1" ht="13.5" thickBot="1">
      <c r="A91" s="184" t="s">
        <v>11</v>
      </c>
      <c r="B91" s="185">
        <v>56236.86</v>
      </c>
      <c r="C91" s="185">
        <v>56236.86</v>
      </c>
      <c r="D91" s="215">
        <v>56236.86</v>
      </c>
      <c r="E91" s="185">
        <v>56236.86</v>
      </c>
      <c r="F91" s="185">
        <v>56236.86</v>
      </c>
      <c r="G91" s="185">
        <v>56236.86</v>
      </c>
      <c r="H91" s="185">
        <v>56236.86</v>
      </c>
      <c r="I91" s="185">
        <v>56236.86</v>
      </c>
      <c r="J91" s="185">
        <v>56236.86</v>
      </c>
      <c r="K91" s="185">
        <v>56236.86</v>
      </c>
      <c r="L91" s="185">
        <v>56236.86</v>
      </c>
      <c r="M91" s="185">
        <v>56236.86</v>
      </c>
      <c r="N91" s="185">
        <f>SUM(B91:M91)</f>
        <v>674842.32</v>
      </c>
    </row>
    <row r="92" spans="1:14" s="186" customFormat="1" ht="13.5" thickBot="1">
      <c r="A92" s="184" t="s">
        <v>12</v>
      </c>
      <c r="B92" s="185">
        <v>28878.65</v>
      </c>
      <c r="C92" s="185">
        <v>52556.77</v>
      </c>
      <c r="D92" s="185">
        <v>50117.08</v>
      </c>
      <c r="E92" s="185">
        <v>51585.76</v>
      </c>
      <c r="F92" s="185">
        <v>51741.81</v>
      </c>
      <c r="G92" s="185">
        <v>59863.86</v>
      </c>
      <c r="H92" s="185">
        <v>53974.55</v>
      </c>
      <c r="I92" s="185">
        <v>67223.67</v>
      </c>
      <c r="J92" s="185">
        <v>56737.27</v>
      </c>
      <c r="K92" s="185">
        <v>56667.92</v>
      </c>
      <c r="L92" s="185">
        <v>55918.12</v>
      </c>
      <c r="M92" s="185">
        <v>50816.13</v>
      </c>
      <c r="N92" s="185">
        <f>SUM(B92:M92)</f>
        <v>636081.59</v>
      </c>
    </row>
    <row r="93" spans="1:14" s="186" customFormat="1" ht="13.5" thickBot="1">
      <c r="A93" s="184" t="s">
        <v>209</v>
      </c>
      <c r="B93" s="185"/>
      <c r="C93" s="185"/>
      <c r="D93" s="185"/>
      <c r="E93" s="185"/>
      <c r="F93" s="185"/>
      <c r="G93" s="185"/>
      <c r="H93" s="185">
        <v>1230</v>
      </c>
      <c r="I93" s="185">
        <v>1230</v>
      </c>
      <c r="J93" s="185">
        <v>1230</v>
      </c>
      <c r="K93" s="185">
        <v>1230</v>
      </c>
      <c r="L93" s="185">
        <v>1230</v>
      </c>
      <c r="M93" s="185">
        <v>1230</v>
      </c>
      <c r="N93" s="185">
        <f>SUM(B93:M93)</f>
        <v>7380</v>
      </c>
    </row>
    <row r="94" spans="1:14" s="2" customFormat="1" ht="13.5" thickBot="1">
      <c r="A94" s="49" t="s">
        <v>28</v>
      </c>
      <c r="B94" s="47">
        <f aca="true" t="shared" si="8" ref="B94:M94">B92-B91</f>
        <v>-27358.21</v>
      </c>
      <c r="C94" s="47">
        <f t="shared" si="8"/>
        <v>-3680.09</v>
      </c>
      <c r="D94" s="47">
        <f t="shared" si="8"/>
        <v>-6119.78</v>
      </c>
      <c r="E94" s="47">
        <f t="shared" si="8"/>
        <v>-4651.1</v>
      </c>
      <c r="F94" s="47">
        <f t="shared" si="8"/>
        <v>-4495.05</v>
      </c>
      <c r="G94" s="47">
        <f t="shared" si="8"/>
        <v>3627</v>
      </c>
      <c r="H94" s="47">
        <f t="shared" si="8"/>
        <v>-2262.31</v>
      </c>
      <c r="I94" s="47">
        <f t="shared" si="8"/>
        <v>10986.81</v>
      </c>
      <c r="J94" s="47">
        <f t="shared" si="8"/>
        <v>500.409999999996</v>
      </c>
      <c r="K94" s="47">
        <f t="shared" si="8"/>
        <v>431.059999999998</v>
      </c>
      <c r="L94" s="47">
        <f t="shared" si="8"/>
        <v>-318.739999999998</v>
      </c>
      <c r="M94" s="47">
        <f t="shared" si="8"/>
        <v>-5420.73</v>
      </c>
      <c r="N94" s="220">
        <f>SUM(B94:M94)</f>
        <v>-38760.73</v>
      </c>
    </row>
    <row r="95" spans="1:14" s="2" customFormat="1" ht="13.5" thickBot="1">
      <c r="A95" s="49" t="s">
        <v>26</v>
      </c>
      <c r="B95" s="188">
        <f>B90+B92</f>
        <v>-114736.04</v>
      </c>
      <c r="C95" s="47">
        <f>C90+C92</f>
        <v>-62179.27</v>
      </c>
      <c r="D95" s="189">
        <f>D90+D92-D87</f>
        <v>-134894.21</v>
      </c>
      <c r="E95" s="47">
        <f>E90+E92</f>
        <v>-83308.45</v>
      </c>
      <c r="F95" s="47">
        <f>F90+F92</f>
        <v>-31566.64</v>
      </c>
      <c r="G95" s="189">
        <f>G90+G92-G87</f>
        <v>-117651.09</v>
      </c>
      <c r="H95" s="47">
        <f>H90+H92</f>
        <v>-63676.54</v>
      </c>
      <c r="I95" s="47">
        <f>I90+I92</f>
        <v>3547.13</v>
      </c>
      <c r="J95" s="189">
        <f>J90+J92-J87</f>
        <v>-34545.02</v>
      </c>
      <c r="K95" s="47">
        <f>K90+K92</f>
        <v>22122.9</v>
      </c>
      <c r="L95" s="47">
        <f>L90+L92</f>
        <v>78041.02</v>
      </c>
      <c r="M95" s="189">
        <f>M90+M92-M87</f>
        <v>49425.69</v>
      </c>
      <c r="N95" s="188">
        <f>M95+N93</f>
        <v>56805.69</v>
      </c>
    </row>
    <row r="96" spans="7:14" s="2" customFormat="1" ht="57" customHeight="1">
      <c r="G96" s="30"/>
      <c r="H96" s="254" t="s">
        <v>154</v>
      </c>
      <c r="I96" s="254"/>
      <c r="J96" s="254"/>
      <c r="K96" s="254"/>
      <c r="L96" s="258" t="s">
        <v>155</v>
      </c>
      <c r="M96" s="258"/>
      <c r="N96" s="258"/>
    </row>
    <row r="97" spans="8:14" s="2" customFormat="1" ht="72" customHeight="1">
      <c r="H97" s="259" t="s">
        <v>156</v>
      </c>
      <c r="I97" s="259"/>
      <c r="J97" s="259"/>
      <c r="K97" s="259"/>
      <c r="L97" s="260" t="s">
        <v>189</v>
      </c>
      <c r="M97" s="260"/>
      <c r="N97" s="260"/>
    </row>
    <row r="98" s="2" customFormat="1" ht="12.75"/>
    <row r="99" spans="8:14" s="2" customFormat="1" ht="15">
      <c r="H99" s="255" t="s">
        <v>142</v>
      </c>
      <c r="I99" s="255"/>
      <c r="J99" s="255"/>
      <c r="K99" s="190">
        <f>O87</f>
        <v>443041.21</v>
      </c>
      <c r="L99" s="191">
        <v>443041.21</v>
      </c>
      <c r="M99" s="191"/>
      <c r="N99" s="229">
        <f>L99+M99</f>
        <v>443041.21</v>
      </c>
    </row>
    <row r="100" spans="8:14" s="2" customFormat="1" ht="15">
      <c r="H100" s="255" t="s">
        <v>143</v>
      </c>
      <c r="I100" s="255"/>
      <c r="J100" s="255"/>
      <c r="K100" s="190">
        <f>N91</f>
        <v>674842.32</v>
      </c>
      <c r="L100" s="191">
        <v>674842.32</v>
      </c>
      <c r="M100" s="191"/>
      <c r="N100" s="229">
        <f aca="true" t="shared" si="9" ref="N100:N105">L100+M100</f>
        <v>674842.32</v>
      </c>
    </row>
    <row r="101" spans="8:14" s="2" customFormat="1" ht="15">
      <c r="H101" s="255" t="s">
        <v>144</v>
      </c>
      <c r="I101" s="255"/>
      <c r="J101" s="255"/>
      <c r="K101" s="190">
        <f>N92</f>
        <v>636081.59</v>
      </c>
      <c r="L101" s="191">
        <v>636081.59</v>
      </c>
      <c r="M101" s="191">
        <v>7380</v>
      </c>
      <c r="N101" s="229">
        <f t="shared" si="9"/>
        <v>643461.59</v>
      </c>
    </row>
    <row r="102" spans="8:14" s="2" customFormat="1" ht="15" customHeight="1">
      <c r="H102" s="255" t="s">
        <v>145</v>
      </c>
      <c r="I102" s="255"/>
      <c r="J102" s="255"/>
      <c r="K102" s="190">
        <f>K101-K100</f>
        <v>-38760.73</v>
      </c>
      <c r="L102" s="191">
        <v>-38760.73</v>
      </c>
      <c r="M102" s="191">
        <v>7380</v>
      </c>
      <c r="N102" s="229">
        <f t="shared" si="9"/>
        <v>-31380.73</v>
      </c>
    </row>
    <row r="103" spans="8:14" s="2" customFormat="1" ht="15" customHeight="1">
      <c r="H103" s="249" t="s">
        <v>146</v>
      </c>
      <c r="I103" s="249"/>
      <c r="J103" s="249"/>
      <c r="K103" s="190">
        <f>K100-K99</f>
        <v>231801.11</v>
      </c>
      <c r="L103" s="192">
        <v>231801.11</v>
      </c>
      <c r="M103" s="191"/>
      <c r="N103" s="229">
        <f t="shared" si="9"/>
        <v>231801.11</v>
      </c>
    </row>
    <row r="104" spans="8:14" s="2" customFormat="1" ht="15" customHeight="1">
      <c r="H104" s="250" t="s">
        <v>202</v>
      </c>
      <c r="I104" s="251"/>
      <c r="J104" s="252"/>
      <c r="K104" s="190">
        <f>B90</f>
        <v>-143614.69</v>
      </c>
      <c r="L104" s="191">
        <v>-143614.69</v>
      </c>
      <c r="M104" s="191"/>
      <c r="N104" s="229">
        <f t="shared" si="9"/>
        <v>-143614.69</v>
      </c>
    </row>
    <row r="105" spans="8:14" s="2" customFormat="1" ht="15.75" customHeight="1">
      <c r="H105" s="256" t="s">
        <v>203</v>
      </c>
      <c r="I105" s="256"/>
      <c r="J105" s="256"/>
      <c r="K105" s="193">
        <f>K104+K103+K102+K106</f>
        <v>56805.69</v>
      </c>
      <c r="L105" s="193">
        <f>L104+L103+L102+L106</f>
        <v>49425.69</v>
      </c>
      <c r="M105" s="193">
        <f>M104+M103+M102+M106</f>
        <v>7380</v>
      </c>
      <c r="N105" s="229">
        <f t="shared" si="9"/>
        <v>56805.69</v>
      </c>
    </row>
    <row r="106" spans="8:13" s="2" customFormat="1" ht="15.75" customHeight="1">
      <c r="H106" s="253" t="s">
        <v>209</v>
      </c>
      <c r="I106" s="253"/>
      <c r="J106" s="253"/>
      <c r="K106" s="194">
        <f>N93</f>
        <v>7380</v>
      </c>
      <c r="L106" s="191"/>
      <c r="M106" s="191"/>
    </row>
    <row r="107" spans="8:13" s="2" customFormat="1" ht="15" customHeight="1">
      <c r="H107" s="249" t="s">
        <v>147</v>
      </c>
      <c r="I107" s="249"/>
      <c r="J107" s="249"/>
      <c r="K107" s="194">
        <f>D78+G78+J78+M78</f>
        <v>4914.48</v>
      </c>
      <c r="L107" s="257" t="s">
        <v>179</v>
      </c>
      <c r="M107" s="257"/>
    </row>
    <row r="108" spans="8:13" s="2" customFormat="1" ht="15" customHeight="1">
      <c r="H108" s="253" t="s">
        <v>148</v>
      </c>
      <c r="I108" s="253"/>
      <c r="J108" s="253"/>
      <c r="K108" s="194">
        <v>39863.35</v>
      </c>
      <c r="L108" s="191"/>
      <c r="M108" s="191"/>
    </row>
    <row r="109" spans="8:13" s="2" customFormat="1" ht="15">
      <c r="H109" s="253" t="s">
        <v>149</v>
      </c>
      <c r="I109" s="253"/>
      <c r="J109" s="253"/>
      <c r="K109" s="194">
        <v>83949.33</v>
      </c>
      <c r="L109" s="191"/>
      <c r="M109" s="191"/>
    </row>
    <row r="110" spans="8:13" ht="15">
      <c r="H110" s="253" t="s">
        <v>150</v>
      </c>
      <c r="I110" s="253"/>
      <c r="J110" s="253"/>
      <c r="K110" s="194">
        <f>K108+K109</f>
        <v>123812.68</v>
      </c>
      <c r="L110" s="191"/>
      <c r="M110" s="191"/>
    </row>
    <row r="111" spans="8:13" ht="15">
      <c r="H111" s="253" t="s">
        <v>151</v>
      </c>
      <c r="I111" s="253"/>
      <c r="J111" s="253"/>
      <c r="K111" s="194">
        <f>K110-K107+113000</f>
        <v>231898.2</v>
      </c>
      <c r="L111" s="192"/>
      <c r="M111" s="191"/>
    </row>
    <row r="112" spans="8:13" ht="15.75">
      <c r="H112" s="253" t="s">
        <v>152</v>
      </c>
      <c r="I112" s="253"/>
      <c r="J112" s="253"/>
      <c r="K112" s="195">
        <f>K103-K111</f>
        <v>-97.09</v>
      </c>
      <c r="L112" s="191"/>
      <c r="M112" s="191"/>
    </row>
  </sheetData>
  <sheetProtection/>
  <mergeCells count="29">
    <mergeCell ref="A1:N1"/>
    <mergeCell ref="A79:N79"/>
    <mergeCell ref="A58:N58"/>
    <mergeCell ref="B2:D2"/>
    <mergeCell ref="E2:G2"/>
    <mergeCell ref="H2:J2"/>
    <mergeCell ref="K2:M2"/>
    <mergeCell ref="A4:O4"/>
    <mergeCell ref="A53:N53"/>
    <mergeCell ref="A32:A33"/>
    <mergeCell ref="L96:N96"/>
    <mergeCell ref="H97:K97"/>
    <mergeCell ref="L97:N97"/>
    <mergeCell ref="H99:J99"/>
    <mergeCell ref="H100:J100"/>
    <mergeCell ref="H101:J101"/>
    <mergeCell ref="H112:J112"/>
    <mergeCell ref="H105:J105"/>
    <mergeCell ref="H106:J106"/>
    <mergeCell ref="H107:J107"/>
    <mergeCell ref="H109:J109"/>
    <mergeCell ref="L107:M107"/>
    <mergeCell ref="H108:J108"/>
    <mergeCell ref="H103:J103"/>
    <mergeCell ref="H104:J104"/>
    <mergeCell ref="H110:J110"/>
    <mergeCell ref="H111:J111"/>
    <mergeCell ref="H96:K96"/>
    <mergeCell ref="H102:J102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E7:I13"/>
  <sheetViews>
    <sheetView zoomScalePageLayoutView="0" workbookViewId="0" topLeftCell="A1">
      <selection activeCell="D6" sqref="D6:K20"/>
    </sheetView>
  </sheetViews>
  <sheetFormatPr defaultColWidth="9.00390625" defaultRowHeight="12.75"/>
  <cols>
    <col min="7" max="7" width="18.625" style="0" customWidth="1"/>
    <col min="9" max="9" width="19.125" style="0" customWidth="1"/>
  </cols>
  <sheetData>
    <row r="7" ht="12.75">
      <c r="E7" t="s">
        <v>220</v>
      </c>
    </row>
    <row r="9" spans="7:9" ht="12.75">
      <c r="G9" s="276" t="s">
        <v>221</v>
      </c>
      <c r="I9" s="277" t="s">
        <v>222</v>
      </c>
    </row>
    <row r="10" spans="7:9" ht="12.75">
      <c r="G10" s="276"/>
      <c r="I10" s="277"/>
    </row>
    <row r="11" spans="7:9" ht="12.75">
      <c r="G11" s="276"/>
      <c r="I11" s="277"/>
    </row>
    <row r="13" spans="5:9" ht="12.75">
      <c r="E13" t="s">
        <v>223</v>
      </c>
      <c r="G13">
        <v>7380</v>
      </c>
      <c r="I13">
        <v>7380</v>
      </c>
    </row>
  </sheetData>
  <sheetProtection/>
  <mergeCells count="2">
    <mergeCell ref="G9:G11"/>
    <mergeCell ref="I9:I11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2015-07-29T07:10:16Z</cp:lastPrinted>
  <dcterms:created xsi:type="dcterms:W3CDTF">2010-04-02T14:46:04Z</dcterms:created>
  <dcterms:modified xsi:type="dcterms:W3CDTF">2015-08-05T08:28:30Z</dcterms:modified>
  <cp:category/>
  <cp:version/>
  <cp:contentType/>
  <cp:contentStatus/>
</cp:coreProperties>
</file>