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1"/>
  </bookViews>
  <sheets>
    <sheet name="по голосованию" sheetId="1" r:id="rId1"/>
    <sheet name="ЛС" sheetId="2" r:id="rId2"/>
    <sheet name="Лист1" sheetId="3" r:id="rId3"/>
  </sheets>
  <definedNames>
    <definedName name="_xlnm.Print_Area" localSheetId="0">'по голосованию'!$A$1:$H$157</definedName>
  </definedNames>
  <calcPr fullCalcOnLoad="1" fullPrecision="0"/>
</workbook>
</file>

<file path=xl/sharedStrings.xml><?xml version="1.0" encoding="utf-8"?>
<sst xmlns="http://schemas.openxmlformats.org/spreadsheetml/2006/main" count="440" uniqueCount="287">
  <si>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</si>
  <si>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</si>
  <si>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</si>
  <si>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</si>
  <si>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</si>
  <si>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</si>
  <si>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</si>
  <si>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</si>
  <si>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</si>
  <si>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</si>
  <si>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</si>
  <si>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</si>
  <si>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</si>
  <si>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</si>
  <si>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</si>
  <si>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</si>
  <si>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</si>
  <si>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</si>
  <si>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</si>
  <si>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</si>
  <si>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</si>
  <si>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</si>
  <si>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</si>
  <si>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</si>
  <si>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</si>
  <si>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</si>
  <si>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</si>
  <si>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</si>
  <si>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</si>
  <si>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</si>
  <si>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</si>
  <si>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</si>
  <si>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</si>
  <si>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</si>
  <si>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</si>
  <si>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</si>
  <si>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</si>
  <si>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</si>
  <si>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</si>
  <si>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</si>
  <si>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</si>
  <si>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</si>
  <si>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</si>
  <si>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</si>
  <si>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</si>
  <si>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</si>
  <si>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</si>
  <si>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</si>
  <si>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</si>
  <si>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</si>
  <si>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</si>
  <si>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</si>
  <si>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</si>
  <si>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</si>
  <si>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</si>
  <si>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</si>
  <si>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</si>
  <si>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</si>
  <si>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</si>
  <si>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</si>
  <si>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</si>
  <si>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</si>
  <si>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</si>
  <si>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</si>
  <si>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</si>
  <si>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</si>
  <si>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</si>
  <si>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</si>
  <si>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</si>
  <si>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</si>
  <si>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</si>
  <si>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</si>
  <si>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</si>
  <si>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3 раза в год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</si>
  <si>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</si>
  <si>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</si>
  <si>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</si>
  <si>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</si>
  <si>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</si>
  <si>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</si>
  <si>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</si>
  <si>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</si>
  <si>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1 раз в месяц</t>
  </si>
  <si>
    <t>восстановление общедомового уличного освещения</t>
  </si>
  <si>
    <t>перевод реле времени</t>
  </si>
  <si>
    <t>Обслуживание вводных и внутренних газопроводов жилого фонда</t>
  </si>
  <si>
    <t>восстановление подвального освещения</t>
  </si>
  <si>
    <t>восстановление чердачного освещения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</si>
  <si>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</si>
  <si>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</si>
  <si>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</si>
  <si>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Регламентные работы по системе вентиляции в т.числе:</t>
  </si>
  <si>
    <t>Регламентные работы по содержанию кровли в т.числе:</t>
  </si>
  <si>
    <t>руб./чел.</t>
  </si>
  <si>
    <t>замена трансформатора тока</t>
  </si>
  <si>
    <t>восстановление водостоков ( мелкий ремонт после очистки от снега и льда )</t>
  </si>
  <si>
    <t>окос травы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</si>
  <si>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</si>
  <si>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</si>
  <si>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</si>
  <si>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</si>
  <si>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</si>
  <si>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</si>
  <si>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</si>
  <si>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</si>
  <si>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</si>
  <si>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</si>
  <si>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</si>
  <si>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</si>
  <si>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</si>
  <si>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</si>
  <si>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</si>
  <si>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</si>
  <si>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</si>
  <si>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</si>
  <si>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(стоимость услуг  увеличена на 6,6% в соответствии с уровнем инфляции 2013 г.)</t>
  </si>
  <si>
    <t>заполнение электронных паспортов</t>
  </si>
  <si>
    <t>гидравлическое испытание элеваторных узлов запорной арматуры</t>
  </si>
  <si>
    <t>Остаток(+) / Долг(-) на 1.05.14г.</t>
  </si>
  <si>
    <t>Поверка общедомовых приборов учета холодного водоснабжения</t>
  </si>
  <si>
    <t>обслуживание насосов горячего водоснабжения</t>
  </si>
  <si>
    <t>Регламентные работы по системе холодного водоснабжения в т.числе:</t>
  </si>
  <si>
    <t>электроизмерения (замеры сопротивления изоляции)</t>
  </si>
  <si>
    <t>1 раз в 3 года</t>
  </si>
  <si>
    <t>чеканка и замазка канализационных стыков</t>
  </si>
  <si>
    <t>Сбор, вывоз и утилизация ТБО*, руб./м2</t>
  </si>
  <si>
    <t>Лицевой счет многоквартирного дома по адресу: ул. Парковая, д. 33 на период с 1 мая 2014 по 30 апреля 2015 года</t>
  </si>
  <si>
    <t>Приложение №1</t>
  </si>
  <si>
    <t>2014 -2015 гг.</t>
  </si>
  <si>
    <t>к дополнительному соглашению№_______</t>
  </si>
  <si>
    <t xml:space="preserve">от _____________ 2008г </t>
  </si>
  <si>
    <t>по адресу: ул. Парковая, д.33 (Sобщ.=6072,6 м2, Sзем.уч.= 2237,23м2)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</si>
  <si>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</si>
  <si>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</si>
  <si>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Управление многоквартирным домом всего, в т.ч.:</t>
  </si>
  <si>
    <t>договорная и претензионно-исковая работа, взыскание задолженности по ЖКУ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</si>
  <si>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</si>
  <si>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</si>
  <si>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</si>
  <si>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</si>
  <si>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посыпка территории песко-соляной смесью</t>
  </si>
  <si>
    <t>Уборка мусоропроводов</t>
  </si>
  <si>
    <t>Санобработка мусорокамер (согласно СанПиН 2.1.2.2645-10 утвержденного Постановлением Главного госуд.сан.врача от 10.06.2010 № 64)</t>
  </si>
  <si>
    <t>6 раз в год (апрель- сентябрь)</t>
  </si>
  <si>
    <t>Уборка лестничных клеток*</t>
  </si>
  <si>
    <t>Обслуживание лифтов*</t>
  </si>
  <si>
    <t>ежедневно с 06.00 - 23.00час.</t>
  </si>
  <si>
    <t>Поверка общедомовых приборов учета ХВС</t>
  </si>
  <si>
    <t>1 раз в 4 месяца</t>
  </si>
  <si>
    <t>гидравлическое испытание эл.узлов и входной запорной арматуры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</si>
  <si>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</si>
  <si>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</si>
  <si>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</si>
  <si>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</si>
  <si>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</si>
  <si>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</si>
  <si>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</si>
  <si>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</si>
  <si>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</si>
  <si>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</si>
  <si>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</si>
  <si>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</si>
  <si>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(д.50мм-2шт., д.80мм-2шт.)</t>
  </si>
  <si>
    <t>обслуживание насоса ГВС (резерв)</t>
  </si>
  <si>
    <t>Регламентные работы по системе холодного  водоснабжения в т.числе:</t>
  </si>
  <si>
    <t>обслуживание насоса ХВС (резерв)</t>
  </si>
  <si>
    <t>замена общедомовых электросчетчиков</t>
  </si>
  <si>
    <t>проверка вентканалов и канализационных вытяжек</t>
  </si>
  <si>
    <t>пылеудаление и дезинфекция вент.каналов без пробивки</t>
  </si>
  <si>
    <t>очистка  водоприемных воронок</t>
  </si>
  <si>
    <t>очистка от снега и наледи козырьков подъездов</t>
  </si>
  <si>
    <t>Восстановление шиберов на стволах мусоропроводов (3 шт.)</t>
  </si>
  <si>
    <t>ремонт кровли</t>
  </si>
  <si>
    <t>ремонт цоколя</t>
  </si>
  <si>
    <t>смена запорной арматуры системы отопления</t>
  </si>
  <si>
    <t>ремонт системы электроснабжения</t>
  </si>
  <si>
    <t>Предлагаемый перечень работ по текущему ремонту                                       ( на выбор собственников)</t>
  </si>
  <si>
    <t>ремонт отмостки 87 м2</t>
  </si>
  <si>
    <t>ремонт верт.шва 1-9 эт. 1-й под. 28 п.м.</t>
  </si>
  <si>
    <t>ремонт трещины 1-9 эт.лестничных площадок 1-го подъезда</t>
  </si>
  <si>
    <t>смена шаровых кранов на СТС в тех подвале диам.20 мм - 66 шт.</t>
  </si>
  <si>
    <t>смена шаровых кранов на СТС в тех подвале диам.15 мм (спускники) - 25 шт.</t>
  </si>
  <si>
    <t>демонтаж кранов "Маевского" на чердаке - 25 шт.( спускники)</t>
  </si>
  <si>
    <t>24776,21 (по тарифу)</t>
  </si>
  <si>
    <t>Ремонт ливневой канализации</t>
  </si>
  <si>
    <t>53</t>
  </si>
  <si>
    <t>72</t>
  </si>
  <si>
    <t>55</t>
  </si>
  <si>
    <t>Страхование 3-х лифтов (Филиал ООО "Росгосстрах" в Костромской обл.)</t>
  </si>
  <si>
    <t>14408040-4431003821</t>
  </si>
  <si>
    <t>А/о 28</t>
  </si>
  <si>
    <t>Линолеум (Консалтинг Профи)</t>
  </si>
  <si>
    <t>Материалы для шумоизоляции насосной (КП)</t>
  </si>
  <si>
    <t>А/о 30</t>
  </si>
  <si>
    <t>Работы по резервному фонду (80860,34) 01.06.2014 по 30.04.2015, в т.ч.:</t>
  </si>
  <si>
    <t>Смена задвижек на элеваторных узлах СТС( ф 100 мм - 4 шт., ф 80 мм - 2 шт., ф 50 мм - 2 шт.) на ВВП ( ф 80 мм - 4 шт.)</t>
  </si>
  <si>
    <t>смена шаровых кранов на СТС в тех подвале диам.15 мм (спускники) - 25 шт. факт  ф 15 мм - 30 шт.</t>
  </si>
  <si>
    <t>93</t>
  </si>
  <si>
    <t>Замена лампочек 60 Вт в подъезде</t>
  </si>
  <si>
    <t>Освещение чердака для работы слесарей</t>
  </si>
  <si>
    <t>Устройство резиновых шлангов на повысительный насос ХВС</t>
  </si>
  <si>
    <t>87</t>
  </si>
  <si>
    <t>Ревизия задвижек отопления  ф 80 мм - 8 шт., ф 100 мм - 3 шт.</t>
  </si>
  <si>
    <t>Ревизия задвижек ГВС  ф 80 мм -2 шт., ф 100 мм - 3 шт.</t>
  </si>
  <si>
    <t>Ревизия задвижекХВС ф 100 мм - 9 шт.</t>
  </si>
  <si>
    <t>Прочистка фильтра на оьратке</t>
  </si>
  <si>
    <t>Врезка  муфт на повысительных насосах, смена кранов, подводка к насосу</t>
  </si>
  <si>
    <t>Врезка крана на чердаке ( 3-й подъезд)</t>
  </si>
  <si>
    <t>Замена выключателей в подвале</t>
  </si>
  <si>
    <t>Материалы(оцинкованное железо, саморезы) ( м/о КП за июль)</t>
  </si>
  <si>
    <t>А/о 34</t>
  </si>
  <si>
    <t>А/о 35</t>
  </si>
  <si>
    <t>Н.Ф.Каюткина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</si>
  <si>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</si>
  <si>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</si>
  <si>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Ремонт освещения подходов к машинным отделениям лифтов</t>
  </si>
  <si>
    <t>121</t>
  </si>
  <si>
    <t>130</t>
  </si>
  <si>
    <t>Переврезка шаровых кранов на СТС ф 15 мм - 66 шт ( спускники)</t>
  </si>
  <si>
    <t>Ростелеком+Вымпелком</t>
  </si>
  <si>
    <t>Поспупления от Ростелеком ( с 01.05.2014)</t>
  </si>
  <si>
    <t>Поступления от Вымпелком ( с 01.05.2014)</t>
  </si>
  <si>
    <t>5/01711</t>
  </si>
  <si>
    <t>Металический контейнер 0.75 м3(ООО "Металл Сервис"</t>
  </si>
  <si>
    <t>706</t>
  </si>
  <si>
    <t>Ремонт канализационного стояка ( кв.20,24)</t>
  </si>
  <si>
    <t>Восстановление циркуляции ГВС после опрессовки</t>
  </si>
  <si>
    <t>134</t>
  </si>
  <si>
    <t>Ремонт батареи (кв.43)</t>
  </si>
  <si>
    <t>Ремонт батареи (кв.3)</t>
  </si>
  <si>
    <t>136</t>
  </si>
  <si>
    <t>Ремонт батареи (кв100)</t>
  </si>
  <si>
    <t>139</t>
  </si>
  <si>
    <t>Перевод ВВВ на зимнюю схему</t>
  </si>
  <si>
    <t>Замена светильника в подъезде</t>
  </si>
  <si>
    <t xml:space="preserve">ремонт отмостки 87 м2 </t>
  </si>
  <si>
    <t>электроизмерения (замеры сопротивления изоляции) ( ООО "МАВр")</t>
  </si>
  <si>
    <t>Замена вентеля на ХВС</t>
  </si>
  <si>
    <t>149</t>
  </si>
  <si>
    <t>Промывка фильтра на ГВС перед РТДО</t>
  </si>
  <si>
    <t>151</t>
  </si>
  <si>
    <t>155</t>
  </si>
  <si>
    <t>Ремонт ХВС в мусорокамере( 2-ая мусорокамера)</t>
  </si>
  <si>
    <t xml:space="preserve"> Экономия(+) / Долг(-) на 1.05.2015</t>
  </si>
  <si>
    <t>Замена муфты на стояке СО ( 1-й подъезд</t>
  </si>
  <si>
    <t>Врезка шарового крана на цир.линии на чердаке ( 1,3-й подъезды)</t>
  </si>
  <si>
    <t>Ремонт  канализации в бойлерной</t>
  </si>
  <si>
    <t>пылеудаление и дезинфекция вент.каналов без пробивки ( ООО"Трубочист")</t>
  </si>
  <si>
    <t>акт 509</t>
  </si>
  <si>
    <t>Замена выключателя в подвале</t>
  </si>
  <si>
    <t>Ремонт мусоропровода клапана</t>
  </si>
  <si>
    <t>18</t>
  </si>
  <si>
    <t>Устройство кровли в один слой 25 м2</t>
  </si>
  <si>
    <t>Ремонт кровли ( 20 м2)</t>
  </si>
  <si>
    <t>36</t>
  </si>
  <si>
    <t>Смена крана на узле ХВС</t>
  </si>
  <si>
    <t>40</t>
  </si>
  <si>
    <t>Включение автомата ВА-16 А</t>
  </si>
  <si>
    <t>45</t>
  </si>
  <si>
    <t>Ремонт батареи ( кв.93)</t>
  </si>
  <si>
    <t>76</t>
  </si>
  <si>
    <t>13.03.2015.</t>
  </si>
  <si>
    <t>77</t>
  </si>
  <si>
    <t>Замена табличек нам доме</t>
  </si>
  <si>
    <t>Стоимость таблички - 1 таб. ( ООО "РЕКОМ")</t>
  </si>
  <si>
    <t>акт 19</t>
  </si>
  <si>
    <t>Замок ( ООО "Экосервис")</t>
  </si>
  <si>
    <t>мат.отчет</t>
  </si>
  <si>
    <t>февраль 2015 г</t>
  </si>
  <si>
    <t>118</t>
  </si>
  <si>
    <t>Ремонт батареи ( кв. 7)</t>
  </si>
  <si>
    <t>145</t>
  </si>
  <si>
    <t>ремонт верт.шва 1-9 эт. 1-й под. 28 п.м. (факт- 20 п.м.)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</si>
  <si>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</si>
  <si>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</si>
  <si>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</si>
  <si>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</si>
  <si>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Страхование лифта (филиаи ООО"Росгосмстрах")</t>
  </si>
  <si>
    <t>144008040-4431003821</t>
  </si>
  <si>
    <t>Сумма уплаты за размещение(выставленные счета)</t>
  </si>
  <si>
    <t>Сумма списанная с л/ч(с учетом оплаты)</t>
  </si>
  <si>
    <t>2014-2015</t>
  </si>
  <si>
    <t>Поступления от Вымпелкома ( 2 точки с мая 2014 года)</t>
  </si>
  <si>
    <t>Обслуживание вводных и внутренних газопроводов жилого фонда( Корректировка по выставленному счету фактуре № 16361 от 19.12.2014 г. на сумму 43740,72руб.)</t>
  </si>
  <si>
    <t>обслуживание насоса ХВС ( резерв)( смена повысительного насоса со стоимостью насоса)</t>
  </si>
  <si>
    <t>Поступления от Ростелекома ( 1 точка с мая 2015 года)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</si>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</sst>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9"/>
      <name val="Arial Black"/>
      <family val="2"/>
    </font>
    <font>
      <sz val="9"/>
      <name val="Arial Cyr"/>
      <family val="2"/>
    </font>
    <font>
      <sz val="10"/>
      <name val="Arial"/>
      <family val="2"/>
    </font>
    <font>
      <b/>
      <sz val="10"/>
      <name val="Arial Black"/>
      <family val="2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indexed="10"/>
      <name val="Arial Black"/>
      <family val="2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  <font>
      <sz val="10"/>
      <color rgb="FFFF000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medium"/>
      <right style="thick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9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24" borderId="15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43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41" fillId="25" borderId="25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left" vertical="center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4" borderId="25" xfId="0" applyNumberForma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42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49" fontId="0" fillId="24" borderId="27" xfId="0" applyNumberFormat="1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vertical="center" wrapText="1"/>
    </xf>
    <xf numFmtId="0" fontId="34" fillId="25" borderId="10" xfId="0" applyFont="1" applyFill="1" applyBorder="1" applyAlignment="1">
      <alignment horizontal="left" vertical="center" wrapText="1"/>
    </xf>
    <xf numFmtId="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4" fontId="19" fillId="26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" fontId="19" fillId="24" borderId="0" xfId="0" applyNumberFormat="1" applyFont="1" applyFill="1" applyAlignment="1">
      <alignment/>
    </xf>
    <xf numFmtId="2" fontId="19" fillId="24" borderId="0" xfId="0" applyNumberFormat="1" applyFont="1" applyFill="1" applyAlignment="1">
      <alignment/>
    </xf>
    <xf numFmtId="4" fontId="0" fillId="24" borderId="0" xfId="0" applyNumberFormat="1" applyFill="1" applyAlignment="1">
      <alignment horizontal="center" vertical="center" wrapText="1"/>
    </xf>
    <xf numFmtId="2" fontId="0" fillId="24" borderId="0" xfId="0" applyNumberForma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4" fontId="18" fillId="24" borderId="38" xfId="0" applyNumberFormat="1" applyFont="1" applyFill="1" applyBorder="1" applyAlignment="1">
      <alignment horizontal="center" vertical="center" wrapText="1"/>
    </xf>
    <xf numFmtId="4" fontId="18" fillId="24" borderId="39" xfId="0" applyNumberFormat="1" applyFont="1" applyFill="1" applyBorder="1" applyAlignment="1">
      <alignment horizontal="center" vertical="center" textRotation="90" wrapText="1"/>
    </xf>
    <xf numFmtId="4" fontId="18" fillId="24" borderId="39" xfId="0" applyNumberFormat="1" applyFont="1" applyFill="1" applyBorder="1" applyAlignment="1">
      <alignment horizontal="center" vertical="center" wrapText="1"/>
    </xf>
    <xf numFmtId="4" fontId="18" fillId="24" borderId="45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4" fontId="0" fillId="24" borderId="46" xfId="0" applyNumberFormat="1" applyFont="1" applyFill="1" applyBorder="1" applyAlignment="1">
      <alignment horizontal="center" vertical="center" wrapText="1"/>
    </xf>
    <xf numFmtId="4" fontId="0" fillId="24" borderId="47" xfId="0" applyNumberFormat="1" applyFont="1" applyFill="1" applyBorder="1" applyAlignment="1">
      <alignment horizontal="center" vertical="center" wrapText="1"/>
    </xf>
    <xf numFmtId="4" fontId="0" fillId="24" borderId="48" xfId="0" applyNumberFormat="1" applyFont="1" applyFill="1" applyBorder="1" applyAlignment="1">
      <alignment horizontal="center" vertical="center" wrapText="1"/>
    </xf>
    <xf numFmtId="4" fontId="0" fillId="24" borderId="49" xfId="0" applyNumberFormat="1" applyFont="1" applyFill="1" applyBorder="1" applyAlignment="1">
      <alignment horizontal="center" vertical="center" wrapText="1"/>
    </xf>
    <xf numFmtId="4" fontId="0" fillId="24" borderId="50" xfId="0" applyNumberFormat="1" applyFont="1" applyFill="1" applyBorder="1" applyAlignment="1">
      <alignment horizontal="center" vertical="center" wrapText="1"/>
    </xf>
    <xf numFmtId="4" fontId="0" fillId="24" borderId="51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24" borderId="34" xfId="0" applyNumberFormat="1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52" xfId="0" applyNumberFormat="1" applyFont="1" applyFill="1" applyBorder="1" applyAlignment="1">
      <alignment horizontal="center" vertical="center" wrapText="1"/>
    </xf>
    <xf numFmtId="4" fontId="43" fillId="24" borderId="0" xfId="0" applyNumberFormat="1" applyFont="1" applyFill="1" applyAlignment="1">
      <alignment horizontal="center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center" vertical="center" wrapText="1"/>
    </xf>
    <xf numFmtId="2" fontId="35" fillId="0" borderId="34" xfId="0" applyNumberFormat="1" applyFont="1" applyFill="1" applyBorder="1" applyAlignment="1">
      <alignment horizontal="center" vertical="center" wrapText="1"/>
    </xf>
    <xf numFmtId="2" fontId="35" fillId="25" borderId="12" xfId="0" applyNumberFormat="1" applyFont="1" applyFill="1" applyBorder="1" applyAlignment="1">
      <alignment horizontal="center" vertical="center" wrapText="1"/>
    </xf>
    <xf numFmtId="2" fontId="35" fillId="25" borderId="34" xfId="0" applyNumberFormat="1" applyFont="1" applyFill="1" applyBorder="1" applyAlignment="1">
      <alignment horizontal="center" vertical="center" wrapText="1"/>
    </xf>
    <xf numFmtId="2" fontId="35" fillId="25" borderId="52" xfId="0" applyNumberFormat="1" applyFont="1" applyFill="1" applyBorder="1" applyAlignment="1">
      <alignment horizontal="center" vertical="center" wrapText="1"/>
    </xf>
    <xf numFmtId="4" fontId="35" fillId="24" borderId="0" xfId="0" applyNumberFormat="1" applyFont="1" applyFill="1" applyAlignment="1">
      <alignment horizontal="center" vertical="center" wrapText="1"/>
    </xf>
    <xf numFmtId="2" fontId="35" fillId="24" borderId="0" xfId="0" applyNumberFormat="1" applyFont="1" applyFill="1" applyAlignment="1">
      <alignment horizontal="center" vertical="center" wrapText="1"/>
    </xf>
    <xf numFmtId="0" fontId="36" fillId="25" borderId="43" xfId="0" applyFont="1" applyFill="1" applyBorder="1" applyAlignment="1">
      <alignment horizontal="left" vertical="center" wrapText="1"/>
    </xf>
    <xf numFmtId="0" fontId="35" fillId="25" borderId="34" xfId="0" applyFont="1" applyFill="1" applyBorder="1" applyAlignment="1">
      <alignment horizontal="center" vertical="center" wrapText="1"/>
    </xf>
    <xf numFmtId="0" fontId="35" fillId="25" borderId="43" xfId="0" applyFont="1" applyFill="1" applyBorder="1" applyAlignment="1">
      <alignment horizontal="left" vertical="center" wrapText="1"/>
    </xf>
    <xf numFmtId="4" fontId="18" fillId="24" borderId="43" xfId="0" applyNumberFormat="1" applyFont="1" applyFill="1" applyBorder="1" applyAlignment="1">
      <alignment horizontal="left" vertical="center" wrapText="1"/>
    </xf>
    <xf numFmtId="4" fontId="18" fillId="24" borderId="34" xfId="0" applyNumberFormat="1" applyFont="1" applyFill="1" applyBorder="1" applyAlignment="1">
      <alignment horizontal="center" vertical="center" wrapText="1"/>
    </xf>
    <xf numFmtId="4" fontId="18" fillId="25" borderId="12" xfId="0" applyNumberFormat="1" applyFont="1" applyFill="1" applyBorder="1" applyAlignment="1">
      <alignment horizontal="center" vertical="center" wrapText="1"/>
    </xf>
    <xf numFmtId="4" fontId="18" fillId="25" borderId="34" xfId="0" applyNumberFormat="1" applyFont="1" applyFill="1" applyBorder="1" applyAlignment="1">
      <alignment horizontal="center" vertical="center" wrapText="1"/>
    </xf>
    <xf numFmtId="4" fontId="18" fillId="25" borderId="52" xfId="0" applyNumberFormat="1" applyFont="1" applyFill="1" applyBorder="1" applyAlignment="1">
      <alignment horizontal="center" vertical="center" wrapText="1"/>
    </xf>
    <xf numFmtId="4" fontId="35" fillId="24" borderId="43" xfId="0" applyNumberFormat="1" applyFont="1" applyFill="1" applyBorder="1" applyAlignment="1">
      <alignment horizontal="left" vertical="center" wrapText="1"/>
    </xf>
    <xf numFmtId="4" fontId="35" fillId="24" borderId="34" xfId="0" applyNumberFormat="1" applyFont="1" applyFill="1" applyBorder="1" applyAlignment="1">
      <alignment horizontal="center" vertical="center" wrapText="1"/>
    </xf>
    <xf numFmtId="4" fontId="35" fillId="25" borderId="12" xfId="0" applyNumberFormat="1" applyFont="1" applyFill="1" applyBorder="1" applyAlignment="1">
      <alignment horizontal="center" vertical="center" wrapText="1"/>
    </xf>
    <xf numFmtId="4" fontId="35" fillId="25" borderId="34" xfId="0" applyNumberFormat="1" applyFont="1" applyFill="1" applyBorder="1" applyAlignment="1">
      <alignment horizontal="center" vertical="center" wrapText="1"/>
    </xf>
    <xf numFmtId="4" fontId="35" fillId="25" borderId="52" xfId="0" applyNumberFormat="1" applyFont="1" applyFill="1" applyBorder="1" applyAlignment="1">
      <alignment horizontal="center" vertical="center" wrapText="1"/>
    </xf>
    <xf numFmtId="4" fontId="18" fillId="24" borderId="11" xfId="0" applyNumberFormat="1" applyFont="1" applyFill="1" applyBorder="1" applyAlignment="1">
      <alignment horizontal="left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8" fillId="25" borderId="53" xfId="0" applyNumberFormat="1" applyFont="1" applyFill="1" applyBorder="1" applyAlignment="1">
      <alignment horizontal="center" vertical="center" wrapText="1"/>
    </xf>
    <xf numFmtId="4" fontId="21" fillId="24" borderId="0" xfId="0" applyNumberFormat="1" applyFont="1" applyFill="1" applyAlignment="1">
      <alignment horizontal="center" vertical="center" wrapText="1"/>
    </xf>
    <xf numFmtId="2" fontId="18" fillId="25" borderId="53" xfId="0" applyNumberFormat="1" applyFont="1" applyFill="1" applyBorder="1" applyAlignment="1">
      <alignment horizontal="center" vertical="center" wrapText="1"/>
    </xf>
    <xf numFmtId="0" fontId="43" fillId="26" borderId="0" xfId="0" applyFont="1" applyFill="1" applyAlignment="1">
      <alignment horizontal="center" vertical="center" wrapText="1"/>
    </xf>
    <xf numFmtId="4" fontId="33" fillId="24" borderId="10" xfId="0" applyNumberFormat="1" applyFont="1" applyFill="1" applyBorder="1" applyAlignment="1">
      <alignment horizontal="center" vertical="center" wrapText="1"/>
    </xf>
    <xf numFmtId="4" fontId="18" fillId="25" borderId="10" xfId="0" applyNumberFormat="1" applyFont="1" applyFill="1" applyBorder="1" applyAlignment="1">
      <alignment horizontal="center" vertical="center" wrapText="1"/>
    </xf>
    <xf numFmtId="4" fontId="18" fillId="24" borderId="35" xfId="0" applyNumberFormat="1" applyFont="1" applyFill="1" applyBorder="1" applyAlignment="1">
      <alignment horizontal="center" vertical="center" wrapText="1"/>
    </xf>
    <xf numFmtId="4" fontId="18" fillId="25" borderId="35" xfId="0" applyNumberFormat="1" applyFont="1" applyFill="1" applyBorder="1" applyAlignment="1">
      <alignment horizontal="center" vertical="center" wrapText="1"/>
    </xf>
    <xf numFmtId="4" fontId="18" fillId="25" borderId="54" xfId="0" applyNumberFormat="1" applyFont="1" applyFill="1" applyBorder="1" applyAlignment="1">
      <alignment horizontal="center" vertical="center" wrapText="1"/>
    </xf>
    <xf numFmtId="4" fontId="0" fillId="24" borderId="11" xfId="0" applyNumberFormat="1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4" fontId="0" fillId="25" borderId="13" xfId="0" applyNumberFormat="1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 wrapText="1"/>
    </xf>
    <xf numFmtId="4" fontId="0" fillId="25" borderId="53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4" fontId="0" fillId="25" borderId="13" xfId="0" applyNumberFormat="1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 wrapText="1"/>
    </xf>
    <xf numFmtId="4" fontId="0" fillId="25" borderId="53" xfId="0" applyNumberFormat="1" applyFont="1" applyFill="1" applyBorder="1" applyAlignment="1">
      <alignment horizontal="center" vertical="center" wrapText="1"/>
    </xf>
    <xf numFmtId="4" fontId="0" fillId="24" borderId="34" xfId="0" applyNumberFormat="1" applyFont="1" applyFill="1" applyBorder="1" applyAlignment="1">
      <alignment horizontal="center" vertical="center" wrapText="1"/>
    </xf>
    <xf numFmtId="4" fontId="0" fillId="25" borderId="3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4" borderId="34" xfId="0" applyNumberFormat="1" applyFont="1" applyFill="1" applyBorder="1" applyAlignment="1">
      <alignment horizontal="center" vertical="center" wrapText="1"/>
    </xf>
    <xf numFmtId="4" fontId="0" fillId="25" borderId="12" xfId="0" applyNumberFormat="1" applyFont="1" applyFill="1" applyBorder="1" applyAlignment="1">
      <alignment horizontal="center" vertical="center" wrapText="1"/>
    </xf>
    <xf numFmtId="4" fontId="0" fillId="25" borderId="34" xfId="0" applyNumberFormat="1" applyFont="1" applyFill="1" applyBorder="1" applyAlignment="1">
      <alignment horizontal="center" vertical="center" wrapText="1"/>
    </xf>
    <xf numFmtId="4" fontId="36" fillId="25" borderId="12" xfId="0" applyNumberFormat="1" applyFont="1" applyFill="1" applyBorder="1" applyAlignment="1">
      <alignment horizontal="center" vertical="center" wrapText="1"/>
    </xf>
    <xf numFmtId="4" fontId="36" fillId="25" borderId="10" xfId="0" applyNumberFormat="1" applyFont="1" applyFill="1" applyBorder="1" applyAlignment="1">
      <alignment horizontal="center" vertical="center" wrapText="1"/>
    </xf>
    <xf numFmtId="4" fontId="36" fillId="25" borderId="53" xfId="0" applyNumberFormat="1" applyFont="1" applyFill="1" applyBorder="1" applyAlignment="1">
      <alignment horizontal="center" vertical="center" wrapText="1"/>
    </xf>
    <xf numFmtId="4" fontId="36" fillId="25" borderId="34" xfId="0" applyNumberFormat="1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left" vertical="center" wrapText="1"/>
    </xf>
    <xf numFmtId="4" fontId="20" fillId="24" borderId="55" xfId="0" applyNumberFormat="1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/>
    </xf>
    <xf numFmtId="4" fontId="0" fillId="24" borderId="56" xfId="0" applyNumberFormat="1" applyFont="1" applyFill="1" applyBorder="1" applyAlignment="1">
      <alignment horizontal="center" vertical="center" wrapText="1"/>
    </xf>
    <xf numFmtId="4" fontId="18" fillId="24" borderId="38" xfId="0" applyNumberFormat="1" applyFont="1" applyFill="1" applyBorder="1" applyAlignment="1">
      <alignment horizontal="left" vertical="center" wrapText="1"/>
    </xf>
    <xf numFmtId="4" fontId="18" fillId="25" borderId="57" xfId="0" applyNumberFormat="1" applyFont="1" applyFill="1" applyBorder="1" applyAlignment="1">
      <alignment horizontal="center"/>
    </xf>
    <xf numFmtId="4" fontId="20" fillId="24" borderId="38" xfId="0" applyNumberFormat="1" applyFont="1" applyFill="1" applyBorder="1" applyAlignment="1">
      <alignment horizontal="left" vertical="center" wrapText="1"/>
    </xf>
    <xf numFmtId="4" fontId="18" fillId="24" borderId="39" xfId="0" applyNumberFormat="1" applyFont="1" applyFill="1" applyBorder="1" applyAlignment="1">
      <alignment horizontal="center" vertical="center"/>
    </xf>
    <xf numFmtId="4" fontId="18" fillId="25" borderId="42" xfId="0" applyNumberFormat="1" applyFont="1" applyFill="1" applyBorder="1" applyAlignment="1">
      <alignment horizontal="center" vertical="center"/>
    </xf>
    <xf numFmtId="4" fontId="18" fillId="25" borderId="39" xfId="0" applyNumberFormat="1" applyFont="1" applyFill="1" applyBorder="1" applyAlignment="1">
      <alignment horizontal="center" vertical="center"/>
    </xf>
    <xf numFmtId="4" fontId="18" fillId="25" borderId="45" xfId="0" applyNumberFormat="1" applyFont="1" applyFill="1" applyBorder="1" applyAlignment="1">
      <alignment horizontal="center" vertical="center"/>
    </xf>
    <xf numFmtId="4" fontId="22" fillId="24" borderId="0" xfId="0" applyNumberFormat="1" applyFont="1" applyFill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4" fontId="0" fillId="24" borderId="0" xfId="0" applyNumberFormat="1" applyFill="1" applyAlignment="1">
      <alignment horizontal="left" vertical="center"/>
    </xf>
    <xf numFmtId="4" fontId="0" fillId="24" borderId="0" xfId="0" applyNumberFormat="1" applyFill="1" applyAlignment="1">
      <alignment horizontal="center" vertical="center"/>
    </xf>
    <xf numFmtId="4" fontId="0" fillId="25" borderId="0" xfId="0" applyNumberForma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4" fontId="0" fillId="24" borderId="0" xfId="0" applyNumberFormat="1" applyFont="1" applyFill="1" applyBorder="1" applyAlignment="1">
      <alignment horizontal="left" vertical="center" wrapText="1"/>
    </xf>
    <xf numFmtId="4" fontId="20" fillId="24" borderId="0" xfId="0" applyNumberFormat="1" applyFont="1" applyFill="1" applyBorder="1" applyAlignment="1">
      <alignment/>
    </xf>
    <xf numFmtId="4" fontId="20" fillId="24" borderId="0" xfId="0" applyNumberFormat="1" applyFont="1" applyFill="1" applyBorder="1" applyAlignment="1">
      <alignment horizontal="center"/>
    </xf>
    <xf numFmtId="4" fontId="20" fillId="25" borderId="0" xfId="0" applyNumberFormat="1" applyFont="1" applyFill="1" applyBorder="1" applyAlignment="1">
      <alignment horizontal="center"/>
    </xf>
    <xf numFmtId="4" fontId="20" fillId="24" borderId="0" xfId="0" applyNumberFormat="1" applyFont="1" applyFill="1" applyAlignment="1">
      <alignment/>
    </xf>
    <xf numFmtId="2" fontId="20" fillId="24" borderId="0" xfId="0" applyNumberFormat="1" applyFont="1" applyFill="1" applyAlignment="1">
      <alignment/>
    </xf>
    <xf numFmtId="0" fontId="18" fillId="0" borderId="38" xfId="0" applyFont="1" applyFill="1" applyBorder="1" applyAlignment="1">
      <alignment horizontal="left" vertical="center" wrapText="1"/>
    </xf>
    <xf numFmtId="4" fontId="18" fillId="25" borderId="39" xfId="0" applyNumberFormat="1" applyFont="1" applyFill="1" applyBorder="1" applyAlignment="1">
      <alignment horizontal="center" vertical="center" wrapText="1"/>
    </xf>
    <xf numFmtId="4" fontId="0" fillId="25" borderId="11" xfId="0" applyNumberFormat="1" applyFont="1" applyFill="1" applyBorder="1" applyAlignment="1">
      <alignment horizontal="left" vertical="center" wrapText="1"/>
    </xf>
    <xf numFmtId="4" fontId="20" fillId="24" borderId="39" xfId="0" applyNumberFormat="1" applyFont="1" applyFill="1" applyBorder="1" applyAlignment="1">
      <alignment/>
    </xf>
    <xf numFmtId="4" fontId="20" fillId="24" borderId="39" xfId="0" applyNumberFormat="1" applyFont="1" applyFill="1" applyBorder="1" applyAlignment="1">
      <alignment horizontal="center"/>
    </xf>
    <xf numFmtId="4" fontId="22" fillId="24" borderId="0" xfId="0" applyNumberFormat="1" applyFont="1" applyFill="1" applyBorder="1" applyAlignment="1">
      <alignment horizontal="left" vertical="center"/>
    </xf>
    <xf numFmtId="4" fontId="22" fillId="24" borderId="0" xfId="0" applyNumberFormat="1" applyFont="1" applyFill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left" vertical="center" wrapText="1"/>
    </xf>
    <xf numFmtId="0" fontId="25" fillId="24" borderId="46" xfId="0" applyFont="1" applyFill="1" applyBorder="1" applyAlignment="1">
      <alignment horizontal="center" vertical="center" wrapText="1"/>
    </xf>
    <xf numFmtId="2" fontId="25" fillId="24" borderId="47" xfId="0" applyNumberFormat="1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 wrapText="1"/>
    </xf>
    <xf numFmtId="0" fontId="35" fillId="24" borderId="22" xfId="0" applyFont="1" applyFill="1" applyBorder="1" applyAlignment="1">
      <alignment horizontal="left" vertical="center" wrapText="1"/>
    </xf>
    <xf numFmtId="0" fontId="0" fillId="25" borderId="25" xfId="0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 wrapText="1"/>
    </xf>
    <xf numFmtId="14" fontId="35" fillId="24" borderId="10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49" fontId="0" fillId="25" borderId="26" xfId="0" applyNumberFormat="1" applyFont="1" applyFill="1" applyBorder="1" applyAlignment="1">
      <alignment horizontal="center" vertical="center" wrapText="1"/>
    </xf>
    <xf numFmtId="14" fontId="0" fillId="25" borderId="35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49" fontId="0" fillId="25" borderId="27" xfId="0" applyNumberFormat="1" applyFont="1" applyFill="1" applyBorder="1" applyAlignment="1">
      <alignment horizontal="center" vertical="center" wrapText="1"/>
    </xf>
    <xf numFmtId="2" fontId="0" fillId="25" borderId="27" xfId="0" applyNumberFormat="1" applyFont="1" applyFill="1" applyBorder="1" applyAlignment="1">
      <alignment horizontal="center" vertical="center" wrapText="1"/>
    </xf>
    <xf numFmtId="0" fontId="0" fillId="24" borderId="58" xfId="0" applyFont="1" applyFill="1" applyBorder="1" applyAlignment="1">
      <alignment horizontal="left" vertical="center" wrapText="1"/>
    </xf>
    <xf numFmtId="0" fontId="24" fillId="24" borderId="31" xfId="0" applyFont="1" applyFill="1" applyBorder="1" applyAlignment="1">
      <alignment horizontal="left" vertical="center" wrapText="1"/>
    </xf>
    <xf numFmtId="0" fontId="25" fillId="24" borderId="59" xfId="0" applyFont="1" applyFill="1" applyBorder="1" applyAlignment="1">
      <alignment horizontal="center" vertical="center" wrapText="1"/>
    </xf>
    <xf numFmtId="0" fontId="25" fillId="24" borderId="60" xfId="0" applyFont="1" applyFill="1" applyBorder="1" applyAlignment="1">
      <alignment horizontal="center" vertical="center" wrapText="1"/>
    </xf>
    <xf numFmtId="2" fontId="25" fillId="24" borderId="61" xfId="0" applyNumberFormat="1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62" xfId="0" applyFont="1" applyFill="1" applyBorder="1" applyAlignment="1">
      <alignment horizontal="center" vertical="center" wrapText="1"/>
    </xf>
    <xf numFmtId="0" fontId="40" fillId="24" borderId="30" xfId="0" applyFont="1" applyFill="1" applyBorder="1" applyAlignment="1">
      <alignment horizontal="center" vertical="center" wrapText="1"/>
    </xf>
    <xf numFmtId="2" fontId="25" fillId="25" borderId="18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4" fontId="0" fillId="25" borderId="17" xfId="0" applyNumberFormat="1" applyFont="1" applyFill="1" applyBorder="1" applyAlignment="1">
      <alignment horizontal="left" vertical="center" wrapText="1"/>
    </xf>
    <xf numFmtId="0" fontId="35" fillId="24" borderId="27" xfId="0" applyFont="1" applyFill="1" applyBorder="1" applyAlignment="1">
      <alignment horizontal="center" vertical="center" wrapText="1"/>
    </xf>
    <xf numFmtId="14" fontId="35" fillId="24" borderId="35" xfId="0" applyNumberFormat="1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0" fillId="24" borderId="63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5" borderId="6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35" fillId="26" borderId="19" xfId="0" applyFont="1" applyFill="1" applyBorder="1" applyAlignment="1">
      <alignment horizontal="center" vertical="center" wrapText="1"/>
    </xf>
    <xf numFmtId="14" fontId="35" fillId="26" borderId="10" xfId="0" applyNumberFormat="1" applyFont="1" applyFill="1" applyBorder="1" applyAlignment="1">
      <alignment horizontal="center" vertical="center" wrapText="1"/>
    </xf>
    <xf numFmtId="0" fontId="40" fillId="26" borderId="17" xfId="0" applyFont="1" applyFill="1" applyBorder="1" applyAlignment="1">
      <alignment horizontal="center" vertical="center" wrapText="1"/>
    </xf>
    <xf numFmtId="2" fontId="18" fillId="26" borderId="12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4" fontId="18" fillId="25" borderId="0" xfId="0" applyNumberFormat="1" applyFont="1" applyFill="1" applyAlignment="1">
      <alignment horizontal="right" vertical="center"/>
    </xf>
    <xf numFmtId="4" fontId="0" fillId="25" borderId="0" xfId="0" applyNumberFormat="1" applyFill="1" applyAlignment="1">
      <alignment horizontal="right"/>
    </xf>
    <xf numFmtId="4" fontId="18" fillId="25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4" fontId="20" fillId="25" borderId="0" xfId="0" applyNumberFormat="1" applyFont="1" applyFill="1" applyAlignment="1">
      <alignment horizontal="center" wrapText="1"/>
    </xf>
    <xf numFmtId="4" fontId="0" fillId="25" borderId="0" xfId="0" applyNumberFormat="1" applyFill="1" applyAlignment="1">
      <alignment/>
    </xf>
    <xf numFmtId="4" fontId="27" fillId="25" borderId="0" xfId="0" applyNumberFormat="1" applyFont="1" applyFill="1" applyAlignment="1">
      <alignment horizontal="left" vertical="center"/>
    </xf>
    <xf numFmtId="0" fontId="19" fillId="25" borderId="0" xfId="0" applyFont="1" applyFill="1" applyAlignment="1">
      <alignment horizontal="center"/>
    </xf>
    <xf numFmtId="4" fontId="20" fillId="25" borderId="22" xfId="0" applyNumberFormat="1" applyFont="1" applyFill="1" applyBorder="1" applyAlignment="1">
      <alignment horizontal="center" vertical="center" wrapText="1"/>
    </xf>
    <xf numFmtId="4" fontId="20" fillId="25" borderId="63" xfId="0" applyNumberFormat="1" applyFont="1" applyFill="1" applyBorder="1" applyAlignment="1">
      <alignment horizontal="center" vertical="center" wrapText="1"/>
    </xf>
    <xf numFmtId="4" fontId="0" fillId="25" borderId="63" xfId="0" applyNumberFormat="1" applyFill="1" applyBorder="1" applyAlignment="1">
      <alignment horizontal="center" vertical="center" wrapText="1"/>
    </xf>
    <xf numFmtId="4" fontId="0" fillId="25" borderId="64" xfId="0" applyNumberFormat="1" applyFill="1" applyBorder="1" applyAlignment="1">
      <alignment horizontal="center" vertical="center" wrapText="1"/>
    </xf>
    <xf numFmtId="4" fontId="27" fillId="25" borderId="0" xfId="0" applyNumberFormat="1" applyFont="1" applyFill="1" applyAlignment="1">
      <alignment horizontal="center" vertical="center" wrapText="1"/>
    </xf>
    <xf numFmtId="4" fontId="0" fillId="25" borderId="0" xfId="0" applyNumberFormat="1" applyFill="1" applyAlignment="1">
      <alignment horizontal="center" vertical="center" wrapText="1"/>
    </xf>
    <xf numFmtId="4" fontId="20" fillId="25" borderId="65" xfId="0" applyNumberFormat="1" applyFont="1" applyFill="1" applyBorder="1" applyAlignment="1">
      <alignment horizontal="center" vertical="center" wrapText="1"/>
    </xf>
    <xf numFmtId="4" fontId="0" fillId="25" borderId="65" xfId="0" applyNumberFormat="1" applyFill="1" applyBorder="1" applyAlignment="1">
      <alignment horizontal="center" vertical="center" wrapText="1"/>
    </xf>
    <xf numFmtId="0" fontId="31" fillId="24" borderId="66" xfId="0" applyFont="1" applyFill="1" applyBorder="1" applyAlignment="1">
      <alignment horizontal="right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63" xfId="0" applyFont="1" applyFill="1" applyBorder="1" applyAlignment="1">
      <alignment horizontal="center" vertical="center" wrapText="1"/>
    </xf>
    <xf numFmtId="0" fontId="29" fillId="24" borderId="68" xfId="0" applyFont="1" applyFill="1" applyBorder="1" applyAlignment="1">
      <alignment horizontal="center" vertical="center" wrapText="1"/>
    </xf>
    <xf numFmtId="0" fontId="29" fillId="24" borderId="63" xfId="0" applyFont="1" applyFill="1" applyBorder="1" applyAlignment="1">
      <alignment horizontal="center" vertical="center" wrapText="1"/>
    </xf>
    <xf numFmtId="0" fontId="29" fillId="24" borderId="69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left" vertical="center" wrapText="1"/>
    </xf>
    <xf numFmtId="0" fontId="0" fillId="24" borderId="70" xfId="0" applyFont="1" applyFill="1" applyBorder="1" applyAlignment="1">
      <alignment horizontal="left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63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4" fontId="0" fillId="24" borderId="44" xfId="0" applyNumberFormat="1" applyFont="1" applyFill="1" applyBorder="1" applyAlignment="1">
      <alignment horizontal="left" vertical="center" wrapText="1"/>
    </xf>
    <xf numFmtId="4" fontId="0" fillId="24" borderId="73" xfId="0" applyNumberFormat="1" applyFont="1" applyFill="1" applyBorder="1" applyAlignment="1">
      <alignment horizontal="left" vertical="center" wrapText="1"/>
    </xf>
    <xf numFmtId="4" fontId="0" fillId="24" borderId="7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31" fillId="24" borderId="0" xfId="0" applyFont="1" applyFill="1" applyAlignment="1">
      <alignment horizontal="righ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1" fillId="24" borderId="66" xfId="0" applyFont="1" applyFill="1" applyBorder="1" applyAlignment="1">
      <alignment horizontal="left"/>
    </xf>
    <xf numFmtId="0" fontId="31" fillId="24" borderId="0" xfId="0" applyFont="1" applyFill="1" applyAlignment="1">
      <alignment horizontal="left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6"/>
  <sheetViews>
    <sheetView zoomScale="75" zoomScaleNormal="75" zoomScalePageLayoutView="0" workbookViewId="0" topLeftCell="A68">
      <selection activeCell="M113" sqref="M113"/>
    </sheetView>
  </sheetViews>
  <sheetFormatPr defaultColWidth="9.00390625" defaultRowHeight="12.75"/>
  <cols>
    <col min="1" max="1" width="74.75390625" style="109" customWidth="1"/>
    <col min="2" max="2" width="19.125" style="109" customWidth="1"/>
    <col min="3" max="3" width="13.875" style="109" hidden="1" customWidth="1"/>
    <col min="4" max="4" width="16.375" style="109" customWidth="1"/>
    <col min="5" max="5" width="13.875" style="109" hidden="1" customWidth="1"/>
    <col min="6" max="6" width="20.875" style="109" hidden="1" customWidth="1"/>
    <col min="7" max="7" width="13.875" style="109" customWidth="1"/>
    <col min="8" max="8" width="20.875" style="109" customWidth="1"/>
    <col min="9" max="9" width="15.375" style="109" customWidth="1"/>
    <col min="10" max="10" width="15.375" style="109" hidden="1" customWidth="1"/>
    <col min="11" max="11" width="15.375" style="110" hidden="1" customWidth="1"/>
    <col min="12" max="14" width="15.375" style="109" customWidth="1"/>
    <col min="15" max="16384" width="9.125" style="109" customWidth="1"/>
  </cols>
  <sheetData>
    <row r="1" spans="1:8" ht="16.5" customHeight="1">
      <c r="A1" s="276" t="s">
        <v>127</v>
      </c>
      <c r="B1" s="277"/>
      <c r="C1" s="277"/>
      <c r="D1" s="277"/>
      <c r="E1" s="277"/>
      <c r="F1" s="277"/>
      <c r="G1" s="277"/>
      <c r="H1" s="277"/>
    </row>
    <row r="2" spans="1:8" ht="21.75" customHeight="1">
      <c r="A2" s="111" t="s">
        <v>128</v>
      </c>
      <c r="B2" s="278" t="s">
        <v>129</v>
      </c>
      <c r="C2" s="278"/>
      <c r="D2" s="278"/>
      <c r="E2" s="278"/>
      <c r="F2" s="278"/>
      <c r="G2" s="277"/>
      <c r="H2" s="277"/>
    </row>
    <row r="3" spans="2:8" ht="14.25" customHeight="1">
      <c r="B3" s="278" t="s">
        <v>31</v>
      </c>
      <c r="C3" s="278"/>
      <c r="D3" s="278"/>
      <c r="E3" s="278"/>
      <c r="F3" s="278"/>
      <c r="G3" s="277"/>
      <c r="H3" s="277"/>
    </row>
    <row r="4" spans="2:8" ht="14.25" customHeight="1">
      <c r="B4" s="278" t="s">
        <v>130</v>
      </c>
      <c r="C4" s="278"/>
      <c r="D4" s="278"/>
      <c r="E4" s="278"/>
      <c r="F4" s="278"/>
      <c r="G4" s="277"/>
      <c r="H4" s="277"/>
    </row>
    <row r="5" spans="1:8" s="112" customFormat="1" ht="39.75" customHeight="1">
      <c r="A5" s="279"/>
      <c r="B5" s="280"/>
      <c r="C5" s="280"/>
      <c r="D5" s="280"/>
      <c r="E5" s="280"/>
      <c r="F5" s="280"/>
      <c r="G5" s="280"/>
      <c r="H5" s="280"/>
    </row>
    <row r="6" spans="1:8" s="112" customFormat="1" ht="33" customHeight="1">
      <c r="A6" s="284" t="s">
        <v>115</v>
      </c>
      <c r="B6" s="284"/>
      <c r="C6" s="284"/>
      <c r="D6" s="284"/>
      <c r="E6" s="284"/>
      <c r="F6" s="284"/>
      <c r="G6" s="284"/>
      <c r="H6" s="284"/>
    </row>
    <row r="7" spans="1:11" s="113" customFormat="1" ht="22.5" customHeight="1">
      <c r="A7" s="281" t="s">
        <v>32</v>
      </c>
      <c r="B7" s="281"/>
      <c r="C7" s="281"/>
      <c r="D7" s="281"/>
      <c r="E7" s="282"/>
      <c r="F7" s="282"/>
      <c r="G7" s="282"/>
      <c r="H7" s="282"/>
      <c r="K7" s="114"/>
    </row>
    <row r="8" spans="1:11" s="115" customFormat="1" ht="18.75" customHeight="1">
      <c r="A8" s="281" t="s">
        <v>131</v>
      </c>
      <c r="B8" s="281"/>
      <c r="C8" s="281"/>
      <c r="D8" s="281"/>
      <c r="E8" s="282"/>
      <c r="F8" s="282"/>
      <c r="G8" s="282"/>
      <c r="H8" s="282"/>
      <c r="K8" s="116"/>
    </row>
    <row r="9" spans="1:11" s="117" customFormat="1" ht="17.25" customHeight="1">
      <c r="A9" s="289" t="s">
        <v>132</v>
      </c>
      <c r="B9" s="289"/>
      <c r="C9" s="289"/>
      <c r="D9" s="289"/>
      <c r="E9" s="290"/>
      <c r="F9" s="290"/>
      <c r="G9" s="290"/>
      <c r="H9" s="290"/>
      <c r="K9" s="118"/>
    </row>
    <row r="10" spans="1:11" s="115" customFormat="1" ht="30" customHeight="1" thickBot="1">
      <c r="A10" s="291" t="s">
        <v>133</v>
      </c>
      <c r="B10" s="291"/>
      <c r="C10" s="291"/>
      <c r="D10" s="291"/>
      <c r="E10" s="292"/>
      <c r="F10" s="292"/>
      <c r="G10" s="292"/>
      <c r="H10" s="292"/>
      <c r="K10" s="116"/>
    </row>
    <row r="11" spans="1:11" s="123" customFormat="1" ht="139.5" customHeight="1" thickBot="1">
      <c r="A11" s="119" t="s">
        <v>0</v>
      </c>
      <c r="B11" s="120" t="s">
        <v>33</v>
      </c>
      <c r="C11" s="121" t="s">
        <v>34</v>
      </c>
      <c r="D11" s="121" t="s">
        <v>5</v>
      </c>
      <c r="E11" s="121" t="s">
        <v>34</v>
      </c>
      <c r="F11" s="122" t="s">
        <v>35</v>
      </c>
      <c r="G11" s="121" t="s">
        <v>34</v>
      </c>
      <c r="H11" s="122" t="s">
        <v>35</v>
      </c>
      <c r="K11" s="124"/>
    </row>
    <row r="12" spans="1:11" s="131" customFormat="1" ht="12.75">
      <c r="A12" s="125"/>
      <c r="B12" s="126"/>
      <c r="C12" s="126">
        <v>3</v>
      </c>
      <c r="D12" s="127"/>
      <c r="E12" s="126">
        <v>3</v>
      </c>
      <c r="F12" s="128">
        <v>4</v>
      </c>
      <c r="G12" s="129"/>
      <c r="H12" s="130"/>
      <c r="K12" s="132"/>
    </row>
    <row r="13" spans="1:11" s="131" customFormat="1" ht="49.5" customHeight="1">
      <c r="A13" s="285" t="s">
        <v>1</v>
      </c>
      <c r="B13" s="286"/>
      <c r="C13" s="286"/>
      <c r="D13" s="286"/>
      <c r="E13" s="286"/>
      <c r="F13" s="286"/>
      <c r="G13" s="287"/>
      <c r="H13" s="288"/>
      <c r="K13" s="132"/>
    </row>
    <row r="14" spans="1:11" s="123" customFormat="1" ht="15">
      <c r="A14" s="83" t="s">
        <v>134</v>
      </c>
      <c r="B14" s="7"/>
      <c r="C14" s="133">
        <f>F14*12</f>
        <v>0</v>
      </c>
      <c r="D14" s="13">
        <f>G14*I14</f>
        <v>194566.1</v>
      </c>
      <c r="E14" s="134">
        <f>H14*12</f>
        <v>32.04</v>
      </c>
      <c r="F14" s="135"/>
      <c r="G14" s="134">
        <f>H14*12</f>
        <v>32.04</v>
      </c>
      <c r="H14" s="134">
        <f>H19+H21</f>
        <v>2.67</v>
      </c>
      <c r="I14" s="136">
        <v>6072.6</v>
      </c>
      <c r="J14" s="123">
        <f>1.07</f>
        <v>1.07</v>
      </c>
      <c r="K14" s="124">
        <v>2.24</v>
      </c>
    </row>
    <row r="15" spans="1:11" s="143" customFormat="1" ht="30" customHeight="1">
      <c r="A15" s="137" t="s">
        <v>135</v>
      </c>
      <c r="B15" s="138" t="s">
        <v>37</v>
      </c>
      <c r="C15" s="139"/>
      <c r="D15" s="140"/>
      <c r="E15" s="141"/>
      <c r="F15" s="142"/>
      <c r="G15" s="141"/>
      <c r="H15" s="141"/>
      <c r="K15" s="144"/>
    </row>
    <row r="16" spans="1:11" s="143" customFormat="1" ht="12.75">
      <c r="A16" s="137" t="s">
        <v>38</v>
      </c>
      <c r="B16" s="138" t="s">
        <v>37</v>
      </c>
      <c r="C16" s="139"/>
      <c r="D16" s="140"/>
      <c r="E16" s="141"/>
      <c r="F16" s="142"/>
      <c r="G16" s="141"/>
      <c r="H16" s="141"/>
      <c r="K16" s="144"/>
    </row>
    <row r="17" spans="1:11" s="143" customFormat="1" ht="12.75">
      <c r="A17" s="137" t="s">
        <v>39</v>
      </c>
      <c r="B17" s="138" t="s">
        <v>40</v>
      </c>
      <c r="C17" s="139"/>
      <c r="D17" s="140"/>
      <c r="E17" s="141"/>
      <c r="F17" s="142"/>
      <c r="G17" s="141"/>
      <c r="H17" s="141"/>
      <c r="K17" s="144"/>
    </row>
    <row r="18" spans="1:11" s="143" customFormat="1" ht="12.75">
      <c r="A18" s="137" t="s">
        <v>41</v>
      </c>
      <c r="B18" s="138" t="s">
        <v>37</v>
      </c>
      <c r="C18" s="139"/>
      <c r="D18" s="140"/>
      <c r="E18" s="141"/>
      <c r="F18" s="142"/>
      <c r="G18" s="141"/>
      <c r="H18" s="141"/>
      <c r="K18" s="144"/>
    </row>
    <row r="19" spans="1:11" s="143" customFormat="1" ht="15">
      <c r="A19" s="145" t="s">
        <v>4</v>
      </c>
      <c r="B19" s="146"/>
      <c r="C19" s="141"/>
      <c r="D19" s="140"/>
      <c r="E19" s="141"/>
      <c r="F19" s="142"/>
      <c r="G19" s="141"/>
      <c r="H19" s="134">
        <v>2.56</v>
      </c>
      <c r="K19" s="144"/>
    </row>
    <row r="20" spans="1:11" s="143" customFormat="1" ht="12.75">
      <c r="A20" s="147" t="s">
        <v>116</v>
      </c>
      <c r="B20" s="146" t="s">
        <v>37</v>
      </c>
      <c r="C20" s="141"/>
      <c r="D20" s="140"/>
      <c r="E20" s="141"/>
      <c r="F20" s="142"/>
      <c r="G20" s="141"/>
      <c r="H20" s="141"/>
      <c r="K20" s="144"/>
    </row>
    <row r="21" spans="1:11" s="143" customFormat="1" ht="15">
      <c r="A21" s="145" t="s">
        <v>4</v>
      </c>
      <c r="B21" s="146"/>
      <c r="C21" s="141"/>
      <c r="D21" s="140"/>
      <c r="E21" s="141"/>
      <c r="F21" s="142"/>
      <c r="G21" s="141"/>
      <c r="H21" s="134">
        <v>0.11</v>
      </c>
      <c r="K21" s="144"/>
    </row>
    <row r="22" spans="1:11" s="123" customFormat="1" ht="30">
      <c r="A22" s="148" t="s">
        <v>42</v>
      </c>
      <c r="B22" s="149" t="s">
        <v>44</v>
      </c>
      <c r="C22" s="149">
        <f>F22*12</f>
        <v>0</v>
      </c>
      <c r="D22" s="150">
        <f>G22*I22</f>
        <v>88902.86</v>
      </c>
      <c r="E22" s="151">
        <f>H22*12</f>
        <v>14.64</v>
      </c>
      <c r="F22" s="152"/>
      <c r="G22" s="151">
        <f>H22*12</f>
        <v>14.64</v>
      </c>
      <c r="H22" s="151">
        <v>1.22</v>
      </c>
      <c r="I22" s="123">
        <v>6072.6</v>
      </c>
      <c r="J22" s="123">
        <v>1.07</v>
      </c>
      <c r="K22" s="124">
        <v>1.96</v>
      </c>
    </row>
    <row r="23" spans="1:11" s="143" customFormat="1" ht="12.75">
      <c r="A23" s="153" t="s">
        <v>43</v>
      </c>
      <c r="B23" s="154" t="s">
        <v>44</v>
      </c>
      <c r="C23" s="154"/>
      <c r="D23" s="155"/>
      <c r="E23" s="156"/>
      <c r="F23" s="157"/>
      <c r="G23" s="156"/>
      <c r="H23" s="156"/>
      <c r="K23" s="144"/>
    </row>
    <row r="24" spans="1:11" s="143" customFormat="1" ht="12.75">
      <c r="A24" s="153" t="s">
        <v>45</v>
      </c>
      <c r="B24" s="154" t="s">
        <v>44</v>
      </c>
      <c r="C24" s="154"/>
      <c r="D24" s="155"/>
      <c r="E24" s="156"/>
      <c r="F24" s="157"/>
      <c r="G24" s="156"/>
      <c r="H24" s="156"/>
      <c r="K24" s="144"/>
    </row>
    <row r="25" spans="1:11" s="143" customFormat="1" ht="12.75">
      <c r="A25" s="153" t="s">
        <v>96</v>
      </c>
      <c r="B25" s="154" t="s">
        <v>136</v>
      </c>
      <c r="C25" s="154"/>
      <c r="D25" s="155"/>
      <c r="E25" s="156"/>
      <c r="F25" s="157"/>
      <c r="G25" s="156"/>
      <c r="H25" s="156"/>
      <c r="K25" s="144"/>
    </row>
    <row r="26" spans="1:11" s="143" customFormat="1" ht="12.75">
      <c r="A26" s="153" t="s">
        <v>137</v>
      </c>
      <c r="B26" s="154" t="s">
        <v>44</v>
      </c>
      <c r="C26" s="154"/>
      <c r="D26" s="155"/>
      <c r="E26" s="156"/>
      <c r="F26" s="157"/>
      <c r="G26" s="156"/>
      <c r="H26" s="156"/>
      <c r="K26" s="144"/>
    </row>
    <row r="27" spans="1:11" s="143" customFormat="1" ht="25.5">
      <c r="A27" s="153" t="s">
        <v>138</v>
      </c>
      <c r="B27" s="154" t="s">
        <v>46</v>
      </c>
      <c r="C27" s="154"/>
      <c r="D27" s="155"/>
      <c r="E27" s="156"/>
      <c r="F27" s="157"/>
      <c r="G27" s="156"/>
      <c r="H27" s="156"/>
      <c r="K27" s="144"/>
    </row>
    <row r="28" spans="1:11" s="143" customFormat="1" ht="12.75">
      <c r="A28" s="153" t="s">
        <v>139</v>
      </c>
      <c r="B28" s="154" t="s">
        <v>44</v>
      </c>
      <c r="C28" s="154"/>
      <c r="D28" s="155"/>
      <c r="E28" s="156"/>
      <c r="F28" s="157"/>
      <c r="G28" s="156"/>
      <c r="H28" s="156"/>
      <c r="K28" s="144"/>
    </row>
    <row r="29" spans="1:11" s="143" customFormat="1" ht="25.5">
      <c r="A29" s="153" t="s">
        <v>140</v>
      </c>
      <c r="B29" s="154" t="s">
        <v>47</v>
      </c>
      <c r="C29" s="154"/>
      <c r="D29" s="155"/>
      <c r="E29" s="156"/>
      <c r="F29" s="157"/>
      <c r="G29" s="156"/>
      <c r="H29" s="156"/>
      <c r="K29" s="144"/>
    </row>
    <row r="30" spans="1:11" s="161" customFormat="1" ht="15">
      <c r="A30" s="158" t="s">
        <v>48</v>
      </c>
      <c r="B30" s="159" t="s">
        <v>82</v>
      </c>
      <c r="C30" s="149">
        <f>F30*12</f>
        <v>0</v>
      </c>
      <c r="D30" s="150">
        <f>G30*I30</f>
        <v>49552.42</v>
      </c>
      <c r="E30" s="151">
        <f aca="true" t="shared" si="0" ref="E30:E37">H30*12</f>
        <v>8.16</v>
      </c>
      <c r="F30" s="160"/>
      <c r="G30" s="151">
        <f>H30*12</f>
        <v>8.16</v>
      </c>
      <c r="H30" s="151">
        <v>0.68</v>
      </c>
      <c r="I30" s="136">
        <v>6072.6</v>
      </c>
      <c r="J30" s="123">
        <v>1.07</v>
      </c>
      <c r="K30" s="124">
        <v>0.6</v>
      </c>
    </row>
    <row r="31" spans="1:11" s="123" customFormat="1" ht="15">
      <c r="A31" s="158" t="s">
        <v>50</v>
      </c>
      <c r="B31" s="159" t="s">
        <v>51</v>
      </c>
      <c r="C31" s="149">
        <f>F31*12</f>
        <v>0</v>
      </c>
      <c r="D31" s="150">
        <f>G31*I31</f>
        <v>161774.06</v>
      </c>
      <c r="E31" s="151">
        <f t="shared" si="0"/>
        <v>26.64</v>
      </c>
      <c r="F31" s="160"/>
      <c r="G31" s="151">
        <f>H31*12</f>
        <v>26.64</v>
      </c>
      <c r="H31" s="151">
        <v>2.22</v>
      </c>
      <c r="I31" s="136">
        <v>6072.6</v>
      </c>
      <c r="J31" s="123">
        <v>1.07</v>
      </c>
      <c r="K31" s="124">
        <v>1.94</v>
      </c>
    </row>
    <row r="32" spans="1:11" s="123" customFormat="1" ht="15">
      <c r="A32" s="158" t="s">
        <v>141</v>
      </c>
      <c r="B32" s="159" t="s">
        <v>44</v>
      </c>
      <c r="C32" s="149">
        <f>F32*12</f>
        <v>0</v>
      </c>
      <c r="D32" s="150">
        <f>G32*I32</f>
        <v>103477.1</v>
      </c>
      <c r="E32" s="151">
        <f t="shared" si="0"/>
        <v>17.04</v>
      </c>
      <c r="F32" s="160"/>
      <c r="G32" s="151">
        <f>H32*12</f>
        <v>17.04</v>
      </c>
      <c r="H32" s="151">
        <f>1.066*1.33</f>
        <v>1.42</v>
      </c>
      <c r="I32" s="136">
        <v>6072.6</v>
      </c>
      <c r="J32" s="123">
        <v>1.07</v>
      </c>
      <c r="K32" s="124">
        <v>1.24</v>
      </c>
    </row>
    <row r="33" spans="1:12" s="5" customFormat="1" ht="45">
      <c r="A33" s="84" t="s">
        <v>142</v>
      </c>
      <c r="B33" s="7" t="s">
        <v>143</v>
      </c>
      <c r="C33" s="133"/>
      <c r="D33" s="13">
        <f>3407.5*3</f>
        <v>10222.5</v>
      </c>
      <c r="E33" s="134"/>
      <c r="F33" s="162"/>
      <c r="G33" s="134">
        <f aca="true" t="shared" si="1" ref="G33:G38">D33/I33</f>
        <v>1.68</v>
      </c>
      <c r="H33" s="134">
        <f aca="true" t="shared" si="2" ref="H33:H38">G33/12</f>
        <v>0.14</v>
      </c>
      <c r="I33" s="136">
        <v>6072.6</v>
      </c>
      <c r="K33" s="124"/>
      <c r="L33" s="163"/>
    </row>
    <row r="34" spans="1:11" s="123" customFormat="1" ht="15">
      <c r="A34" s="158" t="s">
        <v>144</v>
      </c>
      <c r="B34" s="159" t="s">
        <v>44</v>
      </c>
      <c r="C34" s="149">
        <f>F34*12</f>
        <v>0</v>
      </c>
      <c r="D34" s="150">
        <v>119827.32</v>
      </c>
      <c r="E34" s="151">
        <f t="shared" si="0"/>
        <v>19.68</v>
      </c>
      <c r="F34" s="160"/>
      <c r="G34" s="151">
        <f t="shared" si="1"/>
        <v>19.73</v>
      </c>
      <c r="H34" s="151">
        <f t="shared" si="2"/>
        <v>1.64</v>
      </c>
      <c r="I34" s="136">
        <v>6072.6</v>
      </c>
      <c r="J34" s="123">
        <v>1.07</v>
      </c>
      <c r="K34" s="124">
        <v>1.43</v>
      </c>
    </row>
    <row r="35" spans="1:11" s="123" customFormat="1" ht="28.5">
      <c r="A35" s="158" t="s">
        <v>145</v>
      </c>
      <c r="B35" s="164" t="s">
        <v>146</v>
      </c>
      <c r="C35" s="149">
        <f>F35*12</f>
        <v>0</v>
      </c>
      <c r="D35" s="150">
        <v>255681</v>
      </c>
      <c r="E35" s="151">
        <f t="shared" si="0"/>
        <v>42.12</v>
      </c>
      <c r="F35" s="160"/>
      <c r="G35" s="151">
        <f t="shared" si="1"/>
        <v>42.1</v>
      </c>
      <c r="H35" s="151">
        <f t="shared" si="2"/>
        <v>3.51</v>
      </c>
      <c r="I35" s="136">
        <v>6072.6</v>
      </c>
      <c r="J35" s="123">
        <v>1.07</v>
      </c>
      <c r="K35" s="124">
        <v>3.07</v>
      </c>
    </row>
    <row r="36" spans="1:11" s="131" customFormat="1" ht="30">
      <c r="A36" s="158" t="s">
        <v>52</v>
      </c>
      <c r="B36" s="159" t="s">
        <v>49</v>
      </c>
      <c r="C36" s="159"/>
      <c r="D36" s="150">
        <v>1848.15</v>
      </c>
      <c r="E36" s="165">
        <f t="shared" si="0"/>
        <v>0.36</v>
      </c>
      <c r="F36" s="160"/>
      <c r="G36" s="151">
        <f t="shared" si="1"/>
        <v>0.3</v>
      </c>
      <c r="H36" s="151">
        <f t="shared" si="2"/>
        <v>0.03</v>
      </c>
      <c r="I36" s="136">
        <v>6072.6</v>
      </c>
      <c r="J36" s="123">
        <v>1.07</v>
      </c>
      <c r="K36" s="124">
        <v>0.02</v>
      </c>
    </row>
    <row r="37" spans="1:11" s="131" customFormat="1" ht="30">
      <c r="A37" s="158" t="s">
        <v>53</v>
      </c>
      <c r="B37" s="159" t="s">
        <v>49</v>
      </c>
      <c r="C37" s="159"/>
      <c r="D37" s="150">
        <v>1848.15</v>
      </c>
      <c r="E37" s="165">
        <f t="shared" si="0"/>
        <v>0.36</v>
      </c>
      <c r="F37" s="160"/>
      <c r="G37" s="151">
        <f t="shared" si="1"/>
        <v>0.3</v>
      </c>
      <c r="H37" s="151">
        <f t="shared" si="2"/>
        <v>0.03</v>
      </c>
      <c r="I37" s="136">
        <v>6072.6</v>
      </c>
      <c r="J37" s="123">
        <v>1.07</v>
      </c>
      <c r="K37" s="124">
        <v>0.04</v>
      </c>
    </row>
    <row r="38" spans="1:11" s="131" customFormat="1" ht="18.75" customHeight="1">
      <c r="A38" s="158" t="s">
        <v>54</v>
      </c>
      <c r="B38" s="159" t="s">
        <v>49</v>
      </c>
      <c r="C38" s="159"/>
      <c r="D38" s="150">
        <v>11670.68</v>
      </c>
      <c r="E38" s="165"/>
      <c r="F38" s="160"/>
      <c r="G38" s="151">
        <f t="shared" si="1"/>
        <v>1.92</v>
      </c>
      <c r="H38" s="151">
        <f t="shared" si="2"/>
        <v>0.16</v>
      </c>
      <c r="I38" s="136">
        <v>6072.6</v>
      </c>
      <c r="J38" s="123">
        <v>1.07</v>
      </c>
      <c r="K38" s="124">
        <v>0.12</v>
      </c>
    </row>
    <row r="39" spans="1:11" s="131" customFormat="1" ht="30" hidden="1">
      <c r="A39" s="158" t="s">
        <v>119</v>
      </c>
      <c r="B39" s="159" t="s">
        <v>46</v>
      </c>
      <c r="C39" s="159"/>
      <c r="D39" s="150">
        <f>G39*I39</f>
        <v>0</v>
      </c>
      <c r="E39" s="165"/>
      <c r="F39" s="160"/>
      <c r="G39" s="151">
        <f>H39*12</f>
        <v>0</v>
      </c>
      <c r="H39" s="151"/>
      <c r="I39" s="136">
        <v>6072.6</v>
      </c>
      <c r="J39" s="123">
        <v>1.07</v>
      </c>
      <c r="K39" s="124">
        <v>0.04</v>
      </c>
    </row>
    <row r="40" spans="1:11" s="131" customFormat="1" ht="30">
      <c r="A40" s="158" t="s">
        <v>147</v>
      </c>
      <c r="B40" s="159" t="s">
        <v>46</v>
      </c>
      <c r="C40" s="159"/>
      <c r="D40" s="150">
        <v>3305.23</v>
      </c>
      <c r="E40" s="165"/>
      <c r="F40" s="160"/>
      <c r="G40" s="151">
        <f>H40*12</f>
        <v>0.6</v>
      </c>
      <c r="H40" s="151">
        <f>D40/12/I40</f>
        <v>0.05</v>
      </c>
      <c r="I40" s="136">
        <v>6072.6</v>
      </c>
      <c r="J40" s="123">
        <v>1.07</v>
      </c>
      <c r="K40" s="124">
        <v>0</v>
      </c>
    </row>
    <row r="41" spans="1:11" s="131" customFormat="1" ht="30">
      <c r="A41" s="158" t="s">
        <v>85</v>
      </c>
      <c r="B41" s="159"/>
      <c r="C41" s="159">
        <f>F41*12</f>
        <v>0</v>
      </c>
      <c r="D41" s="150">
        <f>G41*I41</f>
        <v>13845.53</v>
      </c>
      <c r="E41" s="165">
        <f>H41*12</f>
        <v>2.28</v>
      </c>
      <c r="F41" s="160"/>
      <c r="G41" s="151">
        <f>H41*12</f>
        <v>2.28</v>
      </c>
      <c r="H41" s="151">
        <v>0.19</v>
      </c>
      <c r="I41" s="136">
        <v>6072.6</v>
      </c>
      <c r="J41" s="123">
        <v>1.07</v>
      </c>
      <c r="K41" s="124">
        <v>0.14</v>
      </c>
    </row>
    <row r="42" spans="1:11" s="123" customFormat="1" ht="15">
      <c r="A42" s="158" t="s">
        <v>55</v>
      </c>
      <c r="B42" s="159" t="s">
        <v>56</v>
      </c>
      <c r="C42" s="159">
        <f>F42*12</f>
        <v>0</v>
      </c>
      <c r="D42" s="150">
        <f>G42*I42</f>
        <v>2914.85</v>
      </c>
      <c r="E42" s="165">
        <f>H42*12</f>
        <v>0.48</v>
      </c>
      <c r="F42" s="160"/>
      <c r="G42" s="151">
        <f>H42*12</f>
        <v>0.48</v>
      </c>
      <c r="H42" s="151">
        <v>0.04</v>
      </c>
      <c r="I42" s="136">
        <v>6072.6</v>
      </c>
      <c r="J42" s="123">
        <v>1.07</v>
      </c>
      <c r="K42" s="124">
        <v>0.03</v>
      </c>
    </row>
    <row r="43" spans="1:11" s="123" customFormat="1" ht="15">
      <c r="A43" s="158" t="s">
        <v>57</v>
      </c>
      <c r="B43" s="166" t="s">
        <v>58</v>
      </c>
      <c r="C43" s="166">
        <f>F43*12</f>
        <v>0</v>
      </c>
      <c r="D43" s="150">
        <f>H43*12*I43</f>
        <v>2186.14</v>
      </c>
      <c r="E43" s="167">
        <f>H43*12</f>
        <v>0.36</v>
      </c>
      <c r="F43" s="168"/>
      <c r="G43" s="151">
        <f>D43/I43</f>
        <v>0.36</v>
      </c>
      <c r="H43" s="151">
        <v>0.03</v>
      </c>
      <c r="I43" s="136">
        <v>6072.6</v>
      </c>
      <c r="J43" s="123">
        <v>1.07</v>
      </c>
      <c r="K43" s="124">
        <v>0.02</v>
      </c>
    </row>
    <row r="44" spans="1:11" s="161" customFormat="1" ht="30">
      <c r="A44" s="158" t="s">
        <v>59</v>
      </c>
      <c r="B44" s="159" t="s">
        <v>148</v>
      </c>
      <c r="C44" s="159">
        <f>F44*12</f>
        <v>0</v>
      </c>
      <c r="D44" s="150">
        <f>H44*12*I44</f>
        <v>2914.85</v>
      </c>
      <c r="E44" s="165">
        <f>H44*12</f>
        <v>0.48</v>
      </c>
      <c r="F44" s="160"/>
      <c r="G44" s="151">
        <f>D44/I44</f>
        <v>0.48</v>
      </c>
      <c r="H44" s="151">
        <v>0.04</v>
      </c>
      <c r="I44" s="136">
        <v>6072.6</v>
      </c>
      <c r="J44" s="123">
        <v>1.07</v>
      </c>
      <c r="K44" s="124">
        <v>0.03</v>
      </c>
    </row>
    <row r="45" spans="1:11" s="161" customFormat="1" ht="15">
      <c r="A45" s="158" t="s">
        <v>60</v>
      </c>
      <c r="B45" s="159"/>
      <c r="C45" s="149"/>
      <c r="D45" s="151">
        <f>SUM(D46:D55)</f>
        <v>24607.49</v>
      </c>
      <c r="E45" s="151"/>
      <c r="F45" s="160"/>
      <c r="G45" s="151">
        <f>D45/I45</f>
        <v>4.05</v>
      </c>
      <c r="H45" s="151">
        <f>G45/12</f>
        <v>0.34</v>
      </c>
      <c r="I45" s="136">
        <v>6072.6</v>
      </c>
      <c r="J45" s="123">
        <v>1.07</v>
      </c>
      <c r="K45" s="124">
        <v>0.53</v>
      </c>
    </row>
    <row r="46" spans="1:11" s="131" customFormat="1" ht="15">
      <c r="A46" s="169" t="s">
        <v>61</v>
      </c>
      <c r="B46" s="170" t="s">
        <v>62</v>
      </c>
      <c r="C46" s="170"/>
      <c r="D46" s="171">
        <v>294.87</v>
      </c>
      <c r="E46" s="172"/>
      <c r="F46" s="173"/>
      <c r="G46" s="172"/>
      <c r="H46" s="172"/>
      <c r="I46" s="136">
        <v>6072.6</v>
      </c>
      <c r="J46" s="123">
        <v>1.07</v>
      </c>
      <c r="K46" s="124">
        <v>0.01</v>
      </c>
    </row>
    <row r="47" spans="1:11" s="131" customFormat="1" ht="15">
      <c r="A47" s="169" t="s">
        <v>63</v>
      </c>
      <c r="B47" s="170" t="s">
        <v>64</v>
      </c>
      <c r="C47" s="170">
        <f>F47*12</f>
        <v>0</v>
      </c>
      <c r="D47" s="171">
        <v>831.64</v>
      </c>
      <c r="E47" s="172">
        <f>H47*12</f>
        <v>0</v>
      </c>
      <c r="F47" s="173"/>
      <c r="G47" s="172"/>
      <c r="H47" s="172"/>
      <c r="I47" s="136">
        <v>6072.6</v>
      </c>
      <c r="J47" s="123">
        <v>1.07</v>
      </c>
      <c r="K47" s="124">
        <v>0.01</v>
      </c>
    </row>
    <row r="48" spans="1:11" s="131" customFormat="1" ht="15">
      <c r="A48" s="88" t="s">
        <v>149</v>
      </c>
      <c r="B48" s="174" t="s">
        <v>62</v>
      </c>
      <c r="C48" s="170"/>
      <c r="D48" s="171">
        <v>1481.88</v>
      </c>
      <c r="E48" s="172"/>
      <c r="F48" s="173"/>
      <c r="G48" s="172"/>
      <c r="H48" s="172"/>
      <c r="I48" s="136">
        <v>6072.6</v>
      </c>
      <c r="J48" s="123"/>
      <c r="K48" s="124"/>
    </row>
    <row r="49" spans="1:11" s="131" customFormat="1" ht="15">
      <c r="A49" s="169" t="s">
        <v>65</v>
      </c>
      <c r="B49" s="170" t="s">
        <v>62</v>
      </c>
      <c r="C49" s="170">
        <f>F49*12</f>
        <v>0</v>
      </c>
      <c r="D49" s="171">
        <v>1584.82</v>
      </c>
      <c r="E49" s="172">
        <f>H49*12</f>
        <v>0</v>
      </c>
      <c r="F49" s="173"/>
      <c r="G49" s="172"/>
      <c r="H49" s="172"/>
      <c r="I49" s="136">
        <v>6072.6</v>
      </c>
      <c r="J49" s="123">
        <v>1.07</v>
      </c>
      <c r="K49" s="124">
        <v>0.02</v>
      </c>
    </row>
    <row r="50" spans="1:11" s="131" customFormat="1" ht="15">
      <c r="A50" s="169" t="s">
        <v>66</v>
      </c>
      <c r="B50" s="170" t="s">
        <v>62</v>
      </c>
      <c r="C50" s="170">
        <f>F50*12</f>
        <v>0</v>
      </c>
      <c r="D50" s="171">
        <v>5299.18</v>
      </c>
      <c r="E50" s="172">
        <f>H50*12</f>
        <v>0</v>
      </c>
      <c r="F50" s="173"/>
      <c r="G50" s="172"/>
      <c r="H50" s="172"/>
      <c r="I50" s="136">
        <v>6072.6</v>
      </c>
      <c r="J50" s="123">
        <v>1.07</v>
      </c>
      <c r="K50" s="124">
        <v>0.06</v>
      </c>
    </row>
    <row r="51" spans="1:11" s="131" customFormat="1" ht="15">
      <c r="A51" s="169" t="s">
        <v>67</v>
      </c>
      <c r="B51" s="170" t="s">
        <v>62</v>
      </c>
      <c r="C51" s="170">
        <f>F51*12</f>
        <v>0</v>
      </c>
      <c r="D51" s="171">
        <v>831.63</v>
      </c>
      <c r="E51" s="172">
        <f>H51*12</f>
        <v>0</v>
      </c>
      <c r="F51" s="173"/>
      <c r="G51" s="172"/>
      <c r="H51" s="172"/>
      <c r="I51" s="136">
        <v>6072.6</v>
      </c>
      <c r="J51" s="123">
        <v>1.07</v>
      </c>
      <c r="K51" s="124">
        <v>0.01</v>
      </c>
    </row>
    <row r="52" spans="1:11" s="131" customFormat="1" ht="15">
      <c r="A52" s="169" t="s">
        <v>68</v>
      </c>
      <c r="B52" s="170" t="s">
        <v>62</v>
      </c>
      <c r="C52" s="170"/>
      <c r="D52" s="171">
        <v>792.38</v>
      </c>
      <c r="E52" s="172"/>
      <c r="F52" s="173"/>
      <c r="G52" s="172"/>
      <c r="H52" s="172"/>
      <c r="I52" s="136">
        <v>6072.6</v>
      </c>
      <c r="J52" s="123">
        <v>1.07</v>
      </c>
      <c r="K52" s="124">
        <v>0.01</v>
      </c>
    </row>
    <row r="53" spans="1:11" s="131" customFormat="1" ht="15">
      <c r="A53" s="169" t="s">
        <v>69</v>
      </c>
      <c r="B53" s="170" t="s">
        <v>64</v>
      </c>
      <c r="C53" s="170"/>
      <c r="D53" s="175">
        <v>3169.64</v>
      </c>
      <c r="E53" s="172"/>
      <c r="F53" s="173"/>
      <c r="G53" s="172"/>
      <c r="H53" s="172"/>
      <c r="I53" s="136">
        <v>6072.6</v>
      </c>
      <c r="J53" s="123">
        <v>1.07</v>
      </c>
      <c r="K53" s="124">
        <v>0.04</v>
      </c>
    </row>
    <row r="54" spans="1:11" s="131" customFormat="1" ht="25.5">
      <c r="A54" s="169" t="s">
        <v>70</v>
      </c>
      <c r="B54" s="170" t="s">
        <v>62</v>
      </c>
      <c r="C54" s="170">
        <f>F54*12</f>
        <v>0</v>
      </c>
      <c r="D54" s="171">
        <v>4839.48</v>
      </c>
      <c r="E54" s="172">
        <f>H54*12</f>
        <v>0</v>
      </c>
      <c r="F54" s="173"/>
      <c r="G54" s="172"/>
      <c r="H54" s="172"/>
      <c r="I54" s="136">
        <v>6072.6</v>
      </c>
      <c r="J54" s="123">
        <v>1.07</v>
      </c>
      <c r="K54" s="124">
        <v>0.05</v>
      </c>
    </row>
    <row r="55" spans="1:11" s="131" customFormat="1" ht="15">
      <c r="A55" s="169" t="s">
        <v>71</v>
      </c>
      <c r="B55" s="170" t="s">
        <v>62</v>
      </c>
      <c r="C55" s="170"/>
      <c r="D55" s="171">
        <v>5481.97</v>
      </c>
      <c r="E55" s="172"/>
      <c r="F55" s="173"/>
      <c r="G55" s="172"/>
      <c r="H55" s="172"/>
      <c r="I55" s="136">
        <v>6072.6</v>
      </c>
      <c r="J55" s="123">
        <v>1.07</v>
      </c>
      <c r="K55" s="124">
        <v>0.01</v>
      </c>
    </row>
    <row r="56" spans="1:11" s="161" customFormat="1" ht="30">
      <c r="A56" s="158" t="s">
        <v>72</v>
      </c>
      <c r="B56" s="159"/>
      <c r="C56" s="149"/>
      <c r="D56" s="151">
        <f>D68+D69+D70+D71+D75</f>
        <v>22306.22</v>
      </c>
      <c r="E56" s="151"/>
      <c r="F56" s="160"/>
      <c r="G56" s="151">
        <f>D56/I56</f>
        <v>3.67</v>
      </c>
      <c r="H56" s="151">
        <f>G56/12</f>
        <v>0.31</v>
      </c>
      <c r="I56" s="136">
        <v>6072.6</v>
      </c>
      <c r="J56" s="123">
        <v>1.07</v>
      </c>
      <c r="K56" s="124">
        <v>0.05</v>
      </c>
    </row>
    <row r="57" spans="1:11" s="131" customFormat="1" ht="15" hidden="1">
      <c r="A57" s="169" t="s">
        <v>150</v>
      </c>
      <c r="B57" s="170" t="s">
        <v>73</v>
      </c>
      <c r="C57" s="170"/>
      <c r="D57" s="175">
        <f aca="true" t="shared" si="3" ref="D57:D67">G57*I57</f>
        <v>0</v>
      </c>
      <c r="E57" s="176"/>
      <c r="F57" s="177"/>
      <c r="G57" s="176">
        <f aca="true" t="shared" si="4" ref="G57:G67">H57*12</f>
        <v>0</v>
      </c>
      <c r="H57" s="176">
        <v>0</v>
      </c>
      <c r="I57" s="136">
        <v>6072.6</v>
      </c>
      <c r="J57" s="123">
        <v>1.07</v>
      </c>
      <c r="K57" s="124">
        <v>0</v>
      </c>
    </row>
    <row r="58" spans="1:11" s="131" customFormat="1" ht="25.5" hidden="1">
      <c r="A58" s="169" t="s">
        <v>151</v>
      </c>
      <c r="B58" s="170" t="s">
        <v>152</v>
      </c>
      <c r="C58" s="170"/>
      <c r="D58" s="175">
        <f t="shared" si="3"/>
        <v>0</v>
      </c>
      <c r="E58" s="176"/>
      <c r="F58" s="177"/>
      <c r="G58" s="176">
        <f t="shared" si="4"/>
        <v>0</v>
      </c>
      <c r="H58" s="176">
        <v>0</v>
      </c>
      <c r="I58" s="136">
        <v>6072.6</v>
      </c>
      <c r="J58" s="123">
        <v>1.07</v>
      </c>
      <c r="K58" s="124">
        <v>0</v>
      </c>
    </row>
    <row r="59" spans="1:11" s="131" customFormat="1" ht="15" hidden="1">
      <c r="A59" s="169" t="s">
        <v>153</v>
      </c>
      <c r="B59" s="170" t="s">
        <v>154</v>
      </c>
      <c r="C59" s="170"/>
      <c r="D59" s="175">
        <f t="shared" si="3"/>
        <v>0</v>
      </c>
      <c r="E59" s="176"/>
      <c r="F59" s="177"/>
      <c r="G59" s="176">
        <f t="shared" si="4"/>
        <v>0</v>
      </c>
      <c r="H59" s="176">
        <v>0</v>
      </c>
      <c r="I59" s="136">
        <v>6072.6</v>
      </c>
      <c r="J59" s="123">
        <v>1.07</v>
      </c>
      <c r="K59" s="124">
        <v>0</v>
      </c>
    </row>
    <row r="60" spans="1:11" s="131" customFormat="1" ht="25.5" hidden="1">
      <c r="A60" s="169" t="s">
        <v>155</v>
      </c>
      <c r="B60" s="170" t="s">
        <v>156</v>
      </c>
      <c r="C60" s="170"/>
      <c r="D60" s="175">
        <f t="shared" si="3"/>
        <v>0</v>
      </c>
      <c r="E60" s="176"/>
      <c r="F60" s="177"/>
      <c r="G60" s="176">
        <f t="shared" si="4"/>
        <v>0</v>
      </c>
      <c r="H60" s="176">
        <v>0</v>
      </c>
      <c r="I60" s="136">
        <v>6072.6</v>
      </c>
      <c r="J60" s="123">
        <v>1.07</v>
      </c>
      <c r="K60" s="124">
        <v>0</v>
      </c>
    </row>
    <row r="61" spans="1:11" s="131" customFormat="1" ht="15" hidden="1">
      <c r="A61" s="169" t="s">
        <v>157</v>
      </c>
      <c r="B61" s="170" t="s">
        <v>158</v>
      </c>
      <c r="C61" s="170"/>
      <c r="D61" s="175">
        <f t="shared" si="3"/>
        <v>0</v>
      </c>
      <c r="E61" s="176"/>
      <c r="F61" s="177"/>
      <c r="G61" s="176">
        <f t="shared" si="4"/>
        <v>0</v>
      </c>
      <c r="H61" s="176">
        <v>0</v>
      </c>
      <c r="I61" s="136">
        <v>6072.6</v>
      </c>
      <c r="J61" s="123">
        <v>1.07</v>
      </c>
      <c r="K61" s="124">
        <v>0</v>
      </c>
    </row>
    <row r="62" spans="1:11" s="131" customFormat="1" ht="15" hidden="1">
      <c r="A62" s="169" t="s">
        <v>159</v>
      </c>
      <c r="B62" s="170" t="s">
        <v>154</v>
      </c>
      <c r="C62" s="170"/>
      <c r="D62" s="175">
        <f t="shared" si="3"/>
        <v>0</v>
      </c>
      <c r="E62" s="176"/>
      <c r="F62" s="177"/>
      <c r="G62" s="176">
        <f t="shared" si="4"/>
        <v>0</v>
      </c>
      <c r="H62" s="176">
        <v>0</v>
      </c>
      <c r="I62" s="136">
        <v>6072.6</v>
      </c>
      <c r="J62" s="123">
        <v>1.07</v>
      </c>
      <c r="K62" s="124">
        <v>0</v>
      </c>
    </row>
    <row r="63" spans="1:11" s="131" customFormat="1" ht="15" hidden="1">
      <c r="A63" s="169" t="s">
        <v>160</v>
      </c>
      <c r="B63" s="170" t="s">
        <v>62</v>
      </c>
      <c r="C63" s="170"/>
      <c r="D63" s="175">
        <f t="shared" si="3"/>
        <v>0</v>
      </c>
      <c r="E63" s="176"/>
      <c r="F63" s="177"/>
      <c r="G63" s="176">
        <f t="shared" si="4"/>
        <v>0</v>
      </c>
      <c r="H63" s="176">
        <v>0</v>
      </c>
      <c r="I63" s="136">
        <v>6072.6</v>
      </c>
      <c r="J63" s="123">
        <v>1.07</v>
      </c>
      <c r="K63" s="124">
        <v>0</v>
      </c>
    </row>
    <row r="64" spans="1:11" s="131" customFormat="1" ht="25.5" hidden="1">
      <c r="A64" s="169" t="s">
        <v>161</v>
      </c>
      <c r="B64" s="170" t="s">
        <v>62</v>
      </c>
      <c r="C64" s="170"/>
      <c r="D64" s="175">
        <f t="shared" si="3"/>
        <v>0</v>
      </c>
      <c r="E64" s="176"/>
      <c r="F64" s="177"/>
      <c r="G64" s="176">
        <f t="shared" si="4"/>
        <v>0</v>
      </c>
      <c r="H64" s="176">
        <v>0</v>
      </c>
      <c r="I64" s="136">
        <v>6072.6</v>
      </c>
      <c r="J64" s="123">
        <v>1.07</v>
      </c>
      <c r="K64" s="124">
        <v>0</v>
      </c>
    </row>
    <row r="65" spans="1:11" s="131" customFormat="1" ht="15" hidden="1">
      <c r="A65" s="169" t="s">
        <v>162</v>
      </c>
      <c r="B65" s="170" t="s">
        <v>62</v>
      </c>
      <c r="C65" s="170"/>
      <c r="D65" s="175">
        <v>0</v>
      </c>
      <c r="E65" s="176"/>
      <c r="F65" s="177"/>
      <c r="G65" s="176"/>
      <c r="H65" s="176"/>
      <c r="I65" s="136">
        <v>6072.6</v>
      </c>
      <c r="J65" s="123">
        <v>1.07</v>
      </c>
      <c r="K65" s="124">
        <v>0.03</v>
      </c>
    </row>
    <row r="66" spans="1:11" s="131" customFormat="1" ht="15" hidden="1">
      <c r="A66" s="169" t="s">
        <v>120</v>
      </c>
      <c r="B66" s="170" t="s">
        <v>49</v>
      </c>
      <c r="C66" s="170"/>
      <c r="D66" s="175">
        <f t="shared" si="3"/>
        <v>0</v>
      </c>
      <c r="E66" s="176"/>
      <c r="F66" s="177"/>
      <c r="G66" s="176">
        <f t="shared" si="4"/>
        <v>0</v>
      </c>
      <c r="H66" s="176">
        <v>0</v>
      </c>
      <c r="I66" s="136">
        <v>6072.6</v>
      </c>
      <c r="J66" s="123">
        <v>1.07</v>
      </c>
      <c r="K66" s="124">
        <v>0</v>
      </c>
    </row>
    <row r="67" spans="1:11" s="131" customFormat="1" ht="15" hidden="1">
      <c r="A67" s="169" t="s">
        <v>74</v>
      </c>
      <c r="B67" s="170" t="s">
        <v>49</v>
      </c>
      <c r="C67" s="178"/>
      <c r="D67" s="175">
        <f t="shared" si="3"/>
        <v>0</v>
      </c>
      <c r="E67" s="179"/>
      <c r="F67" s="177"/>
      <c r="G67" s="176">
        <f t="shared" si="4"/>
        <v>0</v>
      </c>
      <c r="H67" s="176">
        <v>0</v>
      </c>
      <c r="I67" s="136">
        <v>6072.6</v>
      </c>
      <c r="J67" s="123">
        <v>1.07</v>
      </c>
      <c r="K67" s="124">
        <v>0</v>
      </c>
    </row>
    <row r="68" spans="1:11" s="131" customFormat="1" ht="15">
      <c r="A68" s="85" t="s">
        <v>150</v>
      </c>
      <c r="B68" s="180" t="s">
        <v>73</v>
      </c>
      <c r="C68" s="1"/>
      <c r="D68" s="14">
        <v>2377.23</v>
      </c>
      <c r="E68" s="179"/>
      <c r="F68" s="177"/>
      <c r="G68" s="176"/>
      <c r="H68" s="176"/>
      <c r="I68" s="136">
        <v>6072.6</v>
      </c>
      <c r="J68" s="123"/>
      <c r="K68" s="124"/>
    </row>
    <row r="69" spans="1:11" s="131" customFormat="1" ht="25.5">
      <c r="A69" s="85" t="s">
        <v>151</v>
      </c>
      <c r="B69" s="181" t="s">
        <v>62</v>
      </c>
      <c r="C69" s="1"/>
      <c r="D69" s="14">
        <v>1584.82</v>
      </c>
      <c r="E69" s="179"/>
      <c r="F69" s="177"/>
      <c r="G69" s="176"/>
      <c r="H69" s="176"/>
      <c r="I69" s="136">
        <v>6072.6</v>
      </c>
      <c r="J69" s="123"/>
      <c r="K69" s="124"/>
    </row>
    <row r="70" spans="1:11" s="131" customFormat="1" ht="15">
      <c r="A70" s="85" t="s">
        <v>153</v>
      </c>
      <c r="B70" s="180" t="s">
        <v>154</v>
      </c>
      <c r="C70" s="1"/>
      <c r="D70" s="14">
        <v>1663.21</v>
      </c>
      <c r="E70" s="179"/>
      <c r="F70" s="177"/>
      <c r="G70" s="176"/>
      <c r="H70" s="176"/>
      <c r="I70" s="136">
        <v>6072.6</v>
      </c>
      <c r="J70" s="123"/>
      <c r="K70" s="124"/>
    </row>
    <row r="71" spans="1:11" s="131" customFormat="1" ht="25.5">
      <c r="A71" s="85" t="s">
        <v>163</v>
      </c>
      <c r="B71" s="181" t="s">
        <v>46</v>
      </c>
      <c r="C71" s="1"/>
      <c r="D71" s="182">
        <v>11044.32</v>
      </c>
      <c r="E71" s="179"/>
      <c r="F71" s="177"/>
      <c r="G71" s="176"/>
      <c r="H71" s="176"/>
      <c r="I71" s="136">
        <v>6072.6</v>
      </c>
      <c r="J71" s="123"/>
      <c r="K71" s="124"/>
    </row>
    <row r="72" spans="1:11" s="131" customFormat="1" ht="25.5" hidden="1">
      <c r="A72" s="85" t="s">
        <v>161</v>
      </c>
      <c r="B72" s="180" t="s">
        <v>62</v>
      </c>
      <c r="C72" s="1"/>
      <c r="D72" s="14">
        <f>G72*I72</f>
        <v>0</v>
      </c>
      <c r="E72" s="172"/>
      <c r="F72" s="173"/>
      <c r="G72" s="172"/>
      <c r="H72" s="172"/>
      <c r="I72" s="136">
        <v>6072.6</v>
      </c>
      <c r="J72" s="123"/>
      <c r="K72" s="124"/>
    </row>
    <row r="73" spans="1:11" s="131" customFormat="1" ht="15" hidden="1">
      <c r="A73" s="88" t="s">
        <v>74</v>
      </c>
      <c r="B73" s="180" t="s">
        <v>49</v>
      </c>
      <c r="C73" s="183"/>
      <c r="D73" s="14">
        <v>5636.64</v>
      </c>
      <c r="E73" s="172"/>
      <c r="F73" s="173"/>
      <c r="G73" s="172"/>
      <c r="H73" s="172"/>
      <c r="I73" s="136">
        <v>6072.6</v>
      </c>
      <c r="J73" s="123">
        <v>1.07</v>
      </c>
      <c r="K73" s="124">
        <v>0.03</v>
      </c>
    </row>
    <row r="74" spans="1:11" s="131" customFormat="1" ht="15" hidden="1">
      <c r="A74" s="169" t="s">
        <v>75</v>
      </c>
      <c r="B74" s="170" t="s">
        <v>49</v>
      </c>
      <c r="C74" s="170"/>
      <c r="D74" s="171">
        <f>G74*I74</f>
        <v>0</v>
      </c>
      <c r="E74" s="172"/>
      <c r="F74" s="173"/>
      <c r="G74" s="172">
        <f>H74*12</f>
        <v>0</v>
      </c>
      <c r="H74" s="172">
        <v>0</v>
      </c>
      <c r="I74" s="136">
        <v>6072.6</v>
      </c>
      <c r="J74" s="123">
        <v>1.07</v>
      </c>
      <c r="K74" s="124">
        <v>0</v>
      </c>
    </row>
    <row r="75" spans="1:11" s="131" customFormat="1" ht="15">
      <c r="A75" s="169" t="s">
        <v>74</v>
      </c>
      <c r="B75" s="176" t="s">
        <v>49</v>
      </c>
      <c r="C75" s="170"/>
      <c r="D75" s="184">
        <v>5636.64</v>
      </c>
      <c r="E75" s="172"/>
      <c r="F75" s="173"/>
      <c r="G75" s="185"/>
      <c r="H75" s="185"/>
      <c r="I75" s="136">
        <v>6072.6</v>
      </c>
      <c r="J75" s="123"/>
      <c r="K75" s="124"/>
    </row>
    <row r="76" spans="1:11" s="131" customFormat="1" ht="30">
      <c r="A76" s="158" t="s">
        <v>164</v>
      </c>
      <c r="B76" s="176"/>
      <c r="C76" s="170"/>
      <c r="D76" s="186">
        <f>D77</f>
        <v>11044.32</v>
      </c>
      <c r="E76" s="187"/>
      <c r="F76" s="188"/>
      <c r="G76" s="189">
        <f>D76/I76</f>
        <v>1.82</v>
      </c>
      <c r="H76" s="189">
        <f>G76/12</f>
        <v>0.15</v>
      </c>
      <c r="I76" s="136">
        <v>6072.6</v>
      </c>
      <c r="J76" s="123"/>
      <c r="K76" s="124"/>
    </row>
    <row r="77" spans="1:11" s="131" customFormat="1" ht="25.5">
      <c r="A77" s="85" t="s">
        <v>165</v>
      </c>
      <c r="B77" s="176" t="s">
        <v>46</v>
      </c>
      <c r="C77" s="170"/>
      <c r="D77" s="184">
        <v>11044.32</v>
      </c>
      <c r="E77" s="172"/>
      <c r="F77" s="173"/>
      <c r="G77" s="185"/>
      <c r="H77" s="185"/>
      <c r="I77" s="136">
        <v>6072.6</v>
      </c>
      <c r="J77" s="123"/>
      <c r="K77" s="124"/>
    </row>
    <row r="78" spans="1:11" s="131" customFormat="1" ht="15">
      <c r="A78" s="158" t="s">
        <v>76</v>
      </c>
      <c r="B78" s="170"/>
      <c r="C78" s="170"/>
      <c r="D78" s="151">
        <f>D79+D80+D81+D86+D87</f>
        <v>53618.7</v>
      </c>
      <c r="E78" s="151">
        <f>E79+E80+E81+E86+E87</f>
        <v>0</v>
      </c>
      <c r="F78" s="151">
        <f>F79+F80+F81+F86+F87</f>
        <v>0</v>
      </c>
      <c r="G78" s="151">
        <f>D78/I78</f>
        <v>8.83</v>
      </c>
      <c r="H78" s="151">
        <f>G78/12</f>
        <v>0.74</v>
      </c>
      <c r="I78" s="136">
        <v>6072.6</v>
      </c>
      <c r="J78" s="123">
        <v>1.07</v>
      </c>
      <c r="K78" s="124">
        <v>0.26</v>
      </c>
    </row>
    <row r="79" spans="1:11" s="131" customFormat="1" ht="15">
      <c r="A79" s="169" t="s">
        <v>84</v>
      </c>
      <c r="B79" s="170" t="s">
        <v>49</v>
      </c>
      <c r="C79" s="170"/>
      <c r="D79" s="171">
        <v>1104.48</v>
      </c>
      <c r="E79" s="172"/>
      <c r="F79" s="173"/>
      <c r="G79" s="172"/>
      <c r="H79" s="172"/>
      <c r="I79" s="136">
        <v>6072.6</v>
      </c>
      <c r="J79" s="123">
        <v>1.07</v>
      </c>
      <c r="K79" s="124">
        <v>0.01</v>
      </c>
    </row>
    <row r="80" spans="1:11" s="131" customFormat="1" ht="15">
      <c r="A80" s="169" t="s">
        <v>77</v>
      </c>
      <c r="B80" s="170" t="s">
        <v>62</v>
      </c>
      <c r="C80" s="170"/>
      <c r="D80" s="171">
        <v>12516.45</v>
      </c>
      <c r="E80" s="172"/>
      <c r="F80" s="173"/>
      <c r="G80" s="172"/>
      <c r="H80" s="172"/>
      <c r="I80" s="136">
        <v>6072.6</v>
      </c>
      <c r="J80" s="123">
        <v>1.07</v>
      </c>
      <c r="K80" s="124">
        <v>0.15</v>
      </c>
    </row>
    <row r="81" spans="1:11" s="131" customFormat="1" ht="15">
      <c r="A81" s="169" t="s">
        <v>78</v>
      </c>
      <c r="B81" s="170" t="s">
        <v>62</v>
      </c>
      <c r="C81" s="170"/>
      <c r="D81" s="171">
        <v>828.31</v>
      </c>
      <c r="E81" s="172"/>
      <c r="F81" s="173"/>
      <c r="G81" s="172"/>
      <c r="H81" s="172"/>
      <c r="I81" s="136">
        <v>6072.6</v>
      </c>
      <c r="J81" s="123">
        <v>1.07</v>
      </c>
      <c r="K81" s="124">
        <v>0.01</v>
      </c>
    </row>
    <row r="82" spans="1:11" s="131" customFormat="1" ht="27.75" customHeight="1" hidden="1">
      <c r="A82" s="169" t="s">
        <v>94</v>
      </c>
      <c r="B82" s="170" t="s">
        <v>46</v>
      </c>
      <c r="C82" s="170"/>
      <c r="D82" s="171">
        <f>G82*I82</f>
        <v>0</v>
      </c>
      <c r="E82" s="172"/>
      <c r="F82" s="173"/>
      <c r="G82" s="172"/>
      <c r="H82" s="172"/>
      <c r="I82" s="136">
        <v>6072.6</v>
      </c>
      <c r="J82" s="123">
        <v>1.07</v>
      </c>
      <c r="K82" s="124">
        <v>0.03</v>
      </c>
    </row>
    <row r="83" spans="1:11" s="131" customFormat="1" ht="25.5" hidden="1">
      <c r="A83" s="169" t="s">
        <v>166</v>
      </c>
      <c r="B83" s="170" t="s">
        <v>46</v>
      </c>
      <c r="C83" s="170"/>
      <c r="D83" s="171">
        <v>0</v>
      </c>
      <c r="E83" s="172"/>
      <c r="F83" s="173"/>
      <c r="G83" s="172"/>
      <c r="H83" s="172"/>
      <c r="I83" s="136">
        <v>6072.6</v>
      </c>
      <c r="J83" s="123">
        <v>1.07</v>
      </c>
      <c r="K83" s="124">
        <v>0</v>
      </c>
    </row>
    <row r="84" spans="1:11" s="131" customFormat="1" ht="25.5" hidden="1">
      <c r="A84" s="169" t="s">
        <v>86</v>
      </c>
      <c r="B84" s="170" t="s">
        <v>46</v>
      </c>
      <c r="C84" s="170"/>
      <c r="D84" s="171">
        <f>G84*I84</f>
        <v>0</v>
      </c>
      <c r="E84" s="172"/>
      <c r="F84" s="173"/>
      <c r="G84" s="172"/>
      <c r="H84" s="172"/>
      <c r="I84" s="136">
        <v>6072.6</v>
      </c>
      <c r="J84" s="123">
        <v>1.07</v>
      </c>
      <c r="K84" s="124">
        <v>0</v>
      </c>
    </row>
    <row r="85" spans="1:11" s="131" customFormat="1" ht="25.5" hidden="1">
      <c r="A85" s="169" t="s">
        <v>87</v>
      </c>
      <c r="B85" s="170" t="s">
        <v>46</v>
      </c>
      <c r="C85" s="170"/>
      <c r="D85" s="171">
        <f>G85*I85</f>
        <v>0</v>
      </c>
      <c r="E85" s="172"/>
      <c r="F85" s="173"/>
      <c r="G85" s="172"/>
      <c r="H85" s="172"/>
      <c r="I85" s="136">
        <v>6072.6</v>
      </c>
      <c r="J85" s="123">
        <v>1.07</v>
      </c>
      <c r="K85" s="124">
        <v>0</v>
      </c>
    </row>
    <row r="86" spans="1:11" s="131" customFormat="1" ht="15">
      <c r="A86" s="169" t="s">
        <v>122</v>
      </c>
      <c r="B86" s="176" t="s">
        <v>123</v>
      </c>
      <c r="C86" s="170"/>
      <c r="D86" s="171">
        <v>35000</v>
      </c>
      <c r="E86" s="172"/>
      <c r="F86" s="173"/>
      <c r="G86" s="172"/>
      <c r="H86" s="172"/>
      <c r="I86" s="136">
        <v>6072.6</v>
      </c>
      <c r="J86" s="123"/>
      <c r="K86" s="124"/>
    </row>
    <row r="87" spans="1:11" s="131" customFormat="1" ht="25.5">
      <c r="A87" s="169" t="s">
        <v>83</v>
      </c>
      <c r="B87" s="170" t="s">
        <v>46</v>
      </c>
      <c r="C87" s="170"/>
      <c r="D87" s="171">
        <v>4169.46</v>
      </c>
      <c r="E87" s="172"/>
      <c r="F87" s="173"/>
      <c r="G87" s="172"/>
      <c r="H87" s="172"/>
      <c r="I87" s="136">
        <v>6072.6</v>
      </c>
      <c r="J87" s="123">
        <v>1.07</v>
      </c>
      <c r="K87" s="124">
        <v>0.05</v>
      </c>
    </row>
    <row r="88" spans="1:11" s="131" customFormat="1" ht="15">
      <c r="A88" s="158" t="s">
        <v>79</v>
      </c>
      <c r="B88" s="170"/>
      <c r="C88" s="170"/>
      <c r="D88" s="151">
        <f>D89+D90</f>
        <v>993.79</v>
      </c>
      <c r="E88" s="151">
        <f>E89+E90</f>
        <v>0</v>
      </c>
      <c r="F88" s="151">
        <f>F89+F90</f>
        <v>0</v>
      </c>
      <c r="G88" s="151">
        <f>D88/I88</f>
        <v>0.16</v>
      </c>
      <c r="H88" s="151">
        <f>G88/12</f>
        <v>0.01</v>
      </c>
      <c r="I88" s="136">
        <v>6072.6</v>
      </c>
      <c r="J88" s="123">
        <v>1.07</v>
      </c>
      <c r="K88" s="124">
        <v>0.1</v>
      </c>
    </row>
    <row r="89" spans="1:11" s="131" customFormat="1" ht="15">
      <c r="A89" s="169" t="s">
        <v>80</v>
      </c>
      <c r="B89" s="170" t="s">
        <v>62</v>
      </c>
      <c r="C89" s="170"/>
      <c r="D89" s="171">
        <v>993.79</v>
      </c>
      <c r="E89" s="172"/>
      <c r="F89" s="173"/>
      <c r="G89" s="172"/>
      <c r="H89" s="172"/>
      <c r="I89" s="136">
        <v>6072.6</v>
      </c>
      <c r="J89" s="123">
        <v>1.07</v>
      </c>
      <c r="K89" s="124">
        <v>0.01</v>
      </c>
    </row>
    <row r="90" spans="1:11" s="131" customFormat="1" ht="15" hidden="1">
      <c r="A90" s="169" t="s">
        <v>124</v>
      </c>
      <c r="B90" s="170" t="s">
        <v>62</v>
      </c>
      <c r="C90" s="170"/>
      <c r="D90" s="171">
        <v>0</v>
      </c>
      <c r="E90" s="172"/>
      <c r="F90" s="173"/>
      <c r="G90" s="172"/>
      <c r="H90" s="172"/>
      <c r="I90" s="136">
        <v>6072.6</v>
      </c>
      <c r="J90" s="123">
        <v>1.07</v>
      </c>
      <c r="K90" s="124">
        <v>0.01</v>
      </c>
    </row>
    <row r="91" spans="1:11" s="123" customFormat="1" ht="15">
      <c r="A91" s="158" t="s">
        <v>91</v>
      </c>
      <c r="B91" s="159"/>
      <c r="C91" s="149"/>
      <c r="D91" s="151">
        <f>D92+D93</f>
        <v>38096.4</v>
      </c>
      <c r="E91" s="151"/>
      <c r="F91" s="160"/>
      <c r="G91" s="151">
        <f>D91/I91</f>
        <v>6.27</v>
      </c>
      <c r="H91" s="151">
        <f>G91/12</f>
        <v>0.52</v>
      </c>
      <c r="I91" s="136">
        <v>6072.6</v>
      </c>
      <c r="J91" s="123">
        <v>1.07</v>
      </c>
      <c r="K91" s="124">
        <v>0.59</v>
      </c>
    </row>
    <row r="92" spans="1:11" s="131" customFormat="1" ht="15">
      <c r="A92" s="88" t="s">
        <v>167</v>
      </c>
      <c r="B92" s="174" t="s">
        <v>64</v>
      </c>
      <c r="C92" s="170"/>
      <c r="D92" s="171">
        <v>21416.4</v>
      </c>
      <c r="E92" s="172"/>
      <c r="F92" s="173"/>
      <c r="G92" s="172"/>
      <c r="H92" s="172"/>
      <c r="I92" s="136">
        <v>6072.6</v>
      </c>
      <c r="J92" s="123">
        <v>1.07</v>
      </c>
      <c r="K92" s="124">
        <v>0.02</v>
      </c>
    </row>
    <row r="93" spans="1:11" s="131" customFormat="1" ht="15">
      <c r="A93" s="88" t="s">
        <v>168</v>
      </c>
      <c r="B93" s="174" t="s">
        <v>123</v>
      </c>
      <c r="C93" s="170">
        <f>F93*12</f>
        <v>0</v>
      </c>
      <c r="D93" s="171">
        <f>50040/3</f>
        <v>16680</v>
      </c>
      <c r="E93" s="172">
        <f>H93*12</f>
        <v>0</v>
      </c>
      <c r="F93" s="173"/>
      <c r="G93" s="172"/>
      <c r="H93" s="172"/>
      <c r="I93" s="136">
        <v>6072.6</v>
      </c>
      <c r="J93" s="123">
        <v>1.07</v>
      </c>
      <c r="K93" s="124">
        <v>0.57</v>
      </c>
    </row>
    <row r="94" spans="1:11" s="123" customFormat="1" ht="15">
      <c r="A94" s="158" t="s">
        <v>92</v>
      </c>
      <c r="B94" s="159"/>
      <c r="C94" s="149"/>
      <c r="D94" s="151">
        <f>D95+D96+D97</f>
        <v>8200.49</v>
      </c>
      <c r="E94" s="151"/>
      <c r="F94" s="160"/>
      <c r="G94" s="151">
        <f>D94/I94</f>
        <v>1.35</v>
      </c>
      <c r="H94" s="151">
        <f>G94/12</f>
        <v>0.11</v>
      </c>
      <c r="I94" s="136">
        <v>6072.6</v>
      </c>
      <c r="J94" s="123">
        <v>1.07</v>
      </c>
      <c r="K94" s="124">
        <v>0.2</v>
      </c>
    </row>
    <row r="95" spans="1:11" s="131" customFormat="1" ht="15">
      <c r="A95" s="169" t="s">
        <v>169</v>
      </c>
      <c r="B95" s="170" t="s">
        <v>73</v>
      </c>
      <c r="C95" s="170"/>
      <c r="D95" s="171">
        <v>3313.17</v>
      </c>
      <c r="E95" s="172"/>
      <c r="F95" s="173"/>
      <c r="G95" s="172"/>
      <c r="H95" s="172"/>
      <c r="I95" s="136">
        <v>6072.6</v>
      </c>
      <c r="J95" s="123">
        <v>1.07</v>
      </c>
      <c r="K95" s="124">
        <v>0.15</v>
      </c>
    </row>
    <row r="96" spans="1:11" s="131" customFormat="1" ht="15">
      <c r="A96" s="169" t="s">
        <v>170</v>
      </c>
      <c r="B96" s="170" t="s">
        <v>73</v>
      </c>
      <c r="C96" s="170"/>
      <c r="D96" s="171">
        <v>4887.32</v>
      </c>
      <c r="E96" s="172"/>
      <c r="F96" s="173"/>
      <c r="G96" s="172"/>
      <c r="H96" s="172"/>
      <c r="I96" s="136">
        <v>6072.6</v>
      </c>
      <c r="J96" s="123">
        <v>1.07</v>
      </c>
      <c r="K96" s="124">
        <v>0.05</v>
      </c>
    </row>
    <row r="97" spans="1:11" s="131" customFormat="1" ht="25.5" customHeight="1" hidden="1">
      <c r="A97" s="169" t="s">
        <v>95</v>
      </c>
      <c r="B97" s="170" t="s">
        <v>62</v>
      </c>
      <c r="C97" s="170"/>
      <c r="D97" s="171">
        <f>G97*I97</f>
        <v>0</v>
      </c>
      <c r="E97" s="172"/>
      <c r="F97" s="173"/>
      <c r="G97" s="172">
        <f>H97*12</f>
        <v>0</v>
      </c>
      <c r="H97" s="172">
        <v>0</v>
      </c>
      <c r="I97" s="136">
        <v>6072.6</v>
      </c>
      <c r="J97" s="123">
        <v>1.07</v>
      </c>
      <c r="K97" s="124">
        <v>0</v>
      </c>
    </row>
    <row r="98" spans="1:11" s="123" customFormat="1" ht="37.5" hidden="1">
      <c r="A98" s="190" t="s">
        <v>171</v>
      </c>
      <c r="B98" s="159" t="s">
        <v>46</v>
      </c>
      <c r="C98" s="166"/>
      <c r="D98" s="167">
        <v>0</v>
      </c>
      <c r="E98" s="167"/>
      <c r="F98" s="168"/>
      <c r="G98" s="167">
        <f>D98/I98</f>
        <v>0</v>
      </c>
      <c r="H98" s="167">
        <f>G98/12</f>
        <v>0</v>
      </c>
      <c r="I98" s="136">
        <v>6072.6</v>
      </c>
      <c r="K98" s="124"/>
    </row>
    <row r="99" spans="1:11" s="123" customFormat="1" ht="30.75" thickBot="1">
      <c r="A99" s="190" t="s">
        <v>88</v>
      </c>
      <c r="B99" s="159" t="s">
        <v>46</v>
      </c>
      <c r="C99" s="166">
        <f>F99*12</f>
        <v>0</v>
      </c>
      <c r="D99" s="165">
        <f>G99*I99</f>
        <v>24776.21</v>
      </c>
      <c r="E99" s="165">
        <f>H99*12</f>
        <v>4.08</v>
      </c>
      <c r="F99" s="165"/>
      <c r="G99" s="165">
        <f>H99*12</f>
        <v>4.08</v>
      </c>
      <c r="H99" s="165">
        <v>0.34</v>
      </c>
      <c r="I99" s="136">
        <v>6072.6</v>
      </c>
      <c r="J99" s="123">
        <v>1.07</v>
      </c>
      <c r="K99" s="124">
        <v>0.3</v>
      </c>
    </row>
    <row r="100" spans="1:11" s="123" customFormat="1" ht="19.5" hidden="1" thickBot="1">
      <c r="A100" s="191" t="s">
        <v>3</v>
      </c>
      <c r="B100" s="166"/>
      <c r="C100" s="166">
        <f>F100*12</f>
        <v>0</v>
      </c>
      <c r="D100" s="165"/>
      <c r="E100" s="165"/>
      <c r="F100" s="165"/>
      <c r="G100" s="165"/>
      <c r="H100" s="165"/>
      <c r="I100" s="136">
        <v>6072.6</v>
      </c>
      <c r="K100" s="124"/>
    </row>
    <row r="101" spans="1:11" s="131" customFormat="1" ht="15.75" hidden="1" thickBot="1">
      <c r="A101" s="169" t="s">
        <v>172</v>
      </c>
      <c r="B101" s="170"/>
      <c r="C101" s="170"/>
      <c r="D101" s="172"/>
      <c r="E101" s="172"/>
      <c r="F101" s="172"/>
      <c r="G101" s="172"/>
      <c r="H101" s="172"/>
      <c r="I101" s="136">
        <v>6072.6</v>
      </c>
      <c r="K101" s="132"/>
    </row>
    <row r="102" spans="1:11" s="131" customFormat="1" ht="15.75" hidden="1" thickBot="1">
      <c r="A102" s="169" t="s">
        <v>173</v>
      </c>
      <c r="B102" s="170"/>
      <c r="C102" s="170"/>
      <c r="D102" s="172"/>
      <c r="E102" s="172"/>
      <c r="F102" s="172"/>
      <c r="G102" s="172"/>
      <c r="H102" s="172"/>
      <c r="I102" s="136">
        <v>6072.6</v>
      </c>
      <c r="K102" s="132"/>
    </row>
    <row r="103" spans="1:11" s="131" customFormat="1" ht="15.75" hidden="1" thickBot="1">
      <c r="A103" s="169" t="s">
        <v>174</v>
      </c>
      <c r="B103" s="170"/>
      <c r="C103" s="170"/>
      <c r="D103" s="172"/>
      <c r="E103" s="172"/>
      <c r="F103" s="172"/>
      <c r="G103" s="172"/>
      <c r="H103" s="172"/>
      <c r="I103" s="136">
        <v>6072.6</v>
      </c>
      <c r="K103" s="132"/>
    </row>
    <row r="104" spans="1:11" s="131" customFormat="1" ht="15.75" hidden="1" thickBot="1">
      <c r="A104" s="169" t="s">
        <v>175</v>
      </c>
      <c r="B104" s="170"/>
      <c r="C104" s="170"/>
      <c r="D104" s="172"/>
      <c r="E104" s="172"/>
      <c r="F104" s="172"/>
      <c r="G104" s="172"/>
      <c r="H104" s="172"/>
      <c r="I104" s="136">
        <v>6072.6</v>
      </c>
      <c r="K104" s="132"/>
    </row>
    <row r="105" spans="1:11" s="131" customFormat="1" ht="19.5" thickBot="1">
      <c r="A105" s="192" t="s">
        <v>125</v>
      </c>
      <c r="B105" s="193" t="s">
        <v>44</v>
      </c>
      <c r="C105" s="194"/>
      <c r="D105" s="165">
        <f>G105*I105</f>
        <v>125338.46</v>
      </c>
      <c r="E105" s="165"/>
      <c r="F105" s="165"/>
      <c r="G105" s="165">
        <f>12*H105</f>
        <v>20.64</v>
      </c>
      <c r="H105" s="165">
        <v>1.72</v>
      </c>
      <c r="I105" s="136">
        <v>6072.6</v>
      </c>
      <c r="K105" s="132"/>
    </row>
    <row r="106" spans="1:11" s="123" customFormat="1" ht="15.75" thickBot="1">
      <c r="A106" s="195" t="s">
        <v>4</v>
      </c>
      <c r="B106" s="121"/>
      <c r="C106" s="121">
        <f>F106*12</f>
        <v>0</v>
      </c>
      <c r="D106" s="196">
        <f>D105+D99+D94+D91+D88+D78+D76+D56+D45+D44+D43+D42+D41+D40+D38+D37+D36+D35+D34+D33+D32+D31+D30+D22+D14</f>
        <v>1333519.02</v>
      </c>
      <c r="E106" s="196">
        <f>E105+E99+E94+E91+E88+E78+E76+E56+E45+E44+E43+E42+E41+E40+E38+E37+E36+E35+E34+E33+E32+E31+E30+E22+E14</f>
        <v>168.72</v>
      </c>
      <c r="F106" s="196">
        <f>F105+F99+F94+F91+F88+F78+F76+F56+F45+F44+F43+F42+F41+F40+F38+F37+F36+F35+F34+F33+F32+F31+F30+F22+F14</f>
        <v>0</v>
      </c>
      <c r="G106" s="196">
        <f>G105+G99+G94+G91+G88+G78+G76+G56+G45+G44+G43+G42+G41+G40+G38+G37+G36+G35+G34+G33+G32+G31+G30+G22+G14</f>
        <v>219.62</v>
      </c>
      <c r="H106" s="196">
        <f>H105+H99+H94+H91+H88+H78+H76+H56+H45+H44+H43+H42+H41+H40+H38+H37+H36+H35+H34+H33+H32+H31+H30+H22+H14</f>
        <v>18.31</v>
      </c>
      <c r="I106" s="136">
        <v>6072.6</v>
      </c>
      <c r="K106" s="124"/>
    </row>
    <row r="107" spans="1:11" s="202" customFormat="1" ht="20.25" hidden="1" thickBot="1">
      <c r="A107" s="197" t="s">
        <v>2</v>
      </c>
      <c r="B107" s="198" t="s">
        <v>44</v>
      </c>
      <c r="C107" s="198" t="s">
        <v>93</v>
      </c>
      <c r="D107" s="199"/>
      <c r="E107" s="200" t="s">
        <v>93</v>
      </c>
      <c r="F107" s="201"/>
      <c r="G107" s="200" t="s">
        <v>93</v>
      </c>
      <c r="H107" s="201"/>
      <c r="K107" s="203"/>
    </row>
    <row r="108" spans="1:11" s="205" customFormat="1" ht="12.75">
      <c r="A108" s="204"/>
      <c r="D108" s="206"/>
      <c r="E108" s="206"/>
      <c r="F108" s="206"/>
      <c r="G108" s="206"/>
      <c r="H108" s="206"/>
      <c r="K108" s="207"/>
    </row>
    <row r="109" spans="1:11" s="212" customFormat="1" ht="18.75">
      <c r="A109" s="208"/>
      <c r="B109" s="209"/>
      <c r="C109" s="210"/>
      <c r="D109" s="211"/>
      <c r="E109" s="211"/>
      <c r="F109" s="211"/>
      <c r="G109" s="211"/>
      <c r="H109" s="211"/>
      <c r="K109" s="213"/>
    </row>
    <row r="110" spans="1:11" s="212" customFormat="1" ht="18.75" hidden="1">
      <c r="A110" s="208"/>
      <c r="B110" s="209"/>
      <c r="C110" s="210"/>
      <c r="D110" s="211"/>
      <c r="E110" s="211"/>
      <c r="F110" s="211"/>
      <c r="G110" s="211"/>
      <c r="H110" s="211"/>
      <c r="K110" s="213"/>
    </row>
    <row r="111" spans="1:11" s="212" customFormat="1" ht="18.75" hidden="1">
      <c r="A111" s="208"/>
      <c r="B111" s="209"/>
      <c r="C111" s="210"/>
      <c r="D111" s="211"/>
      <c r="E111" s="211"/>
      <c r="F111" s="211"/>
      <c r="G111" s="211"/>
      <c r="H111" s="211"/>
      <c r="K111" s="213"/>
    </row>
    <row r="112" spans="1:11" s="212" customFormat="1" ht="19.5" thickBot="1">
      <c r="A112" s="208"/>
      <c r="B112" s="209"/>
      <c r="C112" s="210"/>
      <c r="D112" s="211"/>
      <c r="E112" s="211"/>
      <c r="F112" s="211"/>
      <c r="G112" s="211"/>
      <c r="H112" s="211"/>
      <c r="K112" s="213"/>
    </row>
    <row r="113" spans="1:11" s="123" customFormat="1" ht="30.75" thickBot="1">
      <c r="A113" s="214" t="s">
        <v>176</v>
      </c>
      <c r="B113" s="121"/>
      <c r="C113" s="121">
        <f>F113*12</f>
        <v>0</v>
      </c>
      <c r="D113" s="215">
        <f>D114+D115+D116+D117+D118+D119</f>
        <v>211238.2</v>
      </c>
      <c r="E113" s="215">
        <f>E114+E115+E116+E117+E118+E119</f>
        <v>0</v>
      </c>
      <c r="F113" s="215">
        <f>F114+F115+F116+F117+F118+F119</f>
        <v>0</v>
      </c>
      <c r="G113" s="215">
        <f>G114+G115+G116+G117+G118+G119</f>
        <v>34.79</v>
      </c>
      <c r="H113" s="215">
        <f>H114+H115+H116+H117+H118+H119</f>
        <v>2.9</v>
      </c>
      <c r="K113" s="124"/>
    </row>
    <row r="114" spans="1:11" s="131" customFormat="1" ht="15">
      <c r="A114" s="216" t="s">
        <v>177</v>
      </c>
      <c r="B114" s="172"/>
      <c r="C114" s="172"/>
      <c r="D114" s="175">
        <v>116078.94</v>
      </c>
      <c r="E114" s="172"/>
      <c r="F114" s="173"/>
      <c r="G114" s="172">
        <f aca="true" t="shared" si="5" ref="G114:G120">D114/I114</f>
        <v>19.12</v>
      </c>
      <c r="H114" s="172">
        <f aca="true" t="shared" si="6" ref="H114:H119">D114/I114/12</f>
        <v>1.59</v>
      </c>
      <c r="I114" s="123">
        <v>6072.6</v>
      </c>
      <c r="J114" s="123"/>
      <c r="K114" s="124"/>
    </row>
    <row r="115" spans="1:11" s="131" customFormat="1" ht="15">
      <c r="A115" s="216" t="s">
        <v>178</v>
      </c>
      <c r="B115" s="172"/>
      <c r="C115" s="172"/>
      <c r="D115" s="171">
        <v>17106.55</v>
      </c>
      <c r="E115" s="172"/>
      <c r="F115" s="173"/>
      <c r="G115" s="172">
        <f t="shared" si="5"/>
        <v>2.82</v>
      </c>
      <c r="H115" s="172">
        <f t="shared" si="6"/>
        <v>0.23</v>
      </c>
      <c r="I115" s="123">
        <v>6072.6</v>
      </c>
      <c r="J115" s="123"/>
      <c r="K115" s="124"/>
    </row>
    <row r="116" spans="1:11" s="131" customFormat="1" ht="15">
      <c r="A116" s="216" t="s">
        <v>179</v>
      </c>
      <c r="B116" s="172"/>
      <c r="C116" s="172"/>
      <c r="D116" s="171">
        <v>1146.61</v>
      </c>
      <c r="E116" s="172"/>
      <c r="F116" s="173"/>
      <c r="G116" s="172">
        <f t="shared" si="5"/>
        <v>0.19</v>
      </c>
      <c r="H116" s="172">
        <f t="shared" si="6"/>
        <v>0.02</v>
      </c>
      <c r="I116" s="123">
        <v>6072.6</v>
      </c>
      <c r="J116" s="123"/>
      <c r="K116" s="124"/>
    </row>
    <row r="117" spans="1:11" s="131" customFormat="1" ht="15">
      <c r="A117" s="216" t="s">
        <v>180</v>
      </c>
      <c r="B117" s="172"/>
      <c r="C117" s="172"/>
      <c r="D117" s="171">
        <v>56731.05</v>
      </c>
      <c r="E117" s="172"/>
      <c r="F117" s="173"/>
      <c r="G117" s="172">
        <f t="shared" si="5"/>
        <v>9.34</v>
      </c>
      <c r="H117" s="172">
        <f t="shared" si="6"/>
        <v>0.78</v>
      </c>
      <c r="I117" s="123">
        <v>6072.6</v>
      </c>
      <c r="J117" s="123"/>
      <c r="K117" s="124"/>
    </row>
    <row r="118" spans="1:11" s="131" customFormat="1" ht="15">
      <c r="A118" s="216" t="s">
        <v>181</v>
      </c>
      <c r="B118" s="172"/>
      <c r="C118" s="172"/>
      <c r="D118" s="171">
        <v>17194.72</v>
      </c>
      <c r="E118" s="172"/>
      <c r="F118" s="173"/>
      <c r="G118" s="172">
        <f t="shared" si="5"/>
        <v>2.83</v>
      </c>
      <c r="H118" s="172">
        <f t="shared" si="6"/>
        <v>0.24</v>
      </c>
      <c r="I118" s="123">
        <v>6072.6</v>
      </c>
      <c r="J118" s="123"/>
      <c r="K118" s="124"/>
    </row>
    <row r="119" spans="1:11" s="131" customFormat="1" ht="15">
      <c r="A119" s="216" t="s">
        <v>182</v>
      </c>
      <c r="B119" s="172"/>
      <c r="C119" s="172"/>
      <c r="D119" s="171">
        <v>2980.33</v>
      </c>
      <c r="E119" s="172"/>
      <c r="F119" s="173"/>
      <c r="G119" s="172">
        <f t="shared" si="5"/>
        <v>0.49</v>
      </c>
      <c r="H119" s="172">
        <f t="shared" si="6"/>
        <v>0.04</v>
      </c>
      <c r="I119" s="123">
        <v>6072.6</v>
      </c>
      <c r="J119" s="123"/>
      <c r="K119" s="124"/>
    </row>
    <row r="120" spans="1:11" s="131" customFormat="1" ht="15" hidden="1">
      <c r="A120" s="216" t="s">
        <v>122</v>
      </c>
      <c r="B120" s="172"/>
      <c r="C120" s="170"/>
      <c r="D120" s="171">
        <v>0</v>
      </c>
      <c r="E120" s="172"/>
      <c r="F120" s="173"/>
      <c r="G120" s="172">
        <f t="shared" si="5"/>
        <v>0</v>
      </c>
      <c r="H120" s="172">
        <f>G120/12</f>
        <v>0</v>
      </c>
      <c r="I120" s="123">
        <v>6083.3</v>
      </c>
      <c r="J120" s="123"/>
      <c r="K120" s="124"/>
    </row>
    <row r="121" spans="1:11" s="131" customFormat="1" ht="15" hidden="1">
      <c r="A121" s="169"/>
      <c r="B121" s="170"/>
      <c r="C121" s="170"/>
      <c r="D121" s="171"/>
      <c r="E121" s="170"/>
      <c r="F121" s="173"/>
      <c r="G121" s="170"/>
      <c r="H121" s="170"/>
      <c r="I121" s="123">
        <v>6083.3</v>
      </c>
      <c r="J121" s="123"/>
      <c r="K121" s="124"/>
    </row>
    <row r="122" spans="1:11" s="131" customFormat="1" ht="15" hidden="1">
      <c r="A122" s="169"/>
      <c r="B122" s="170"/>
      <c r="C122" s="170"/>
      <c r="D122" s="171"/>
      <c r="E122" s="170"/>
      <c r="F122" s="173"/>
      <c r="G122" s="170"/>
      <c r="H122" s="170"/>
      <c r="I122" s="123">
        <v>6083.3</v>
      </c>
      <c r="J122" s="123"/>
      <c r="K122" s="124"/>
    </row>
    <row r="123" spans="1:11" s="131" customFormat="1" ht="15" hidden="1">
      <c r="A123" s="169"/>
      <c r="B123" s="170"/>
      <c r="C123" s="170"/>
      <c r="D123" s="171"/>
      <c r="E123" s="170"/>
      <c r="F123" s="173"/>
      <c r="G123" s="170"/>
      <c r="H123" s="170"/>
      <c r="I123" s="123">
        <v>6083.3</v>
      </c>
      <c r="J123" s="123"/>
      <c r="K123" s="124"/>
    </row>
    <row r="124" spans="1:11" s="131" customFormat="1" ht="15" hidden="1">
      <c r="A124" s="169"/>
      <c r="B124" s="170"/>
      <c r="C124" s="170"/>
      <c r="D124" s="171"/>
      <c r="E124" s="170"/>
      <c r="F124" s="173"/>
      <c r="G124" s="170"/>
      <c r="H124" s="170"/>
      <c r="I124" s="123">
        <v>6083.3</v>
      </c>
      <c r="J124" s="123"/>
      <c r="K124" s="124"/>
    </row>
    <row r="125" spans="1:11" s="131" customFormat="1" ht="15" hidden="1">
      <c r="A125" s="169"/>
      <c r="B125" s="170"/>
      <c r="C125" s="170"/>
      <c r="D125" s="171"/>
      <c r="E125" s="170"/>
      <c r="F125" s="173"/>
      <c r="G125" s="170"/>
      <c r="H125" s="170"/>
      <c r="I125" s="123">
        <v>6083.3</v>
      </c>
      <c r="J125" s="123"/>
      <c r="K125" s="124"/>
    </row>
    <row r="126" spans="1:11" s="131" customFormat="1" ht="15" hidden="1">
      <c r="A126" s="169"/>
      <c r="B126" s="170"/>
      <c r="C126" s="170"/>
      <c r="D126" s="171"/>
      <c r="E126" s="170"/>
      <c r="F126" s="173"/>
      <c r="G126" s="170"/>
      <c r="H126" s="170"/>
      <c r="I126" s="123">
        <v>6083.3</v>
      </c>
      <c r="J126" s="123"/>
      <c r="K126" s="124"/>
    </row>
    <row r="127" spans="1:11" s="131" customFormat="1" ht="15" hidden="1">
      <c r="A127" s="169"/>
      <c r="B127" s="170"/>
      <c r="C127" s="170"/>
      <c r="D127" s="171"/>
      <c r="E127" s="170"/>
      <c r="F127" s="173"/>
      <c r="G127" s="170"/>
      <c r="H127" s="170"/>
      <c r="I127" s="123">
        <v>6083.3</v>
      </c>
      <c r="J127" s="123"/>
      <c r="K127" s="124"/>
    </row>
    <row r="128" spans="1:11" s="131" customFormat="1" ht="15" hidden="1">
      <c r="A128" s="169"/>
      <c r="B128" s="170"/>
      <c r="C128" s="170"/>
      <c r="D128" s="171"/>
      <c r="E128" s="170"/>
      <c r="F128" s="173"/>
      <c r="G128" s="170"/>
      <c r="H128" s="170"/>
      <c r="I128" s="123">
        <v>6083.3</v>
      </c>
      <c r="J128" s="123"/>
      <c r="K128" s="124"/>
    </row>
    <row r="129" spans="1:11" s="212" customFormat="1" ht="18.75">
      <c r="A129" s="208"/>
      <c r="B129" s="209"/>
      <c r="C129" s="210"/>
      <c r="D129" s="210"/>
      <c r="E129" s="210"/>
      <c r="F129" s="210"/>
      <c r="G129" s="210"/>
      <c r="H129" s="210"/>
      <c r="K129" s="213"/>
    </row>
    <row r="130" spans="1:11" s="212" customFormat="1" ht="18.75">
      <c r="A130" s="208"/>
      <c r="B130" s="209"/>
      <c r="C130" s="210"/>
      <c r="D130" s="210"/>
      <c r="E130" s="210"/>
      <c r="F130" s="210"/>
      <c r="G130" s="210"/>
      <c r="H130" s="210"/>
      <c r="K130" s="213"/>
    </row>
    <row r="131" spans="1:11" s="212" customFormat="1" ht="19.5" thickBot="1">
      <c r="A131" s="208"/>
      <c r="B131" s="209"/>
      <c r="C131" s="210"/>
      <c r="D131" s="210"/>
      <c r="E131" s="210"/>
      <c r="F131" s="210"/>
      <c r="G131" s="210"/>
      <c r="H131" s="210"/>
      <c r="K131" s="213"/>
    </row>
    <row r="132" spans="1:11" s="212" customFormat="1" ht="19.5" thickBot="1">
      <c r="A132" s="195" t="s">
        <v>6</v>
      </c>
      <c r="B132" s="217"/>
      <c r="C132" s="218"/>
      <c r="D132" s="218">
        <f>D106+D113</f>
        <v>1544757.22</v>
      </c>
      <c r="E132" s="218">
        <f>E106+E113</f>
        <v>168.72</v>
      </c>
      <c r="F132" s="218">
        <f>F106+F113</f>
        <v>0</v>
      </c>
      <c r="G132" s="218">
        <f>G106+G113</f>
        <v>254.41</v>
      </c>
      <c r="H132" s="218">
        <f>H106+H113</f>
        <v>21.21</v>
      </c>
      <c r="K132" s="213"/>
    </row>
    <row r="133" spans="1:11" s="212" customFormat="1" ht="18.75">
      <c r="A133" s="208"/>
      <c r="B133" s="209"/>
      <c r="C133" s="210"/>
      <c r="D133" s="210"/>
      <c r="E133" s="210"/>
      <c r="F133" s="210"/>
      <c r="G133" s="210"/>
      <c r="H133" s="210"/>
      <c r="K133" s="213"/>
    </row>
    <row r="134" spans="1:11" s="212" customFormat="1" ht="18.75">
      <c r="A134" s="208"/>
      <c r="B134" s="209"/>
      <c r="C134" s="210"/>
      <c r="D134" s="210"/>
      <c r="E134" s="210"/>
      <c r="F134" s="210"/>
      <c r="G134" s="210"/>
      <c r="H134" s="210"/>
      <c r="K134" s="213"/>
    </row>
    <row r="135" spans="1:11" s="202" customFormat="1" ht="19.5">
      <c r="A135" s="219"/>
      <c r="B135" s="220"/>
      <c r="C135" s="220"/>
      <c r="D135" s="220"/>
      <c r="E135" s="220"/>
      <c r="F135" s="220"/>
      <c r="G135" s="220"/>
      <c r="H135" s="220"/>
      <c r="K135" s="203"/>
    </row>
    <row r="136" spans="1:11" s="205" customFormat="1" ht="14.25">
      <c r="A136" s="283" t="s">
        <v>89</v>
      </c>
      <c r="B136" s="283"/>
      <c r="C136" s="283"/>
      <c r="D136" s="283"/>
      <c r="E136" s="283"/>
      <c r="F136" s="283"/>
      <c r="K136" s="207"/>
    </row>
    <row r="137" s="205" customFormat="1" ht="12.75">
      <c r="K137" s="207"/>
    </row>
    <row r="138" spans="1:11" s="205" customFormat="1" ht="12.75">
      <c r="A138" s="204" t="s">
        <v>90</v>
      </c>
      <c r="K138" s="207"/>
    </row>
    <row r="139" s="205" customFormat="1" ht="12.75">
      <c r="K139" s="207"/>
    </row>
    <row r="140" s="205" customFormat="1" ht="12.75">
      <c r="K140" s="207"/>
    </row>
    <row r="141" s="205" customFormat="1" ht="12.75">
      <c r="K141" s="207"/>
    </row>
    <row r="142" s="205" customFormat="1" ht="12.75">
      <c r="K142" s="207"/>
    </row>
    <row r="143" s="205" customFormat="1" ht="12.75">
      <c r="K143" s="207"/>
    </row>
    <row r="144" s="205" customFormat="1" ht="12.75">
      <c r="K144" s="207"/>
    </row>
    <row r="145" s="205" customFormat="1" ht="12.75">
      <c r="K145" s="207"/>
    </row>
    <row r="146" s="205" customFormat="1" ht="12.75">
      <c r="K146" s="207"/>
    </row>
    <row r="147" s="205" customFormat="1" ht="12.75">
      <c r="K147" s="207"/>
    </row>
    <row r="148" s="205" customFormat="1" ht="12.75">
      <c r="K148" s="207"/>
    </row>
    <row r="149" s="205" customFormat="1" ht="12.75">
      <c r="K149" s="207"/>
    </row>
    <row r="150" s="205" customFormat="1" ht="12.75">
      <c r="K150" s="207"/>
    </row>
    <row r="151" s="205" customFormat="1" ht="12.75">
      <c r="K151" s="207"/>
    </row>
    <row r="152" s="205" customFormat="1" ht="12.75">
      <c r="K152" s="207"/>
    </row>
    <row r="153" s="205" customFormat="1" ht="12.75">
      <c r="K153" s="207"/>
    </row>
    <row r="154" s="205" customFormat="1" ht="12.75">
      <c r="K154" s="207"/>
    </row>
    <row r="155" s="205" customFormat="1" ht="12.75">
      <c r="K155" s="207"/>
    </row>
    <row r="156" s="205" customFormat="1" ht="12.75">
      <c r="K156" s="207"/>
    </row>
  </sheetData>
  <sheetProtection/>
  <mergeCells count="12">
    <mergeCell ref="A136:F136"/>
    <mergeCell ref="A8:H8"/>
    <mergeCell ref="A6:H6"/>
    <mergeCell ref="A13:H13"/>
    <mergeCell ref="A9:H9"/>
    <mergeCell ref="A10:H10"/>
    <mergeCell ref="A1:H1"/>
    <mergeCell ref="B2:H2"/>
    <mergeCell ref="B3:H3"/>
    <mergeCell ref="B4:H4"/>
    <mergeCell ref="A5:H5"/>
    <mergeCell ref="A7:H7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2"/>
  <sheetViews>
    <sheetView tabSelected="1" zoomScale="80" zoomScaleNormal="80" zoomScalePageLayoutView="0" workbookViewId="0" topLeftCell="A1">
      <pane xSplit="1" ySplit="2" topLeftCell="F8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87" sqref="K87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307" t="s">
        <v>126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5" s="5" customFormat="1" ht="80.25" customHeight="1" thickBot="1">
      <c r="A2" s="93" t="s">
        <v>0</v>
      </c>
      <c r="B2" s="299" t="s">
        <v>97</v>
      </c>
      <c r="C2" s="300"/>
      <c r="D2" s="301"/>
      <c r="E2" s="300" t="s">
        <v>98</v>
      </c>
      <c r="F2" s="300"/>
      <c r="G2" s="300"/>
      <c r="H2" s="299" t="s">
        <v>99</v>
      </c>
      <c r="I2" s="300"/>
      <c r="J2" s="301"/>
      <c r="K2" s="299" t="s">
        <v>100</v>
      </c>
      <c r="L2" s="300"/>
      <c r="M2" s="301"/>
      <c r="N2" s="43" t="s">
        <v>10</v>
      </c>
      <c r="O2" s="19" t="s">
        <v>5</v>
      </c>
    </row>
    <row r="3" spans="1:15" s="6" customFormat="1" ht="12.75">
      <c r="A3" s="37"/>
      <c r="B3" s="27" t="s">
        <v>7</v>
      </c>
      <c r="C3" s="12" t="s">
        <v>8</v>
      </c>
      <c r="D3" s="33" t="s">
        <v>9</v>
      </c>
      <c r="E3" s="42" t="s">
        <v>7</v>
      </c>
      <c r="F3" s="12" t="s">
        <v>8</v>
      </c>
      <c r="G3" s="17" t="s">
        <v>9</v>
      </c>
      <c r="H3" s="27" t="s">
        <v>7</v>
      </c>
      <c r="I3" s="12" t="s">
        <v>8</v>
      </c>
      <c r="J3" s="33" t="s">
        <v>9</v>
      </c>
      <c r="K3" s="27" t="s">
        <v>7</v>
      </c>
      <c r="L3" s="12" t="s">
        <v>8</v>
      </c>
      <c r="M3" s="33" t="s">
        <v>9</v>
      </c>
      <c r="N3" s="45"/>
      <c r="O3" s="20"/>
    </row>
    <row r="4" spans="1:15" s="6" customFormat="1" ht="49.5" customHeight="1">
      <c r="A4" s="304" t="s">
        <v>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6"/>
    </row>
    <row r="5" spans="1:15" s="5" customFormat="1" ht="14.25" customHeight="1">
      <c r="A5" s="83" t="s">
        <v>36</v>
      </c>
      <c r="B5" s="28"/>
      <c r="C5" s="7"/>
      <c r="D5" s="52">
        <f>O5/4</f>
        <v>48641.53</v>
      </c>
      <c r="E5" s="43"/>
      <c r="F5" s="7"/>
      <c r="G5" s="52">
        <f>O5/4</f>
        <v>48641.53</v>
      </c>
      <c r="H5" s="28"/>
      <c r="I5" s="7"/>
      <c r="J5" s="52">
        <f>O5/4</f>
        <v>48641.53</v>
      </c>
      <c r="K5" s="28"/>
      <c r="L5" s="7"/>
      <c r="M5" s="52">
        <f>O5/4</f>
        <v>48641.53</v>
      </c>
      <c r="N5" s="46">
        <f aca="true" t="shared" si="0" ref="N5:N15">M5+J5+G5+D5</f>
        <v>194566.12</v>
      </c>
      <c r="O5" s="13">
        <v>194566.1</v>
      </c>
    </row>
    <row r="6" spans="1:15" s="5" customFormat="1" ht="30">
      <c r="A6" s="83" t="s">
        <v>42</v>
      </c>
      <c r="B6" s="28"/>
      <c r="C6" s="7"/>
      <c r="D6" s="52">
        <f aca="true" t="shared" si="1" ref="D6:D21">O6/4</f>
        <v>22225.72</v>
      </c>
      <c r="E6" s="43"/>
      <c r="F6" s="7"/>
      <c r="G6" s="52">
        <f aca="true" t="shared" si="2" ref="G6:G20">O6/4</f>
        <v>22225.72</v>
      </c>
      <c r="H6" s="28"/>
      <c r="I6" s="7"/>
      <c r="J6" s="52">
        <f aca="true" t="shared" si="3" ref="J6:J21">O6/4</f>
        <v>22225.72</v>
      </c>
      <c r="K6" s="28"/>
      <c r="L6" s="7"/>
      <c r="M6" s="52">
        <f aca="true" t="shared" si="4" ref="M6:M20">O6/4</f>
        <v>22225.72</v>
      </c>
      <c r="N6" s="46">
        <f t="shared" si="0"/>
        <v>88902.88</v>
      </c>
      <c r="O6" s="13">
        <v>88902.86</v>
      </c>
    </row>
    <row r="7" spans="1:15" s="5" customFormat="1" ht="15">
      <c r="A7" s="84" t="s">
        <v>48</v>
      </c>
      <c r="B7" s="28"/>
      <c r="C7" s="7"/>
      <c r="D7" s="52">
        <f t="shared" si="1"/>
        <v>12388.11</v>
      </c>
      <c r="E7" s="43"/>
      <c r="F7" s="7"/>
      <c r="G7" s="52">
        <f t="shared" si="2"/>
        <v>12388.11</v>
      </c>
      <c r="H7" s="28"/>
      <c r="I7" s="7"/>
      <c r="J7" s="52">
        <f t="shared" si="3"/>
        <v>12388.11</v>
      </c>
      <c r="K7" s="28"/>
      <c r="L7" s="7"/>
      <c r="M7" s="52">
        <f t="shared" si="4"/>
        <v>12388.11</v>
      </c>
      <c r="N7" s="46">
        <f t="shared" si="0"/>
        <v>49552.44</v>
      </c>
      <c r="O7" s="13">
        <v>49552.42</v>
      </c>
    </row>
    <row r="8" spans="1:15" s="5" customFormat="1" ht="15">
      <c r="A8" s="84" t="s">
        <v>50</v>
      </c>
      <c r="B8" s="28"/>
      <c r="C8" s="7"/>
      <c r="D8" s="52">
        <f t="shared" si="1"/>
        <v>40443.52</v>
      </c>
      <c r="E8" s="43"/>
      <c r="F8" s="7"/>
      <c r="G8" s="52">
        <f t="shared" si="2"/>
        <v>40443.52</v>
      </c>
      <c r="H8" s="28"/>
      <c r="I8" s="7"/>
      <c r="J8" s="52">
        <f t="shared" si="3"/>
        <v>40443.52</v>
      </c>
      <c r="K8" s="28"/>
      <c r="L8" s="7"/>
      <c r="M8" s="52">
        <f t="shared" si="4"/>
        <v>40443.52</v>
      </c>
      <c r="N8" s="46">
        <f t="shared" si="0"/>
        <v>161774.08</v>
      </c>
      <c r="O8" s="13">
        <v>161774.06</v>
      </c>
    </row>
    <row r="9" spans="1:15" s="5" customFormat="1" ht="15">
      <c r="A9" s="158" t="s">
        <v>141</v>
      </c>
      <c r="B9" s="28"/>
      <c r="C9" s="7"/>
      <c r="D9" s="52">
        <f>O9/4</f>
        <v>25869.28</v>
      </c>
      <c r="E9" s="43"/>
      <c r="F9" s="7"/>
      <c r="G9" s="52">
        <f>O9/4</f>
        <v>25869.28</v>
      </c>
      <c r="H9" s="28"/>
      <c r="I9" s="7"/>
      <c r="J9" s="52">
        <f>O9/4</f>
        <v>25869.28</v>
      </c>
      <c r="K9" s="28"/>
      <c r="L9" s="7"/>
      <c r="M9" s="52">
        <f>O9/4</f>
        <v>25869.28</v>
      </c>
      <c r="N9" s="46">
        <f t="shared" si="0"/>
        <v>103477.12</v>
      </c>
      <c r="O9" s="13">
        <v>103477.1</v>
      </c>
    </row>
    <row r="10" spans="1:15" s="5" customFormat="1" ht="45">
      <c r="A10" s="84" t="s">
        <v>142</v>
      </c>
      <c r="B10" s="28"/>
      <c r="C10" s="7"/>
      <c r="D10" s="52">
        <f>O10/4</f>
        <v>0</v>
      </c>
      <c r="E10" s="230">
        <v>8</v>
      </c>
      <c r="F10" s="231">
        <v>41886</v>
      </c>
      <c r="G10" s="52">
        <v>9350</v>
      </c>
      <c r="H10" s="28"/>
      <c r="I10" s="7"/>
      <c r="J10" s="52">
        <f>O10/4</f>
        <v>0</v>
      </c>
      <c r="K10" s="28"/>
      <c r="L10" s="7"/>
      <c r="M10" s="52">
        <f>O10/4</f>
        <v>0</v>
      </c>
      <c r="N10" s="46">
        <f t="shared" si="0"/>
        <v>9350</v>
      </c>
      <c r="O10" s="13"/>
    </row>
    <row r="11" spans="1:15" s="5" customFormat="1" ht="15">
      <c r="A11" s="158" t="s">
        <v>144</v>
      </c>
      <c r="B11" s="28"/>
      <c r="C11" s="7"/>
      <c r="D11" s="52">
        <f>O11/4</f>
        <v>29956.83</v>
      </c>
      <c r="E11" s="43"/>
      <c r="F11" s="7"/>
      <c r="G11" s="52">
        <f>O11/4</f>
        <v>29956.83</v>
      </c>
      <c r="H11" s="28"/>
      <c r="I11" s="7"/>
      <c r="J11" s="52">
        <f>O11/4</f>
        <v>29956.83</v>
      </c>
      <c r="K11" s="28"/>
      <c r="L11" s="7"/>
      <c r="M11" s="52">
        <f>O11/4</f>
        <v>29956.83</v>
      </c>
      <c r="N11" s="46">
        <f t="shared" si="0"/>
        <v>119827.32</v>
      </c>
      <c r="O11" s="13">
        <v>119827.32</v>
      </c>
    </row>
    <row r="12" spans="1:15" s="5" customFormat="1" ht="15">
      <c r="A12" s="158" t="s">
        <v>145</v>
      </c>
      <c r="B12" s="28"/>
      <c r="C12" s="7"/>
      <c r="D12" s="52">
        <f>O12/4</f>
        <v>63920.25</v>
      </c>
      <c r="E12" s="43"/>
      <c r="F12" s="7"/>
      <c r="G12" s="52">
        <f>O12/4</f>
        <v>63920.25</v>
      </c>
      <c r="H12" s="28"/>
      <c r="I12" s="7"/>
      <c r="J12" s="52">
        <f>O12/4</f>
        <v>63920.25</v>
      </c>
      <c r="K12" s="28"/>
      <c r="L12" s="7"/>
      <c r="M12" s="52">
        <f>O12/4</f>
        <v>63920.25</v>
      </c>
      <c r="N12" s="46">
        <f t="shared" si="0"/>
        <v>255681</v>
      </c>
      <c r="O12" s="13">
        <v>255681</v>
      </c>
    </row>
    <row r="13" spans="1:15" s="5" customFormat="1" ht="30">
      <c r="A13" s="84" t="s">
        <v>52</v>
      </c>
      <c r="B13" s="28"/>
      <c r="C13" s="7"/>
      <c r="D13" s="52">
        <f t="shared" si="1"/>
        <v>462.04</v>
      </c>
      <c r="E13" s="43"/>
      <c r="F13" s="7"/>
      <c r="G13" s="52">
        <f t="shared" si="2"/>
        <v>462.04</v>
      </c>
      <c r="H13" s="28"/>
      <c r="I13" s="7"/>
      <c r="J13" s="52">
        <f t="shared" si="3"/>
        <v>462.04</v>
      </c>
      <c r="K13" s="28"/>
      <c r="L13" s="7"/>
      <c r="M13" s="52">
        <f t="shared" si="4"/>
        <v>462.04</v>
      </c>
      <c r="N13" s="46">
        <f t="shared" si="0"/>
        <v>1848.16</v>
      </c>
      <c r="O13" s="13">
        <v>1848.15</v>
      </c>
    </row>
    <row r="14" spans="1:15" s="5" customFormat="1" ht="30">
      <c r="A14" s="84" t="s">
        <v>53</v>
      </c>
      <c r="B14" s="28"/>
      <c r="C14" s="7"/>
      <c r="D14" s="52">
        <f t="shared" si="1"/>
        <v>462.04</v>
      </c>
      <c r="E14" s="43"/>
      <c r="F14" s="7"/>
      <c r="G14" s="52">
        <f t="shared" si="2"/>
        <v>462.04</v>
      </c>
      <c r="H14" s="28"/>
      <c r="I14" s="7"/>
      <c r="J14" s="52">
        <f t="shared" si="3"/>
        <v>462.04</v>
      </c>
      <c r="K14" s="28"/>
      <c r="L14" s="7"/>
      <c r="M14" s="52">
        <f t="shared" si="4"/>
        <v>462.04</v>
      </c>
      <c r="N14" s="46">
        <f t="shared" si="0"/>
        <v>1848.16</v>
      </c>
      <c r="O14" s="13">
        <v>1848.15</v>
      </c>
    </row>
    <row r="15" spans="1:15" s="5" customFormat="1" ht="15">
      <c r="A15" s="84" t="s">
        <v>54</v>
      </c>
      <c r="B15" s="28"/>
      <c r="C15" s="7"/>
      <c r="D15" s="52">
        <f>O15/4</f>
        <v>2917.67</v>
      </c>
      <c r="E15" s="43"/>
      <c r="F15" s="7"/>
      <c r="G15" s="52">
        <f t="shared" si="2"/>
        <v>2917.67</v>
      </c>
      <c r="H15" s="28"/>
      <c r="I15" s="7"/>
      <c r="J15" s="52">
        <f t="shared" si="3"/>
        <v>2917.67</v>
      </c>
      <c r="K15" s="28"/>
      <c r="L15" s="7"/>
      <c r="M15" s="52">
        <f t="shared" si="4"/>
        <v>2917.67</v>
      </c>
      <c r="N15" s="46">
        <f t="shared" si="0"/>
        <v>11670.68</v>
      </c>
      <c r="O15" s="13">
        <v>11670.68</v>
      </c>
    </row>
    <row r="16" spans="1:15" s="270" customFormat="1" ht="30">
      <c r="A16" s="261" t="s">
        <v>119</v>
      </c>
      <c r="B16" s="262"/>
      <c r="C16" s="263"/>
      <c r="D16" s="264">
        <f>O16/4</f>
        <v>0</v>
      </c>
      <c r="E16" s="265"/>
      <c r="F16" s="263"/>
      <c r="G16" s="264">
        <f>O16/4</f>
        <v>0</v>
      </c>
      <c r="H16" s="262"/>
      <c r="I16" s="263"/>
      <c r="J16" s="264">
        <f>O16/4</f>
        <v>0</v>
      </c>
      <c r="K16" s="266">
        <v>83</v>
      </c>
      <c r="L16" s="267">
        <v>42083</v>
      </c>
      <c r="M16" s="264">
        <v>3305.23</v>
      </c>
      <c r="N16" s="268">
        <f aca="true" t="shared" si="5" ref="N16:N57">M16+J16+G16+D16</f>
        <v>3305.23</v>
      </c>
      <c r="O16" s="269"/>
    </row>
    <row r="17" spans="1:15" s="5" customFormat="1" ht="29.25" customHeight="1">
      <c r="A17" s="84" t="s">
        <v>85</v>
      </c>
      <c r="B17" s="28"/>
      <c r="C17" s="7"/>
      <c r="D17" s="52">
        <f>O17/4</f>
        <v>3461.38</v>
      </c>
      <c r="E17" s="43"/>
      <c r="F17" s="7"/>
      <c r="G17" s="52">
        <f t="shared" si="2"/>
        <v>3461.38</v>
      </c>
      <c r="H17" s="28"/>
      <c r="I17" s="7"/>
      <c r="J17" s="52">
        <f t="shared" si="3"/>
        <v>3461.38</v>
      </c>
      <c r="K17" s="28"/>
      <c r="L17" s="7"/>
      <c r="M17" s="52">
        <f t="shared" si="4"/>
        <v>3461.38</v>
      </c>
      <c r="N17" s="46">
        <f t="shared" si="5"/>
        <v>13845.52</v>
      </c>
      <c r="O17" s="13">
        <v>13845.53</v>
      </c>
    </row>
    <row r="18" spans="1:15" s="5" customFormat="1" ht="45">
      <c r="A18" s="87" t="s">
        <v>283</v>
      </c>
      <c r="B18" s="272"/>
      <c r="C18" s="273"/>
      <c r="D18" s="274"/>
      <c r="E18" s="43"/>
      <c r="F18" s="273"/>
      <c r="G18" s="274"/>
      <c r="H18" s="272"/>
      <c r="I18" s="273"/>
      <c r="J18" s="274"/>
      <c r="K18" s="272"/>
      <c r="L18" s="273"/>
      <c r="M18" s="274">
        <v>29895.19</v>
      </c>
      <c r="N18" s="46">
        <f>M18+J18+G18+D18</f>
        <v>29895.19</v>
      </c>
      <c r="O18" s="13"/>
    </row>
    <row r="19" spans="1:15" s="8" customFormat="1" ht="15">
      <c r="A19" s="84" t="s">
        <v>55</v>
      </c>
      <c r="B19" s="29"/>
      <c r="C19" s="26"/>
      <c r="D19" s="52">
        <f t="shared" si="1"/>
        <v>728.71</v>
      </c>
      <c r="E19" s="44"/>
      <c r="F19" s="26"/>
      <c r="G19" s="52">
        <f t="shared" si="2"/>
        <v>728.71</v>
      </c>
      <c r="H19" s="29"/>
      <c r="I19" s="26"/>
      <c r="J19" s="52">
        <f t="shared" si="3"/>
        <v>728.71</v>
      </c>
      <c r="K19" s="29"/>
      <c r="L19" s="26"/>
      <c r="M19" s="52">
        <f t="shared" si="4"/>
        <v>728.71</v>
      </c>
      <c r="N19" s="46">
        <f t="shared" si="5"/>
        <v>2914.84</v>
      </c>
      <c r="O19" s="13">
        <v>2914.85</v>
      </c>
    </row>
    <row r="20" spans="1:15" s="5" customFormat="1" ht="15">
      <c r="A20" s="84" t="s">
        <v>57</v>
      </c>
      <c r="B20" s="28"/>
      <c r="C20" s="7"/>
      <c r="D20" s="52">
        <f t="shared" si="1"/>
        <v>546.54</v>
      </c>
      <c r="E20" s="43"/>
      <c r="F20" s="7"/>
      <c r="G20" s="52">
        <f t="shared" si="2"/>
        <v>546.54</v>
      </c>
      <c r="H20" s="28"/>
      <c r="I20" s="7"/>
      <c r="J20" s="52">
        <f t="shared" si="3"/>
        <v>546.54</v>
      </c>
      <c r="K20" s="28"/>
      <c r="L20" s="7"/>
      <c r="M20" s="52">
        <f t="shared" si="4"/>
        <v>546.54</v>
      </c>
      <c r="N20" s="46">
        <f t="shared" si="5"/>
        <v>2186.16</v>
      </c>
      <c r="O20" s="13">
        <v>2186.14</v>
      </c>
    </row>
    <row r="21" spans="1:15" s="5" customFormat="1" ht="30">
      <c r="A21" s="84" t="s">
        <v>59</v>
      </c>
      <c r="B21" s="28"/>
      <c r="C21" s="7"/>
      <c r="D21" s="52">
        <f t="shared" si="1"/>
        <v>0</v>
      </c>
      <c r="E21" s="230" t="s">
        <v>222</v>
      </c>
      <c r="F21" s="231">
        <v>41876</v>
      </c>
      <c r="G21" s="52">
        <v>2422.4</v>
      </c>
      <c r="H21" s="28"/>
      <c r="I21" s="7"/>
      <c r="J21" s="52">
        <f t="shared" si="3"/>
        <v>0</v>
      </c>
      <c r="K21" s="91"/>
      <c r="L21" s="92"/>
      <c r="M21" s="64"/>
      <c r="N21" s="46">
        <f t="shared" si="5"/>
        <v>2422.4</v>
      </c>
      <c r="O21" s="13"/>
    </row>
    <row r="22" spans="1:15" s="5" customFormat="1" ht="15">
      <c r="A22" s="84" t="s">
        <v>60</v>
      </c>
      <c r="B22" s="28"/>
      <c r="C22" s="7"/>
      <c r="D22" s="52"/>
      <c r="E22" s="43"/>
      <c r="F22" s="7"/>
      <c r="G22" s="15"/>
      <c r="H22" s="28"/>
      <c r="I22" s="7"/>
      <c r="J22" s="34"/>
      <c r="K22" s="28"/>
      <c r="L22" s="7"/>
      <c r="M22" s="34"/>
      <c r="N22" s="46">
        <f t="shared" si="5"/>
        <v>0</v>
      </c>
      <c r="O22" s="13"/>
    </row>
    <row r="23" spans="1:15" s="5" customFormat="1" ht="15">
      <c r="A23" s="4" t="s">
        <v>61</v>
      </c>
      <c r="B23" s="91"/>
      <c r="C23" s="92"/>
      <c r="D23" s="64"/>
      <c r="E23" s="91"/>
      <c r="F23" s="92"/>
      <c r="G23" s="64"/>
      <c r="H23" s="28"/>
      <c r="I23" s="7"/>
      <c r="J23" s="34"/>
      <c r="K23" s="28"/>
      <c r="L23" s="7"/>
      <c r="M23" s="34"/>
      <c r="N23" s="46">
        <f t="shared" si="5"/>
        <v>0</v>
      </c>
      <c r="O23" s="13"/>
    </row>
    <row r="24" spans="1:15" s="5" customFormat="1" ht="15">
      <c r="A24" s="107" t="s">
        <v>63</v>
      </c>
      <c r="B24" s="91" t="s">
        <v>187</v>
      </c>
      <c r="C24" s="92">
        <v>41775</v>
      </c>
      <c r="D24" s="64">
        <v>415.82</v>
      </c>
      <c r="E24" s="91" t="s">
        <v>227</v>
      </c>
      <c r="F24" s="92">
        <v>41901</v>
      </c>
      <c r="G24" s="64">
        <v>415.82</v>
      </c>
      <c r="H24" s="28"/>
      <c r="I24" s="7"/>
      <c r="J24" s="34"/>
      <c r="K24" s="28"/>
      <c r="L24" s="7"/>
      <c r="M24" s="34"/>
      <c r="N24" s="46">
        <f t="shared" si="5"/>
        <v>831.64</v>
      </c>
      <c r="O24" s="13"/>
    </row>
    <row r="25" spans="1:15" s="5" customFormat="1" ht="15">
      <c r="A25" s="107" t="s">
        <v>117</v>
      </c>
      <c r="B25" s="91" t="s">
        <v>187</v>
      </c>
      <c r="C25" s="92">
        <v>41775</v>
      </c>
      <c r="D25" s="64">
        <v>1481.88</v>
      </c>
      <c r="E25" s="43"/>
      <c r="F25" s="7"/>
      <c r="G25" s="15"/>
      <c r="H25" s="28"/>
      <c r="I25" s="7"/>
      <c r="J25" s="34"/>
      <c r="K25" s="28"/>
      <c r="L25" s="7"/>
      <c r="M25" s="34"/>
      <c r="N25" s="46">
        <f t="shared" si="5"/>
        <v>1481.88</v>
      </c>
      <c r="O25" s="13"/>
    </row>
    <row r="26" spans="1:15" s="5" customFormat="1" ht="15">
      <c r="A26" s="4" t="s">
        <v>65</v>
      </c>
      <c r="B26" s="91" t="s">
        <v>201</v>
      </c>
      <c r="C26" s="92">
        <v>41810</v>
      </c>
      <c r="D26" s="64">
        <v>1584.82</v>
      </c>
      <c r="E26" s="43"/>
      <c r="F26" s="7"/>
      <c r="G26" s="15"/>
      <c r="H26" s="28"/>
      <c r="I26" s="7"/>
      <c r="J26" s="34"/>
      <c r="K26" s="28"/>
      <c r="L26" s="7"/>
      <c r="M26" s="34"/>
      <c r="N26" s="46">
        <f t="shared" si="5"/>
        <v>1584.82</v>
      </c>
      <c r="O26" s="13"/>
    </row>
    <row r="27" spans="1:15" s="5" customFormat="1" ht="15">
      <c r="A27" s="4" t="s">
        <v>66</v>
      </c>
      <c r="B27" s="91" t="s">
        <v>186</v>
      </c>
      <c r="C27" s="92">
        <v>41782</v>
      </c>
      <c r="D27" s="64">
        <v>5299.18</v>
      </c>
      <c r="E27" s="43"/>
      <c r="F27" s="7"/>
      <c r="G27" s="15"/>
      <c r="H27" s="28"/>
      <c r="I27" s="7"/>
      <c r="J27" s="34"/>
      <c r="K27" s="28"/>
      <c r="L27" s="7"/>
      <c r="M27" s="34"/>
      <c r="N27" s="46">
        <f t="shared" si="5"/>
        <v>5299.18</v>
      </c>
      <c r="O27" s="13"/>
    </row>
    <row r="28" spans="1:15" s="5" customFormat="1" ht="15">
      <c r="A28" s="4" t="s">
        <v>67</v>
      </c>
      <c r="B28" s="91" t="s">
        <v>186</v>
      </c>
      <c r="C28" s="92">
        <v>41782</v>
      </c>
      <c r="D28" s="64">
        <v>831.63</v>
      </c>
      <c r="E28" s="43"/>
      <c r="F28" s="7"/>
      <c r="G28" s="15"/>
      <c r="H28" s="28"/>
      <c r="I28" s="7"/>
      <c r="J28" s="34"/>
      <c r="K28" s="28"/>
      <c r="L28" s="7"/>
      <c r="M28" s="34"/>
      <c r="N28" s="46">
        <f t="shared" si="5"/>
        <v>831.63</v>
      </c>
      <c r="O28" s="13"/>
    </row>
    <row r="29" spans="1:15" s="6" customFormat="1" ht="15">
      <c r="A29" s="4" t="s">
        <v>68</v>
      </c>
      <c r="B29" s="91" t="s">
        <v>201</v>
      </c>
      <c r="C29" s="92">
        <v>41810</v>
      </c>
      <c r="D29" s="64">
        <v>792.38</v>
      </c>
      <c r="E29" s="45"/>
      <c r="F29" s="9"/>
      <c r="G29" s="16"/>
      <c r="H29" s="30"/>
      <c r="I29" s="9"/>
      <c r="J29" s="35"/>
      <c r="K29" s="30"/>
      <c r="L29" s="9"/>
      <c r="M29" s="35"/>
      <c r="N29" s="46">
        <f t="shared" si="5"/>
        <v>792.38</v>
      </c>
      <c r="O29" s="13"/>
    </row>
    <row r="30" spans="1:15" s="6" customFormat="1" ht="15">
      <c r="A30" s="4" t="s">
        <v>69</v>
      </c>
      <c r="B30" s="30"/>
      <c r="C30" s="9"/>
      <c r="D30" s="52"/>
      <c r="E30" s="45"/>
      <c r="F30" s="9"/>
      <c r="G30" s="16"/>
      <c r="H30" s="30"/>
      <c r="I30" s="9"/>
      <c r="J30" s="35"/>
      <c r="K30" s="30"/>
      <c r="L30" s="9"/>
      <c r="M30" s="35"/>
      <c r="N30" s="46">
        <f t="shared" si="5"/>
        <v>0</v>
      </c>
      <c r="O30" s="13"/>
    </row>
    <row r="31" spans="1:15" s="6" customFormat="1" ht="25.5">
      <c r="A31" s="4" t="s">
        <v>70</v>
      </c>
      <c r="B31" s="91" t="s">
        <v>186</v>
      </c>
      <c r="C31" s="92">
        <v>41782</v>
      </c>
      <c r="D31" s="64">
        <v>4839.48</v>
      </c>
      <c r="E31" s="45"/>
      <c r="F31" s="9"/>
      <c r="G31" s="52"/>
      <c r="H31" s="30"/>
      <c r="I31" s="9"/>
      <c r="J31" s="52"/>
      <c r="K31" s="30"/>
      <c r="L31" s="9"/>
      <c r="M31" s="52"/>
      <c r="N31" s="46">
        <f t="shared" si="5"/>
        <v>4839.48</v>
      </c>
      <c r="O31" s="13"/>
    </row>
    <row r="32" spans="1:15" s="5" customFormat="1" ht="15">
      <c r="A32" s="4" t="s">
        <v>71</v>
      </c>
      <c r="B32" s="28"/>
      <c r="C32" s="7"/>
      <c r="D32" s="52"/>
      <c r="E32" s="91" t="s">
        <v>232</v>
      </c>
      <c r="F32" s="92">
        <v>41912</v>
      </c>
      <c r="G32" s="64">
        <v>2790.05</v>
      </c>
      <c r="H32" s="28"/>
      <c r="I32" s="7"/>
      <c r="J32" s="34"/>
      <c r="K32" s="28"/>
      <c r="L32" s="7"/>
      <c r="M32" s="34"/>
      <c r="N32" s="46">
        <f t="shared" si="5"/>
        <v>2790.05</v>
      </c>
      <c r="O32" s="13"/>
    </row>
    <row r="33" spans="1:15" s="6" customFormat="1" ht="30">
      <c r="A33" s="87" t="s">
        <v>72</v>
      </c>
      <c r="B33" s="30"/>
      <c r="C33" s="9"/>
      <c r="D33" s="52"/>
      <c r="E33" s="45"/>
      <c r="F33" s="9"/>
      <c r="G33" s="16"/>
      <c r="H33" s="30"/>
      <c r="I33" s="9"/>
      <c r="J33" s="35"/>
      <c r="K33" s="30"/>
      <c r="L33" s="9"/>
      <c r="M33" s="35"/>
      <c r="N33" s="46">
        <f t="shared" si="5"/>
        <v>0</v>
      </c>
      <c r="O33" s="13"/>
    </row>
    <row r="34" spans="1:15" s="6" customFormat="1" ht="15">
      <c r="A34" s="308" t="s">
        <v>150</v>
      </c>
      <c r="B34" s="53"/>
      <c r="C34" s="63"/>
      <c r="D34" s="64"/>
      <c r="E34" s="230">
        <v>121</v>
      </c>
      <c r="F34" s="231">
        <v>41866</v>
      </c>
      <c r="G34" s="15">
        <v>792.41</v>
      </c>
      <c r="H34" s="53"/>
      <c r="I34" s="63"/>
      <c r="J34" s="47"/>
      <c r="K34" s="53">
        <v>84</v>
      </c>
      <c r="L34" s="106">
        <v>42083</v>
      </c>
      <c r="M34" s="255">
        <v>792.41</v>
      </c>
      <c r="N34" s="46">
        <f t="shared" si="5"/>
        <v>1584.82</v>
      </c>
      <c r="O34" s="13"/>
    </row>
    <row r="35" spans="1:15" s="6" customFormat="1" ht="15">
      <c r="A35" s="309"/>
      <c r="B35" s="53"/>
      <c r="C35" s="63"/>
      <c r="D35" s="64"/>
      <c r="E35" s="253">
        <v>155</v>
      </c>
      <c r="F35" s="254">
        <v>41943</v>
      </c>
      <c r="G35" s="232">
        <v>792.41</v>
      </c>
      <c r="H35" s="53"/>
      <c r="I35" s="63"/>
      <c r="J35" s="47"/>
      <c r="K35" s="53"/>
      <c r="L35" s="63"/>
      <c r="M35" s="47"/>
      <c r="N35" s="46">
        <f t="shared" si="5"/>
        <v>792.41</v>
      </c>
      <c r="O35" s="13"/>
    </row>
    <row r="36" spans="1:15" s="6" customFormat="1" ht="25.5">
      <c r="A36" s="85" t="s">
        <v>151</v>
      </c>
      <c r="B36" s="53"/>
      <c r="C36" s="63"/>
      <c r="D36" s="64"/>
      <c r="E36" s="54">
        <v>151</v>
      </c>
      <c r="F36" s="106">
        <v>41929</v>
      </c>
      <c r="G36" s="232">
        <v>1584.82</v>
      </c>
      <c r="H36" s="53"/>
      <c r="I36" s="63"/>
      <c r="J36" s="47"/>
      <c r="K36" s="53"/>
      <c r="L36" s="63"/>
      <c r="M36" s="47"/>
      <c r="N36" s="46">
        <f t="shared" si="5"/>
        <v>1584.82</v>
      </c>
      <c r="O36" s="13"/>
    </row>
    <row r="37" spans="1:15" s="6" customFormat="1" ht="15">
      <c r="A37" s="85" t="s">
        <v>153</v>
      </c>
      <c r="B37" s="91" t="s">
        <v>187</v>
      </c>
      <c r="C37" s="92">
        <v>41775</v>
      </c>
      <c r="D37" s="64">
        <v>1663.21</v>
      </c>
      <c r="E37" s="54"/>
      <c r="F37" s="63"/>
      <c r="G37" s="18"/>
      <c r="H37" s="53"/>
      <c r="I37" s="63"/>
      <c r="J37" s="47"/>
      <c r="K37" s="53"/>
      <c r="L37" s="63"/>
      <c r="M37" s="47"/>
      <c r="N37" s="46">
        <f t="shared" si="5"/>
        <v>1663.21</v>
      </c>
      <c r="O37" s="13"/>
    </row>
    <row r="38" spans="1:15" s="6" customFormat="1" ht="15">
      <c r="A38" s="85" t="s">
        <v>163</v>
      </c>
      <c r="B38" s="53"/>
      <c r="C38" s="106"/>
      <c r="D38" s="64"/>
      <c r="E38" s="54"/>
      <c r="F38" s="63"/>
      <c r="G38" s="18"/>
      <c r="H38" s="53"/>
      <c r="I38" s="63"/>
      <c r="J38" s="47"/>
      <c r="K38" s="54">
        <v>124</v>
      </c>
      <c r="L38" s="106">
        <v>42104</v>
      </c>
      <c r="M38" s="232">
        <v>17860.42</v>
      </c>
      <c r="N38" s="46">
        <f t="shared" si="5"/>
        <v>17860.42</v>
      </c>
      <c r="O38" s="13"/>
    </row>
    <row r="39" spans="1:15" s="5" customFormat="1" ht="15">
      <c r="A39" s="169" t="s">
        <v>74</v>
      </c>
      <c r="B39" s="28"/>
      <c r="C39" s="7"/>
      <c r="D39" s="52">
        <f>O39/4</f>
        <v>1409.16</v>
      </c>
      <c r="E39" s="43"/>
      <c r="F39" s="7"/>
      <c r="G39" s="52">
        <f>O39/4</f>
        <v>1409.16</v>
      </c>
      <c r="H39" s="28"/>
      <c r="I39" s="7"/>
      <c r="J39" s="52">
        <f>O39/4</f>
        <v>1409.16</v>
      </c>
      <c r="K39" s="28"/>
      <c r="L39" s="7"/>
      <c r="M39" s="52">
        <f>O39/4</f>
        <v>1409.16</v>
      </c>
      <c r="N39" s="46">
        <f t="shared" si="5"/>
        <v>5636.64</v>
      </c>
      <c r="O39" s="13">
        <v>5636.64</v>
      </c>
    </row>
    <row r="40" spans="1:15" s="6" customFormat="1" ht="30">
      <c r="A40" s="87" t="s">
        <v>121</v>
      </c>
      <c r="B40" s="30"/>
      <c r="C40" s="9"/>
      <c r="D40" s="52"/>
      <c r="E40" s="45"/>
      <c r="F40" s="9"/>
      <c r="G40" s="16"/>
      <c r="H40" s="30"/>
      <c r="I40" s="9"/>
      <c r="J40" s="35"/>
      <c r="K40" s="30"/>
      <c r="L40" s="9"/>
      <c r="M40" s="35"/>
      <c r="N40" s="46">
        <f t="shared" si="5"/>
        <v>0</v>
      </c>
      <c r="O40" s="13"/>
    </row>
    <row r="41" spans="1:15" s="6" customFormat="1" ht="25.5">
      <c r="A41" s="88" t="s">
        <v>284</v>
      </c>
      <c r="B41" s="53">
        <v>87</v>
      </c>
      <c r="C41" s="106">
        <v>41810</v>
      </c>
      <c r="D41" s="64">
        <v>23796.85</v>
      </c>
      <c r="E41" s="54"/>
      <c r="F41" s="63"/>
      <c r="G41" s="18"/>
      <c r="H41" s="91"/>
      <c r="I41" s="92"/>
      <c r="J41" s="64"/>
      <c r="K41" s="53"/>
      <c r="L41" s="63"/>
      <c r="M41" s="47"/>
      <c r="N41" s="46">
        <f t="shared" si="5"/>
        <v>23796.85</v>
      </c>
      <c r="O41" s="13"/>
    </row>
    <row r="42" spans="1:15" s="6" customFormat="1" ht="15">
      <c r="A42" s="84" t="s">
        <v>76</v>
      </c>
      <c r="B42" s="53"/>
      <c r="C42" s="63"/>
      <c r="D42" s="64"/>
      <c r="E42" s="54"/>
      <c r="F42" s="63"/>
      <c r="G42" s="64"/>
      <c r="H42" s="53"/>
      <c r="I42" s="63"/>
      <c r="J42" s="64"/>
      <c r="K42" s="53"/>
      <c r="L42" s="63"/>
      <c r="M42" s="64"/>
      <c r="N42" s="46">
        <f t="shared" si="5"/>
        <v>0</v>
      </c>
      <c r="O42" s="13"/>
    </row>
    <row r="43" spans="1:15" s="6" customFormat="1" ht="15">
      <c r="A43" s="313" t="s">
        <v>84</v>
      </c>
      <c r="B43" s="53"/>
      <c r="C43" s="63"/>
      <c r="D43" s="64"/>
      <c r="E43" s="233" t="s">
        <v>216</v>
      </c>
      <c r="F43" s="234">
        <v>41866</v>
      </c>
      <c r="G43" s="235">
        <v>92.04</v>
      </c>
      <c r="H43" s="53">
        <v>168</v>
      </c>
      <c r="I43" s="106">
        <v>41964</v>
      </c>
      <c r="J43" s="64">
        <v>92.04</v>
      </c>
      <c r="K43" s="91" t="s">
        <v>262</v>
      </c>
      <c r="L43" s="92">
        <v>42076</v>
      </c>
      <c r="M43" s="64">
        <v>92.04</v>
      </c>
      <c r="N43" s="46">
        <f t="shared" si="5"/>
        <v>276.12</v>
      </c>
      <c r="O43" s="13"/>
    </row>
    <row r="44" spans="1:15" s="6" customFormat="1" ht="15">
      <c r="A44" s="314"/>
      <c r="B44" s="53"/>
      <c r="C44" s="63"/>
      <c r="D44" s="64"/>
      <c r="E44" s="236" t="s">
        <v>230</v>
      </c>
      <c r="F44" s="234">
        <v>41908</v>
      </c>
      <c r="G44" s="235">
        <v>92.04</v>
      </c>
      <c r="H44" s="53"/>
      <c r="I44" s="63"/>
      <c r="J44" s="64"/>
      <c r="K44" s="91" t="s">
        <v>269</v>
      </c>
      <c r="L44" s="92">
        <v>42097</v>
      </c>
      <c r="M44" s="64">
        <v>92.04</v>
      </c>
      <c r="N44" s="46">
        <f t="shared" si="5"/>
        <v>184.08</v>
      </c>
      <c r="O44" s="13"/>
    </row>
    <row r="45" spans="1:15" s="6" customFormat="1" ht="15">
      <c r="A45" s="315"/>
      <c r="B45" s="53"/>
      <c r="C45" s="63"/>
      <c r="D45" s="64"/>
      <c r="E45" s="236" t="s">
        <v>241</v>
      </c>
      <c r="F45" s="234">
        <v>41943</v>
      </c>
      <c r="G45" s="235">
        <v>92.04</v>
      </c>
      <c r="H45" s="53"/>
      <c r="I45" s="63"/>
      <c r="J45" s="64"/>
      <c r="K45" s="91" t="s">
        <v>271</v>
      </c>
      <c r="L45" s="92">
        <v>42124</v>
      </c>
      <c r="M45" s="64">
        <v>92.04</v>
      </c>
      <c r="N45" s="46">
        <f t="shared" si="5"/>
        <v>184.08</v>
      </c>
      <c r="O45" s="13"/>
    </row>
    <row r="46" spans="1:15" s="6" customFormat="1" ht="15">
      <c r="A46" s="85" t="s">
        <v>77</v>
      </c>
      <c r="B46" s="53"/>
      <c r="C46" s="63"/>
      <c r="D46" s="64"/>
      <c r="E46" s="54"/>
      <c r="F46" s="63"/>
      <c r="G46" s="64"/>
      <c r="H46" s="53"/>
      <c r="I46" s="63"/>
      <c r="J46" s="64"/>
      <c r="K46" s="30">
        <v>86</v>
      </c>
      <c r="L46" s="221">
        <v>42083</v>
      </c>
      <c r="M46" s="34">
        <v>12516.45</v>
      </c>
      <c r="N46" s="46">
        <f t="shared" si="5"/>
        <v>12516.45</v>
      </c>
      <c r="O46" s="13"/>
    </row>
    <row r="47" spans="1:15" s="6" customFormat="1" ht="15">
      <c r="A47" s="85" t="s">
        <v>78</v>
      </c>
      <c r="B47" s="53"/>
      <c r="C47" s="63"/>
      <c r="D47" s="64"/>
      <c r="E47" s="54"/>
      <c r="F47" s="63"/>
      <c r="G47" s="64"/>
      <c r="H47" s="53"/>
      <c r="I47" s="63"/>
      <c r="J47" s="64"/>
      <c r="K47" s="91"/>
      <c r="L47" s="92"/>
      <c r="M47" s="64"/>
      <c r="N47" s="46">
        <f t="shared" si="5"/>
        <v>0</v>
      </c>
      <c r="O47" s="13"/>
    </row>
    <row r="48" spans="1:15" s="6" customFormat="1" ht="15">
      <c r="A48" s="4" t="s">
        <v>236</v>
      </c>
      <c r="B48" s="91"/>
      <c r="C48" s="92"/>
      <c r="D48" s="64"/>
      <c r="E48" s="45">
        <v>126</v>
      </c>
      <c r="F48" s="221">
        <v>41885</v>
      </c>
      <c r="G48" s="52">
        <v>31992.33</v>
      </c>
      <c r="H48" s="30"/>
      <c r="I48" s="9"/>
      <c r="J48" s="52"/>
      <c r="K48" s="30"/>
      <c r="L48" s="9"/>
      <c r="M48" s="52"/>
      <c r="N48" s="46">
        <f t="shared" si="5"/>
        <v>31992.33</v>
      </c>
      <c r="O48" s="13"/>
    </row>
    <row r="49" spans="1:15" s="6" customFormat="1" ht="15">
      <c r="A49" s="169" t="s">
        <v>83</v>
      </c>
      <c r="B49" s="53"/>
      <c r="C49" s="63"/>
      <c r="D49" s="64"/>
      <c r="E49" s="54"/>
      <c r="F49" s="63"/>
      <c r="G49" s="64"/>
      <c r="H49" s="53"/>
      <c r="I49" s="63"/>
      <c r="J49" s="64"/>
      <c r="K49" s="91"/>
      <c r="L49" s="92"/>
      <c r="M49" s="64"/>
      <c r="N49" s="46">
        <f t="shared" si="5"/>
        <v>0</v>
      </c>
      <c r="O49" s="13"/>
    </row>
    <row r="50" spans="1:15" s="6" customFormat="1" ht="15">
      <c r="A50" s="84" t="s">
        <v>79</v>
      </c>
      <c r="B50" s="53"/>
      <c r="C50" s="63"/>
      <c r="D50" s="64"/>
      <c r="E50" s="54"/>
      <c r="F50" s="63"/>
      <c r="G50" s="64"/>
      <c r="H50" s="53"/>
      <c r="I50" s="63"/>
      <c r="J50" s="64"/>
      <c r="K50" s="53"/>
      <c r="L50" s="63"/>
      <c r="M50" s="64"/>
      <c r="N50" s="46">
        <f t="shared" si="5"/>
        <v>0</v>
      </c>
      <c r="O50" s="13"/>
    </row>
    <row r="51" spans="1:15" s="6" customFormat="1" ht="15">
      <c r="A51" s="4" t="s">
        <v>80</v>
      </c>
      <c r="B51" s="53"/>
      <c r="C51" s="63"/>
      <c r="D51" s="64"/>
      <c r="E51" s="54">
        <v>122</v>
      </c>
      <c r="F51" s="106">
        <v>41873</v>
      </c>
      <c r="G51" s="64">
        <v>993.79</v>
      </c>
      <c r="H51" s="91"/>
      <c r="I51" s="92"/>
      <c r="J51" s="64"/>
      <c r="K51" s="53"/>
      <c r="L51" s="63"/>
      <c r="M51" s="64"/>
      <c r="N51" s="46">
        <f t="shared" si="5"/>
        <v>993.79</v>
      </c>
      <c r="O51" s="13"/>
    </row>
    <row r="52" spans="1:15" s="6" customFormat="1" ht="15">
      <c r="A52" s="90" t="s">
        <v>91</v>
      </c>
      <c r="B52" s="54"/>
      <c r="C52" s="63"/>
      <c r="D52" s="64"/>
      <c r="E52" s="54"/>
      <c r="F52" s="63"/>
      <c r="G52" s="64"/>
      <c r="H52" s="53"/>
      <c r="I52" s="63"/>
      <c r="J52" s="64"/>
      <c r="K52" s="53"/>
      <c r="L52" s="63"/>
      <c r="M52" s="64"/>
      <c r="N52" s="46">
        <f t="shared" si="5"/>
        <v>0</v>
      </c>
      <c r="O52" s="13"/>
    </row>
    <row r="53" spans="1:15" s="6" customFormat="1" ht="15">
      <c r="A53" s="88" t="s">
        <v>167</v>
      </c>
      <c r="B53" s="54"/>
      <c r="C53" s="63"/>
      <c r="D53" s="64"/>
      <c r="E53" s="54"/>
      <c r="F53" s="63"/>
      <c r="G53" s="64"/>
      <c r="H53" s="257" t="s">
        <v>248</v>
      </c>
      <c r="I53" s="106">
        <v>41975</v>
      </c>
      <c r="J53" s="64">
        <v>11608.2</v>
      </c>
      <c r="K53" s="257" t="s">
        <v>265</v>
      </c>
      <c r="L53" s="106">
        <v>42046</v>
      </c>
      <c r="M53" s="64">
        <v>11158.2</v>
      </c>
      <c r="N53" s="46">
        <f t="shared" si="5"/>
        <v>22766.4</v>
      </c>
      <c r="O53" s="13"/>
    </row>
    <row r="54" spans="1:15" s="6" customFormat="1" ht="15">
      <c r="A54" s="88" t="s">
        <v>247</v>
      </c>
      <c r="B54" s="54"/>
      <c r="C54" s="63"/>
      <c r="D54" s="64"/>
      <c r="E54" s="54"/>
      <c r="F54" s="63"/>
      <c r="G54" s="64"/>
      <c r="H54" s="257" t="s">
        <v>248</v>
      </c>
      <c r="I54" s="106">
        <v>41975</v>
      </c>
      <c r="J54" s="64">
        <v>16200</v>
      </c>
      <c r="K54" s="53"/>
      <c r="L54" s="63"/>
      <c r="M54" s="64"/>
      <c r="N54" s="46">
        <f t="shared" si="5"/>
        <v>16200</v>
      </c>
      <c r="O54" s="13"/>
    </row>
    <row r="55" spans="1:15" s="6" customFormat="1" ht="15">
      <c r="A55" s="87" t="s">
        <v>92</v>
      </c>
      <c r="B55" s="54"/>
      <c r="C55" s="63"/>
      <c r="D55" s="64"/>
      <c r="E55" s="54"/>
      <c r="F55" s="63"/>
      <c r="G55" s="64"/>
      <c r="H55" s="53"/>
      <c r="I55" s="63"/>
      <c r="J55" s="64"/>
      <c r="K55" s="53"/>
      <c r="L55" s="63"/>
      <c r="M55" s="64"/>
      <c r="N55" s="46">
        <f t="shared" si="5"/>
        <v>0</v>
      </c>
      <c r="O55" s="13"/>
    </row>
    <row r="56" spans="1:15" s="6" customFormat="1" ht="15">
      <c r="A56" s="169" t="s">
        <v>169</v>
      </c>
      <c r="B56" s="54"/>
      <c r="C56" s="63"/>
      <c r="D56" s="64"/>
      <c r="E56" s="54"/>
      <c r="F56" s="63"/>
      <c r="G56" s="64"/>
      <c r="H56" s="91"/>
      <c r="I56" s="92"/>
      <c r="J56" s="64"/>
      <c r="K56" s="53"/>
      <c r="L56" s="63"/>
      <c r="M56" s="64"/>
      <c r="N56" s="46">
        <f t="shared" si="5"/>
        <v>0</v>
      </c>
      <c r="O56" s="13"/>
    </row>
    <row r="57" spans="1:15" s="6" customFormat="1" ht="15">
      <c r="A57" s="169" t="s">
        <v>170</v>
      </c>
      <c r="B57" s="54"/>
      <c r="C57" s="63"/>
      <c r="D57" s="64"/>
      <c r="E57" s="54"/>
      <c r="F57" s="63"/>
      <c r="G57" s="64"/>
      <c r="H57" s="91"/>
      <c r="I57" s="92"/>
      <c r="J57" s="64"/>
      <c r="K57" s="53"/>
      <c r="L57" s="63"/>
      <c r="M57" s="64"/>
      <c r="N57" s="46">
        <f t="shared" si="5"/>
        <v>0</v>
      </c>
      <c r="O57" s="13"/>
    </row>
    <row r="58" spans="1:15" s="6" customFormat="1" ht="19.5" thickBot="1">
      <c r="A58" s="89" t="s">
        <v>81</v>
      </c>
      <c r="B58" s="54"/>
      <c r="C58" s="63"/>
      <c r="D58" s="52">
        <f>O58/4</f>
        <v>31334.62</v>
      </c>
      <c r="E58" s="54"/>
      <c r="F58" s="63"/>
      <c r="G58" s="52">
        <f>O58/4</f>
        <v>31334.62</v>
      </c>
      <c r="H58" s="53"/>
      <c r="I58" s="63"/>
      <c r="J58" s="52">
        <f>O58/4</f>
        <v>31334.62</v>
      </c>
      <c r="K58" s="53"/>
      <c r="L58" s="63"/>
      <c r="M58" s="52">
        <f>O58/4</f>
        <v>31334.62</v>
      </c>
      <c r="N58" s="46">
        <f>M58+J58+G58+D58</f>
        <v>125338.48</v>
      </c>
      <c r="O58" s="13">
        <v>125338.46</v>
      </c>
    </row>
    <row r="59" spans="1:15" s="5" customFormat="1" ht="20.25" thickBot="1">
      <c r="A59" s="59" t="s">
        <v>4</v>
      </c>
      <c r="B59" s="70"/>
      <c r="C59" s="71"/>
      <c r="D59" s="72">
        <f>SUM(D5:D58)</f>
        <v>325472.65</v>
      </c>
      <c r="E59" s="19"/>
      <c r="F59" s="71"/>
      <c r="G59" s="72">
        <f>SUM(G5:G58)</f>
        <v>336177.55</v>
      </c>
      <c r="H59" s="73"/>
      <c r="I59" s="71"/>
      <c r="J59" s="72">
        <f>SUM(J5:J58)</f>
        <v>312667.64</v>
      </c>
      <c r="K59" s="73"/>
      <c r="L59" s="71"/>
      <c r="M59" s="74">
        <f>SUM(M5:M58)</f>
        <v>360571.42</v>
      </c>
      <c r="N59" s="46">
        <f>M59+J59+G59+D59</f>
        <v>1334889.26</v>
      </c>
      <c r="O59" s="22">
        <f>SUM(O5:O58)</f>
        <v>1139069.46</v>
      </c>
    </row>
    <row r="60" spans="1:15" s="10" customFormat="1" ht="20.25" hidden="1" thickBot="1">
      <c r="A60" s="40" t="s">
        <v>2</v>
      </c>
      <c r="B60" s="65"/>
      <c r="C60" s="66"/>
      <c r="D60" s="67"/>
      <c r="E60" s="68"/>
      <c r="F60" s="66"/>
      <c r="G60" s="69"/>
      <c r="H60" s="65"/>
      <c r="I60" s="66"/>
      <c r="J60" s="67"/>
      <c r="K60" s="65"/>
      <c r="L60" s="66"/>
      <c r="M60" s="67"/>
      <c r="N60" s="46">
        <f>M60+J60+G60+D60</f>
        <v>0</v>
      </c>
      <c r="O60" s="23"/>
    </row>
    <row r="61" spans="1:15" s="11" customFormat="1" ht="39.75" customHeight="1" thickBot="1">
      <c r="A61" s="310" t="s">
        <v>3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2"/>
      <c r="O61" s="24"/>
    </row>
    <row r="62" spans="1:15" s="6" customFormat="1" ht="15">
      <c r="A62" s="216" t="s">
        <v>235</v>
      </c>
      <c r="B62" s="53"/>
      <c r="C62" s="63"/>
      <c r="D62" s="64"/>
      <c r="E62" s="54">
        <v>142</v>
      </c>
      <c r="F62" s="106">
        <v>41912</v>
      </c>
      <c r="G62" s="64">
        <v>116078.94</v>
      </c>
      <c r="H62" s="53"/>
      <c r="I62" s="63"/>
      <c r="J62" s="64"/>
      <c r="K62" s="53"/>
      <c r="L62" s="63"/>
      <c r="M62" s="64"/>
      <c r="N62" s="46">
        <f>M62+J62+G62+D62</f>
        <v>116078.94</v>
      </c>
      <c r="O62" s="13"/>
    </row>
    <row r="63" spans="1:15" s="6" customFormat="1" ht="15">
      <c r="A63" s="216" t="s">
        <v>272</v>
      </c>
      <c r="B63" s="53"/>
      <c r="C63" s="63"/>
      <c r="D63" s="64"/>
      <c r="E63" s="91"/>
      <c r="F63" s="92"/>
      <c r="G63" s="64"/>
      <c r="H63" s="53"/>
      <c r="I63" s="63"/>
      <c r="J63" s="64"/>
      <c r="K63" s="53">
        <v>146</v>
      </c>
      <c r="L63" s="106">
        <v>42124</v>
      </c>
      <c r="M63" s="64">
        <v>12218.8</v>
      </c>
      <c r="N63" s="46">
        <f aca="true" t="shared" si="6" ref="N63:N69">M63+J63+G63+D63</f>
        <v>12218.8</v>
      </c>
      <c r="O63" s="13"/>
    </row>
    <row r="64" spans="1:15" s="6" customFormat="1" ht="15">
      <c r="A64" s="216" t="s">
        <v>179</v>
      </c>
      <c r="B64" s="53"/>
      <c r="C64" s="63"/>
      <c r="D64" s="64"/>
      <c r="E64" s="54"/>
      <c r="F64" s="63"/>
      <c r="G64" s="64"/>
      <c r="H64" s="91"/>
      <c r="I64" s="92"/>
      <c r="J64" s="64"/>
      <c r="K64" s="53">
        <v>125</v>
      </c>
      <c r="L64" s="106">
        <v>42111</v>
      </c>
      <c r="M64" s="64">
        <v>1146.61</v>
      </c>
      <c r="N64" s="46">
        <f t="shared" si="6"/>
        <v>1146.61</v>
      </c>
      <c r="O64" s="13"/>
    </row>
    <row r="65" spans="1:15" s="6" customFormat="1" ht="15">
      <c r="A65" s="216" t="s">
        <v>180</v>
      </c>
      <c r="B65" s="53"/>
      <c r="C65" s="63"/>
      <c r="D65" s="64"/>
      <c r="E65" s="91" t="s">
        <v>217</v>
      </c>
      <c r="F65" s="92">
        <v>41880</v>
      </c>
      <c r="G65" s="64">
        <v>51721.57</v>
      </c>
      <c r="H65" s="53"/>
      <c r="I65" s="63"/>
      <c r="J65" s="64"/>
      <c r="K65" s="53"/>
      <c r="L65" s="63"/>
      <c r="M65" s="64"/>
      <c r="N65" s="46">
        <f t="shared" si="6"/>
        <v>51721.57</v>
      </c>
      <c r="O65" s="13"/>
    </row>
    <row r="66" spans="1:15" s="6" customFormat="1" ht="30" customHeight="1">
      <c r="A66" s="216" t="s">
        <v>196</v>
      </c>
      <c r="B66" s="53">
        <v>93</v>
      </c>
      <c r="C66" s="106">
        <v>41820</v>
      </c>
      <c r="D66" s="64">
        <v>19062.93</v>
      </c>
      <c r="E66" s="54"/>
      <c r="F66" s="63"/>
      <c r="G66" s="64"/>
      <c r="H66" s="91"/>
      <c r="I66" s="92"/>
      <c r="J66" s="64"/>
      <c r="K66" s="53"/>
      <c r="L66" s="63"/>
      <c r="M66" s="64"/>
      <c r="N66" s="46">
        <f t="shared" si="6"/>
        <v>19062.93</v>
      </c>
      <c r="O66" s="13"/>
    </row>
    <row r="67" spans="1:15" s="6" customFormat="1" ht="15">
      <c r="A67" s="216" t="s">
        <v>182</v>
      </c>
      <c r="B67" s="91" t="s">
        <v>197</v>
      </c>
      <c r="C67" s="92">
        <v>41820</v>
      </c>
      <c r="D67" s="64">
        <v>2942.83</v>
      </c>
      <c r="E67" s="54"/>
      <c r="F67" s="63"/>
      <c r="G67" s="64"/>
      <c r="H67" s="53"/>
      <c r="I67" s="63"/>
      <c r="J67" s="64"/>
      <c r="K67" s="53"/>
      <c r="L67" s="63"/>
      <c r="M67" s="64"/>
      <c r="N67" s="46">
        <f t="shared" si="6"/>
        <v>2942.83</v>
      </c>
      <c r="O67" s="13"/>
    </row>
    <row r="68" spans="1:15" s="6" customFormat="1" ht="15">
      <c r="A68" s="252"/>
      <c r="B68" s="91"/>
      <c r="C68" s="92"/>
      <c r="D68" s="64"/>
      <c r="E68" s="54"/>
      <c r="F68" s="63"/>
      <c r="G68" s="64"/>
      <c r="H68" s="53"/>
      <c r="I68" s="63"/>
      <c r="J68" s="64"/>
      <c r="K68" s="53"/>
      <c r="L68" s="63"/>
      <c r="M68" s="64"/>
      <c r="N68" s="46">
        <f t="shared" si="6"/>
        <v>0</v>
      </c>
      <c r="O68" s="13"/>
    </row>
    <row r="69" spans="1:15" s="6" customFormat="1" ht="16.5" customHeight="1" thickBot="1">
      <c r="A69" s="108"/>
      <c r="B69" s="53"/>
      <c r="C69" s="63"/>
      <c r="D69" s="64"/>
      <c r="E69" s="54"/>
      <c r="F69" s="63"/>
      <c r="G69" s="64"/>
      <c r="H69" s="53"/>
      <c r="I69" s="63"/>
      <c r="J69" s="64"/>
      <c r="K69" s="91"/>
      <c r="L69" s="92"/>
      <c r="M69" s="64"/>
      <c r="N69" s="46">
        <f t="shared" si="6"/>
        <v>0</v>
      </c>
      <c r="O69" s="13"/>
    </row>
    <row r="70" spans="1:15" s="77" customFormat="1" ht="19.5">
      <c r="A70" s="222" t="s">
        <v>4</v>
      </c>
      <c r="B70" s="223"/>
      <c r="C70" s="224"/>
      <c r="D70" s="224">
        <f>SUM(D62:D69)</f>
        <v>22005.76</v>
      </c>
      <c r="E70" s="224"/>
      <c r="F70" s="224"/>
      <c r="G70" s="224">
        <f>SUM(G62:G69)</f>
        <v>167800.51</v>
      </c>
      <c r="H70" s="224"/>
      <c r="I70" s="224"/>
      <c r="J70" s="224">
        <f>SUM(J62:J69)</f>
        <v>0</v>
      </c>
      <c r="K70" s="224"/>
      <c r="L70" s="224"/>
      <c r="M70" s="224">
        <f>SUM(M62:M69)</f>
        <v>13365.41</v>
      </c>
      <c r="N70" s="46">
        <f>M70+J70+G70+D70</f>
        <v>203171.68</v>
      </c>
      <c r="O70" s="225"/>
    </row>
    <row r="71" spans="1:15" s="77" customFormat="1" ht="15.75" customHeight="1">
      <c r="A71" s="227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</row>
    <row r="72" spans="1:15" s="77" customFormat="1" ht="19.5" customHeight="1" thickBot="1">
      <c r="A72" s="294" t="s">
        <v>194</v>
      </c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6"/>
      <c r="O72" s="55"/>
    </row>
    <row r="73" spans="1:15" s="77" customFormat="1" ht="40.5" customHeight="1" thickBot="1">
      <c r="A73" s="38" t="s">
        <v>195</v>
      </c>
      <c r="B73" s="30">
        <v>87</v>
      </c>
      <c r="C73" s="221">
        <v>41810</v>
      </c>
      <c r="D73" s="34">
        <v>80860.34</v>
      </c>
      <c r="E73" s="45"/>
      <c r="F73" s="9"/>
      <c r="G73" s="16"/>
      <c r="H73" s="30"/>
      <c r="I73" s="9"/>
      <c r="J73" s="35"/>
      <c r="K73" s="30"/>
      <c r="L73" s="9"/>
      <c r="M73" s="35"/>
      <c r="N73" s="46">
        <f>M73+J73+G73+D73</f>
        <v>80860.34</v>
      </c>
      <c r="O73" s="21"/>
    </row>
    <row r="74" spans="1:15" s="77" customFormat="1" ht="19.5" customHeight="1" thickBot="1">
      <c r="A74" s="75" t="s">
        <v>4</v>
      </c>
      <c r="B74" s="78"/>
      <c r="C74" s="79"/>
      <c r="D74" s="81">
        <f>SUM(D73:D73)</f>
        <v>80860.34</v>
      </c>
      <c r="E74" s="82"/>
      <c r="F74" s="81"/>
      <c r="G74" s="81">
        <f>SUM(G73:G73)</f>
        <v>0</v>
      </c>
      <c r="H74" s="81"/>
      <c r="I74" s="81"/>
      <c r="J74" s="81">
        <f>SUM(J73:J73)</f>
        <v>0</v>
      </c>
      <c r="K74" s="81"/>
      <c r="L74" s="81"/>
      <c r="M74" s="81">
        <f>SUM(M73:M73)</f>
        <v>0</v>
      </c>
      <c r="N74" s="46">
        <f>M74+J74+G74+D74</f>
        <v>80860.34</v>
      </c>
      <c r="O74" s="80"/>
    </row>
    <row r="75" spans="1:15" s="77" customFormat="1" ht="19.5" customHeight="1">
      <c r="A75" s="227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</row>
    <row r="76" spans="1:18" s="6" customFormat="1" ht="42" customHeight="1">
      <c r="A76" s="297" t="s">
        <v>29</v>
      </c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26"/>
      <c r="Q76" s="226"/>
      <c r="R76" s="226"/>
    </row>
    <row r="77" spans="1:15" s="6" customFormat="1" ht="15">
      <c r="A77" s="38" t="s">
        <v>184</v>
      </c>
      <c r="B77" s="91" t="s">
        <v>185</v>
      </c>
      <c r="C77" s="92">
        <v>41768</v>
      </c>
      <c r="D77" s="64">
        <v>1677.75</v>
      </c>
      <c r="E77" s="21"/>
      <c r="F77" s="1"/>
      <c r="G77" s="14"/>
      <c r="H77" s="31"/>
      <c r="I77" s="1"/>
      <c r="J77" s="36"/>
      <c r="K77" s="31"/>
      <c r="L77" s="1"/>
      <c r="M77" s="36"/>
      <c r="N77" s="46">
        <f>M77+J77+G77+D77</f>
        <v>1677.75</v>
      </c>
      <c r="O77" s="21"/>
    </row>
    <row r="78" spans="1:15" s="6" customFormat="1" ht="31.5" customHeight="1">
      <c r="A78" s="38" t="s">
        <v>188</v>
      </c>
      <c r="B78" s="91" t="s">
        <v>189</v>
      </c>
      <c r="C78" s="92">
        <v>41747</v>
      </c>
      <c r="D78" s="64">
        <v>5000</v>
      </c>
      <c r="E78" s="45"/>
      <c r="F78" s="9"/>
      <c r="G78" s="15"/>
      <c r="H78" s="30"/>
      <c r="I78" s="9"/>
      <c r="J78" s="35"/>
      <c r="K78" s="30"/>
      <c r="L78" s="9"/>
      <c r="M78" s="35"/>
      <c r="N78" s="46">
        <f aca="true" t="shared" si="7" ref="N78:N126">M78+J78+G78+D78</f>
        <v>5000</v>
      </c>
      <c r="O78" s="21"/>
    </row>
    <row r="79" spans="1:15" s="6" customFormat="1" ht="15">
      <c r="A79" s="38" t="s">
        <v>191</v>
      </c>
      <c r="B79" s="91" t="s">
        <v>190</v>
      </c>
      <c r="C79" s="92">
        <v>41787</v>
      </c>
      <c r="D79" s="64">
        <v>1271.67</v>
      </c>
      <c r="E79" s="45"/>
      <c r="F79" s="9"/>
      <c r="G79" s="15"/>
      <c r="H79" s="30"/>
      <c r="I79" s="9"/>
      <c r="J79" s="35"/>
      <c r="K79" s="30"/>
      <c r="L79" s="9"/>
      <c r="M79" s="35"/>
      <c r="N79" s="46">
        <f t="shared" si="7"/>
        <v>1271.67</v>
      </c>
      <c r="O79" s="21"/>
    </row>
    <row r="80" spans="1:15" s="6" customFormat="1" ht="15">
      <c r="A80" s="38" t="s">
        <v>192</v>
      </c>
      <c r="B80" s="27" t="s">
        <v>193</v>
      </c>
      <c r="C80" s="221">
        <v>41820</v>
      </c>
      <c r="D80" s="34">
        <v>4610.9</v>
      </c>
      <c r="E80" s="91"/>
      <c r="F80" s="92"/>
      <c r="G80" s="64"/>
      <c r="H80" s="30"/>
      <c r="I80" s="9"/>
      <c r="J80" s="35"/>
      <c r="K80" s="30"/>
      <c r="L80" s="9"/>
      <c r="M80" s="35"/>
      <c r="N80" s="46">
        <f t="shared" si="7"/>
        <v>4610.9</v>
      </c>
      <c r="O80" s="21"/>
    </row>
    <row r="81" spans="1:15" s="6" customFormat="1" ht="15">
      <c r="A81" s="38" t="s">
        <v>198</v>
      </c>
      <c r="B81" s="30">
        <v>88</v>
      </c>
      <c r="C81" s="221">
        <v>41817</v>
      </c>
      <c r="D81" s="34">
        <v>78.09</v>
      </c>
      <c r="E81" s="91"/>
      <c r="F81" s="92"/>
      <c r="G81" s="64"/>
      <c r="H81" s="30"/>
      <c r="I81" s="9"/>
      <c r="J81" s="35"/>
      <c r="K81" s="30"/>
      <c r="L81" s="9"/>
      <c r="M81" s="35"/>
      <c r="N81" s="46">
        <f t="shared" si="7"/>
        <v>78.09</v>
      </c>
      <c r="O81" s="21"/>
    </row>
    <row r="82" spans="1:15" s="6" customFormat="1" ht="15">
      <c r="A82" s="228" t="s">
        <v>199</v>
      </c>
      <c r="B82" s="30">
        <v>88</v>
      </c>
      <c r="C82" s="221">
        <v>41817</v>
      </c>
      <c r="D82" s="34">
        <v>427.51</v>
      </c>
      <c r="E82" s="91"/>
      <c r="F82" s="92"/>
      <c r="G82" s="64"/>
      <c r="H82" s="30"/>
      <c r="I82" s="9"/>
      <c r="J82" s="35"/>
      <c r="K82" s="30"/>
      <c r="L82" s="9"/>
      <c r="M82" s="35"/>
      <c r="N82" s="46">
        <f t="shared" si="7"/>
        <v>427.51</v>
      </c>
      <c r="O82" s="21"/>
    </row>
    <row r="83" spans="1:15" s="6" customFormat="1" ht="15">
      <c r="A83" s="38" t="s">
        <v>200</v>
      </c>
      <c r="B83" s="30">
        <v>92</v>
      </c>
      <c r="C83" s="221">
        <v>41820</v>
      </c>
      <c r="D83" s="34">
        <v>2706.12</v>
      </c>
      <c r="E83" s="91"/>
      <c r="F83" s="92"/>
      <c r="G83" s="64"/>
      <c r="H83" s="30"/>
      <c r="I83" s="9"/>
      <c r="J83" s="35"/>
      <c r="K83" s="30"/>
      <c r="L83" s="9"/>
      <c r="M83" s="35"/>
      <c r="N83" s="46">
        <f t="shared" si="7"/>
        <v>2706.12</v>
      </c>
      <c r="O83" s="21"/>
    </row>
    <row r="84" spans="1:15" s="6" customFormat="1" ht="15">
      <c r="A84" s="38" t="s">
        <v>202</v>
      </c>
      <c r="B84" s="91" t="s">
        <v>201</v>
      </c>
      <c r="C84" s="92">
        <v>41810</v>
      </c>
      <c r="D84" s="34">
        <v>8377.27</v>
      </c>
      <c r="E84" s="91"/>
      <c r="F84" s="92"/>
      <c r="G84" s="64"/>
      <c r="H84" s="30"/>
      <c r="I84" s="9"/>
      <c r="J84" s="35"/>
      <c r="K84" s="30"/>
      <c r="L84" s="9"/>
      <c r="M84" s="35"/>
      <c r="N84" s="46">
        <f t="shared" si="7"/>
        <v>8377.27</v>
      </c>
      <c r="O84" s="21"/>
    </row>
    <row r="85" spans="1:15" s="6" customFormat="1" ht="15">
      <c r="A85" s="38" t="s">
        <v>203</v>
      </c>
      <c r="B85" s="91" t="s">
        <v>201</v>
      </c>
      <c r="C85" s="92">
        <v>41810</v>
      </c>
      <c r="D85" s="34">
        <v>3807.85</v>
      </c>
      <c r="E85" s="91"/>
      <c r="F85" s="92"/>
      <c r="G85" s="64"/>
      <c r="H85" s="30"/>
      <c r="I85" s="9"/>
      <c r="J85" s="35"/>
      <c r="K85" s="30"/>
      <c r="L85" s="9"/>
      <c r="M85" s="35"/>
      <c r="N85" s="46">
        <f t="shared" si="7"/>
        <v>3807.85</v>
      </c>
      <c r="O85" s="21"/>
    </row>
    <row r="86" spans="1:15" s="6" customFormat="1" ht="15">
      <c r="A86" s="38" t="s">
        <v>204</v>
      </c>
      <c r="B86" s="91" t="s">
        <v>201</v>
      </c>
      <c r="C86" s="92">
        <v>41810</v>
      </c>
      <c r="D86" s="34">
        <v>6854.13</v>
      </c>
      <c r="E86" s="91"/>
      <c r="F86" s="92"/>
      <c r="G86" s="64"/>
      <c r="H86" s="30"/>
      <c r="I86" s="9"/>
      <c r="J86" s="35"/>
      <c r="K86" s="30"/>
      <c r="L86" s="9"/>
      <c r="M86" s="35"/>
      <c r="N86" s="46">
        <f t="shared" si="7"/>
        <v>6854.13</v>
      </c>
      <c r="O86" s="21"/>
    </row>
    <row r="87" spans="1:15" s="6" customFormat="1" ht="15">
      <c r="A87" s="38" t="s">
        <v>205</v>
      </c>
      <c r="B87" s="30">
        <v>95</v>
      </c>
      <c r="C87" s="221">
        <v>41824</v>
      </c>
      <c r="D87" s="34">
        <v>781.55</v>
      </c>
      <c r="E87" s="91"/>
      <c r="F87" s="92"/>
      <c r="G87" s="64"/>
      <c r="H87" s="30"/>
      <c r="I87" s="9"/>
      <c r="J87" s="35"/>
      <c r="K87" s="27" t="s">
        <v>286</v>
      </c>
      <c r="L87" s="9"/>
      <c r="M87" s="35"/>
      <c r="N87" s="46">
        <f t="shared" si="7"/>
        <v>781.55</v>
      </c>
      <c r="O87" s="21"/>
    </row>
    <row r="88" spans="1:15" s="6" customFormat="1" ht="15">
      <c r="A88" s="38" t="s">
        <v>206</v>
      </c>
      <c r="B88" s="30">
        <v>101</v>
      </c>
      <c r="C88" s="221">
        <v>41838</v>
      </c>
      <c r="D88" s="34">
        <v>6084.61</v>
      </c>
      <c r="E88" s="91"/>
      <c r="F88" s="92"/>
      <c r="G88" s="64"/>
      <c r="H88" s="91"/>
      <c r="I88" s="92"/>
      <c r="J88" s="64"/>
      <c r="K88" s="30"/>
      <c r="L88" s="9"/>
      <c r="M88" s="35"/>
      <c r="N88" s="46">
        <f t="shared" si="7"/>
        <v>6084.61</v>
      </c>
      <c r="O88" s="21"/>
    </row>
    <row r="89" spans="1:15" s="6" customFormat="1" ht="15">
      <c r="A89" s="38" t="s">
        <v>207</v>
      </c>
      <c r="B89" s="30">
        <v>101</v>
      </c>
      <c r="C89" s="221">
        <v>41838</v>
      </c>
      <c r="D89" s="34">
        <v>1039.14</v>
      </c>
      <c r="E89" s="104"/>
      <c r="F89" s="92"/>
      <c r="G89" s="105"/>
      <c r="H89" s="91"/>
      <c r="I89" s="92"/>
      <c r="J89" s="64"/>
      <c r="K89" s="30"/>
      <c r="L89" s="9"/>
      <c r="M89" s="35"/>
      <c r="N89" s="46">
        <f t="shared" si="7"/>
        <v>1039.14</v>
      </c>
      <c r="O89" s="21"/>
    </row>
    <row r="90" spans="1:15" s="6" customFormat="1" ht="15">
      <c r="A90" s="38" t="s">
        <v>208</v>
      </c>
      <c r="B90" s="30">
        <v>105</v>
      </c>
      <c r="C90" s="221">
        <v>41845</v>
      </c>
      <c r="D90" s="34">
        <v>408.07</v>
      </c>
      <c r="E90" s="104"/>
      <c r="F90" s="92"/>
      <c r="G90" s="105"/>
      <c r="H90" s="91"/>
      <c r="I90" s="92"/>
      <c r="J90" s="64"/>
      <c r="K90" s="30"/>
      <c r="L90" s="9"/>
      <c r="M90" s="35"/>
      <c r="N90" s="46">
        <f t="shared" si="7"/>
        <v>408.07</v>
      </c>
      <c r="O90" s="21"/>
    </row>
    <row r="91" spans="1:15" s="6" customFormat="1" ht="15">
      <c r="A91" s="302" t="s">
        <v>209</v>
      </c>
      <c r="B91" s="27" t="s">
        <v>210</v>
      </c>
      <c r="C91" s="221">
        <v>41821</v>
      </c>
      <c r="D91" s="34">
        <v>1760</v>
      </c>
      <c r="E91" s="104"/>
      <c r="F91" s="92"/>
      <c r="G91" s="105"/>
      <c r="H91" s="91"/>
      <c r="I91" s="92"/>
      <c r="J91" s="64"/>
      <c r="K91" s="30"/>
      <c r="L91" s="9"/>
      <c r="M91" s="35"/>
      <c r="N91" s="46">
        <f t="shared" si="7"/>
        <v>1760</v>
      </c>
      <c r="O91" s="21"/>
    </row>
    <row r="92" spans="1:15" s="6" customFormat="1" ht="15">
      <c r="A92" s="303"/>
      <c r="B92" s="27" t="s">
        <v>211</v>
      </c>
      <c r="C92" s="221">
        <v>41824</v>
      </c>
      <c r="D92" s="34">
        <v>420</v>
      </c>
      <c r="E92" s="104"/>
      <c r="F92" s="92"/>
      <c r="G92" s="105"/>
      <c r="H92" s="91"/>
      <c r="I92" s="92"/>
      <c r="J92" s="64"/>
      <c r="K92" s="30"/>
      <c r="L92" s="9"/>
      <c r="M92" s="35"/>
      <c r="N92" s="46">
        <f t="shared" si="7"/>
        <v>420</v>
      </c>
      <c r="O92" s="21"/>
    </row>
    <row r="93" spans="1:15" s="6" customFormat="1" ht="15">
      <c r="A93" s="38" t="s">
        <v>213</v>
      </c>
      <c r="B93" s="91"/>
      <c r="C93" s="92"/>
      <c r="D93" s="64"/>
      <c r="E93" s="45">
        <v>122</v>
      </c>
      <c r="F93" s="221">
        <v>41873</v>
      </c>
      <c r="G93" s="15">
        <v>294.87</v>
      </c>
      <c r="H93" s="30"/>
      <c r="I93" s="9"/>
      <c r="J93" s="34"/>
      <c r="K93" s="30"/>
      <c r="L93" s="9"/>
      <c r="M93" s="35"/>
      <c r="N93" s="46">
        <f t="shared" si="7"/>
        <v>294.87</v>
      </c>
      <c r="O93" s="21"/>
    </row>
    <row r="94" spans="1:15" s="6" customFormat="1" ht="15">
      <c r="A94" s="38" t="s">
        <v>214</v>
      </c>
      <c r="B94" s="91"/>
      <c r="C94" s="92"/>
      <c r="D94" s="64"/>
      <c r="E94" s="45">
        <v>122</v>
      </c>
      <c r="F94" s="221">
        <v>41873</v>
      </c>
      <c r="G94" s="15">
        <v>294.87</v>
      </c>
      <c r="H94" s="30"/>
      <c r="I94" s="9"/>
      <c r="J94" s="34"/>
      <c r="K94" s="30"/>
      <c r="L94" s="9"/>
      <c r="M94" s="35"/>
      <c r="N94" s="46">
        <f t="shared" si="7"/>
        <v>294.87</v>
      </c>
      <c r="O94" s="21"/>
    </row>
    <row r="95" spans="1:15" s="6" customFormat="1" ht="17.25" customHeight="1">
      <c r="A95" s="39" t="s">
        <v>215</v>
      </c>
      <c r="B95" s="53"/>
      <c r="C95" s="63"/>
      <c r="D95" s="47"/>
      <c r="E95" s="54">
        <v>121</v>
      </c>
      <c r="F95" s="106">
        <v>41866</v>
      </c>
      <c r="G95" s="232">
        <v>10641.95</v>
      </c>
      <c r="H95" s="53"/>
      <c r="I95" s="63"/>
      <c r="J95" s="255"/>
      <c r="K95" s="91"/>
      <c r="L95" s="92"/>
      <c r="M95" s="64"/>
      <c r="N95" s="46">
        <f t="shared" si="7"/>
        <v>10641.95</v>
      </c>
      <c r="O95" s="21"/>
    </row>
    <row r="96" spans="1:15" s="6" customFormat="1" ht="17.25" customHeight="1">
      <c r="A96" s="39" t="s">
        <v>218</v>
      </c>
      <c r="B96" s="53"/>
      <c r="C96" s="63"/>
      <c r="D96" s="47"/>
      <c r="E96" s="54">
        <v>130</v>
      </c>
      <c r="F96" s="106">
        <v>41880</v>
      </c>
      <c r="G96" s="232">
        <v>58587.53</v>
      </c>
      <c r="H96" s="53"/>
      <c r="I96" s="63"/>
      <c r="J96" s="255"/>
      <c r="K96" s="91"/>
      <c r="L96" s="92"/>
      <c r="M96" s="64"/>
      <c r="N96" s="46">
        <f t="shared" si="7"/>
        <v>58587.53</v>
      </c>
      <c r="O96" s="21"/>
    </row>
    <row r="97" spans="1:15" s="6" customFormat="1" ht="15">
      <c r="A97" s="39" t="s">
        <v>223</v>
      </c>
      <c r="B97" s="30"/>
      <c r="C97" s="9"/>
      <c r="D97" s="35"/>
      <c r="E97" s="91" t="s">
        <v>224</v>
      </c>
      <c r="F97" s="92">
        <v>41859</v>
      </c>
      <c r="G97" s="64">
        <v>7000</v>
      </c>
      <c r="H97" s="30"/>
      <c r="I97" s="9"/>
      <c r="J97" s="34"/>
      <c r="K97" s="30"/>
      <c r="L97" s="9"/>
      <c r="M97" s="35"/>
      <c r="N97" s="46">
        <f t="shared" si="7"/>
        <v>7000</v>
      </c>
      <c r="O97" s="21"/>
    </row>
    <row r="98" spans="1:15" s="6" customFormat="1" ht="17.25" customHeight="1">
      <c r="A98" s="38" t="s">
        <v>225</v>
      </c>
      <c r="B98" s="30"/>
      <c r="C98" s="9"/>
      <c r="D98" s="35"/>
      <c r="E98" s="45">
        <v>131</v>
      </c>
      <c r="F98" s="221">
        <v>41887</v>
      </c>
      <c r="G98" s="15">
        <v>2938.48</v>
      </c>
      <c r="H98" s="30"/>
      <c r="I98" s="9"/>
      <c r="J98" s="34"/>
      <c r="K98" s="91"/>
      <c r="L98" s="92"/>
      <c r="M98" s="64"/>
      <c r="N98" s="46">
        <f t="shared" si="7"/>
        <v>2938.48</v>
      </c>
      <c r="O98" s="21"/>
    </row>
    <row r="99" spans="1:15" s="6" customFormat="1" ht="15" customHeight="1">
      <c r="A99" s="38" t="s">
        <v>226</v>
      </c>
      <c r="B99" s="30"/>
      <c r="C99" s="9"/>
      <c r="D99" s="35"/>
      <c r="E99" s="91" t="s">
        <v>227</v>
      </c>
      <c r="F99" s="92">
        <v>41901</v>
      </c>
      <c r="G99" s="64">
        <v>396.2</v>
      </c>
      <c r="H99" s="30"/>
      <c r="I99" s="9"/>
      <c r="J99" s="34"/>
      <c r="K99" s="30"/>
      <c r="L99" s="9"/>
      <c r="M99" s="35"/>
      <c r="N99" s="46">
        <f t="shared" si="7"/>
        <v>396.2</v>
      </c>
      <c r="O99" s="21"/>
    </row>
    <row r="100" spans="1:15" s="6" customFormat="1" ht="17.25" customHeight="1">
      <c r="A100" s="39" t="s">
        <v>228</v>
      </c>
      <c r="B100" s="53"/>
      <c r="C100" s="63"/>
      <c r="D100" s="47"/>
      <c r="E100" s="91" t="s">
        <v>227</v>
      </c>
      <c r="F100" s="92">
        <v>41901</v>
      </c>
      <c r="G100" s="232">
        <v>751.52</v>
      </c>
      <c r="H100" s="53"/>
      <c r="I100" s="63"/>
      <c r="J100" s="255"/>
      <c r="K100" s="91"/>
      <c r="L100" s="92"/>
      <c r="M100" s="64"/>
      <c r="N100" s="46">
        <f t="shared" si="7"/>
        <v>751.52</v>
      </c>
      <c r="O100" s="21"/>
    </row>
    <row r="101" spans="1:15" s="6" customFormat="1" ht="17.25" customHeight="1">
      <c r="A101" s="39" t="s">
        <v>229</v>
      </c>
      <c r="B101" s="53"/>
      <c r="C101" s="63"/>
      <c r="D101" s="47"/>
      <c r="E101" s="91" t="s">
        <v>227</v>
      </c>
      <c r="F101" s="92">
        <v>41901</v>
      </c>
      <c r="G101" s="232">
        <v>391.92</v>
      </c>
      <c r="H101" s="53"/>
      <c r="I101" s="63"/>
      <c r="J101" s="255"/>
      <c r="K101" s="91"/>
      <c r="L101" s="92"/>
      <c r="M101" s="64"/>
      <c r="N101" s="46">
        <f t="shared" si="7"/>
        <v>391.92</v>
      </c>
      <c r="O101" s="21"/>
    </row>
    <row r="102" spans="1:15" s="6" customFormat="1" ht="17.25" customHeight="1">
      <c r="A102" s="39" t="s">
        <v>231</v>
      </c>
      <c r="B102" s="53"/>
      <c r="C102" s="63"/>
      <c r="D102" s="47"/>
      <c r="E102" s="104" t="s">
        <v>232</v>
      </c>
      <c r="F102" s="92">
        <v>41912</v>
      </c>
      <c r="G102" s="232">
        <v>536.82</v>
      </c>
      <c r="H102" s="53"/>
      <c r="I102" s="63"/>
      <c r="J102" s="255"/>
      <c r="K102" s="91"/>
      <c r="L102" s="92"/>
      <c r="M102" s="64"/>
      <c r="N102" s="46">
        <f t="shared" si="7"/>
        <v>536.82</v>
      </c>
      <c r="O102" s="21"/>
    </row>
    <row r="103" spans="1:15" s="6" customFormat="1" ht="15">
      <c r="A103" s="238" t="s">
        <v>233</v>
      </c>
      <c r="B103" s="53"/>
      <c r="C103" s="63"/>
      <c r="D103" s="47"/>
      <c r="E103" s="91" t="s">
        <v>232</v>
      </c>
      <c r="F103" s="92">
        <v>41912</v>
      </c>
      <c r="G103" s="64">
        <v>734.14</v>
      </c>
      <c r="H103" s="53"/>
      <c r="I103" s="63"/>
      <c r="J103" s="255"/>
      <c r="K103" s="53"/>
      <c r="L103" s="63"/>
      <c r="M103" s="47"/>
      <c r="N103" s="46">
        <f t="shared" si="7"/>
        <v>734.14</v>
      </c>
      <c r="O103" s="237"/>
    </row>
    <row r="104" spans="1:15" s="9" customFormat="1" ht="15">
      <c r="A104" s="247" t="s">
        <v>234</v>
      </c>
      <c r="E104" s="91" t="s">
        <v>232</v>
      </c>
      <c r="F104" s="92">
        <v>41912</v>
      </c>
      <c r="G104" s="250">
        <v>1040.07</v>
      </c>
      <c r="J104" s="7"/>
      <c r="N104" s="46">
        <f t="shared" si="7"/>
        <v>1040.07</v>
      </c>
      <c r="O104" s="251"/>
    </row>
    <row r="105" spans="1:15" s="9" customFormat="1" ht="15">
      <c r="A105" s="247" t="s">
        <v>237</v>
      </c>
      <c r="E105" s="248" t="s">
        <v>238</v>
      </c>
      <c r="F105" s="249">
        <v>41922</v>
      </c>
      <c r="G105" s="250">
        <v>752</v>
      </c>
      <c r="J105" s="7"/>
      <c r="N105" s="46">
        <f t="shared" si="7"/>
        <v>752</v>
      </c>
      <c r="O105" s="251"/>
    </row>
    <row r="106" spans="1:15" s="9" customFormat="1" ht="15">
      <c r="A106" s="247" t="s">
        <v>239</v>
      </c>
      <c r="E106" s="248" t="s">
        <v>240</v>
      </c>
      <c r="F106" s="249">
        <v>41929</v>
      </c>
      <c r="G106" s="250">
        <v>483.13</v>
      </c>
      <c r="J106" s="7"/>
      <c r="N106" s="46">
        <f t="shared" si="7"/>
        <v>483.13</v>
      </c>
      <c r="O106" s="251"/>
    </row>
    <row r="107" spans="1:15" s="9" customFormat="1" ht="15">
      <c r="A107" s="247" t="s">
        <v>242</v>
      </c>
      <c r="E107" s="248" t="s">
        <v>241</v>
      </c>
      <c r="F107" s="249">
        <v>41943</v>
      </c>
      <c r="G107" s="250">
        <v>752</v>
      </c>
      <c r="J107" s="7"/>
      <c r="N107" s="46">
        <f t="shared" si="7"/>
        <v>752</v>
      </c>
      <c r="O107" s="251"/>
    </row>
    <row r="108" spans="1:15" s="9" customFormat="1" ht="15">
      <c r="A108" s="247" t="s">
        <v>244</v>
      </c>
      <c r="E108" s="248"/>
      <c r="F108" s="249"/>
      <c r="G108" s="250"/>
      <c r="H108" s="9">
        <v>174</v>
      </c>
      <c r="I108" s="221">
        <v>41978</v>
      </c>
      <c r="J108" s="7">
        <v>808.54</v>
      </c>
      <c r="N108" s="46">
        <f t="shared" si="7"/>
        <v>808.54</v>
      </c>
      <c r="O108" s="251"/>
    </row>
    <row r="109" spans="1:15" s="9" customFormat="1" ht="15">
      <c r="A109" s="38" t="s">
        <v>245</v>
      </c>
      <c r="E109" s="248"/>
      <c r="F109" s="249"/>
      <c r="G109" s="250"/>
      <c r="H109" s="9">
        <v>174</v>
      </c>
      <c r="I109" s="221">
        <v>41978</v>
      </c>
      <c r="J109" s="7">
        <v>3870.26</v>
      </c>
      <c r="N109" s="46">
        <f t="shared" si="7"/>
        <v>3870.26</v>
      </c>
      <c r="O109" s="251"/>
    </row>
    <row r="110" spans="1:15" s="9" customFormat="1" ht="15">
      <c r="A110" s="256" t="s">
        <v>246</v>
      </c>
      <c r="E110" s="248"/>
      <c r="F110" s="249"/>
      <c r="G110" s="250"/>
      <c r="H110" s="9">
        <v>195</v>
      </c>
      <c r="I110" s="221">
        <v>42004</v>
      </c>
      <c r="J110" s="7">
        <v>947.33</v>
      </c>
      <c r="N110" s="46">
        <f t="shared" si="7"/>
        <v>947.33</v>
      </c>
      <c r="O110" s="251"/>
    </row>
    <row r="111" spans="1:15" s="9" customFormat="1" ht="15">
      <c r="A111" s="256" t="s">
        <v>249</v>
      </c>
      <c r="E111" s="248"/>
      <c r="F111" s="249"/>
      <c r="G111" s="250"/>
      <c r="H111" s="9">
        <v>4</v>
      </c>
      <c r="I111" s="221">
        <v>42020</v>
      </c>
      <c r="J111" s="7">
        <v>228.3</v>
      </c>
      <c r="N111" s="46">
        <f t="shared" si="7"/>
        <v>228.3</v>
      </c>
      <c r="O111" s="251"/>
    </row>
    <row r="112" spans="1:15" s="6" customFormat="1" ht="15">
      <c r="A112" s="39" t="s">
        <v>250</v>
      </c>
      <c r="B112" s="53"/>
      <c r="C112" s="63"/>
      <c r="D112" s="47"/>
      <c r="E112" s="104"/>
      <c r="F112" s="92"/>
      <c r="G112" s="105"/>
      <c r="H112" s="91" t="s">
        <v>251</v>
      </c>
      <c r="I112" s="92">
        <v>42034</v>
      </c>
      <c r="J112" s="64">
        <v>864.92</v>
      </c>
      <c r="K112" s="91"/>
      <c r="L112" s="92"/>
      <c r="M112" s="64"/>
      <c r="N112" s="46">
        <f t="shared" si="7"/>
        <v>864.92</v>
      </c>
      <c r="O112" s="21"/>
    </row>
    <row r="113" spans="1:15" s="6" customFormat="1" ht="15">
      <c r="A113" s="258" t="s">
        <v>252</v>
      </c>
      <c r="B113" s="9"/>
      <c r="C113" s="9"/>
      <c r="D113" s="9"/>
      <c r="E113" s="248"/>
      <c r="F113" s="249"/>
      <c r="G113" s="250"/>
      <c r="H113" s="248" t="s">
        <v>251</v>
      </c>
      <c r="I113" s="249">
        <v>42034</v>
      </c>
      <c r="J113" s="250">
        <v>10242.01</v>
      </c>
      <c r="K113" s="248"/>
      <c r="L113" s="249"/>
      <c r="M113" s="250"/>
      <c r="N113" s="260">
        <f t="shared" si="7"/>
        <v>10242.01</v>
      </c>
      <c r="O113" s="251"/>
    </row>
    <row r="114" spans="1:15" s="6" customFormat="1" ht="15">
      <c r="A114" s="258" t="s">
        <v>253</v>
      </c>
      <c r="B114" s="9"/>
      <c r="C114" s="9"/>
      <c r="D114" s="9"/>
      <c r="E114" s="248"/>
      <c r="F114" s="249"/>
      <c r="G114" s="250"/>
      <c r="H114" s="248"/>
      <c r="I114" s="249"/>
      <c r="J114" s="250"/>
      <c r="K114" s="248" t="s">
        <v>254</v>
      </c>
      <c r="L114" s="249">
        <v>42041</v>
      </c>
      <c r="M114" s="250">
        <v>10633</v>
      </c>
      <c r="N114" s="260">
        <f t="shared" si="7"/>
        <v>10633</v>
      </c>
      <c r="O114" s="251"/>
    </row>
    <row r="115" spans="1:15" s="6" customFormat="1" ht="15">
      <c r="A115" s="258" t="s">
        <v>255</v>
      </c>
      <c r="B115" s="9"/>
      <c r="C115" s="9"/>
      <c r="D115" s="9"/>
      <c r="E115" s="248"/>
      <c r="F115" s="249"/>
      <c r="G115" s="250"/>
      <c r="H115" s="248"/>
      <c r="I115" s="249"/>
      <c r="J115" s="250"/>
      <c r="K115" s="248" t="s">
        <v>256</v>
      </c>
      <c r="L115" s="249">
        <v>42048</v>
      </c>
      <c r="M115" s="250">
        <v>1044.34</v>
      </c>
      <c r="N115" s="260">
        <f t="shared" si="7"/>
        <v>1044.34</v>
      </c>
      <c r="O115" s="251"/>
    </row>
    <row r="116" spans="1:15" s="6" customFormat="1" ht="15">
      <c r="A116" s="258" t="s">
        <v>257</v>
      </c>
      <c r="B116" s="9"/>
      <c r="C116" s="9"/>
      <c r="D116" s="9"/>
      <c r="E116" s="248"/>
      <c r="F116" s="249"/>
      <c r="G116" s="250"/>
      <c r="H116" s="248"/>
      <c r="I116" s="249"/>
      <c r="J116" s="250"/>
      <c r="K116" s="248" t="s">
        <v>258</v>
      </c>
      <c r="L116" s="249">
        <v>42055</v>
      </c>
      <c r="M116" s="250">
        <v>322.87</v>
      </c>
      <c r="N116" s="260">
        <f t="shared" si="7"/>
        <v>322.87</v>
      </c>
      <c r="O116" s="251"/>
    </row>
    <row r="117" spans="1:15" s="6" customFormat="1" ht="15">
      <c r="A117" s="258" t="s">
        <v>259</v>
      </c>
      <c r="B117" s="9"/>
      <c r="C117" s="9"/>
      <c r="D117" s="9"/>
      <c r="E117" s="248"/>
      <c r="F117" s="249"/>
      <c r="G117" s="250"/>
      <c r="H117" s="248"/>
      <c r="I117" s="249"/>
      <c r="J117" s="250"/>
      <c r="K117" s="248" t="s">
        <v>260</v>
      </c>
      <c r="L117" s="249" t="s">
        <v>261</v>
      </c>
      <c r="M117" s="250">
        <v>1214.74</v>
      </c>
      <c r="N117" s="260">
        <f t="shared" si="7"/>
        <v>1214.74</v>
      </c>
      <c r="O117" s="251"/>
    </row>
    <row r="118" spans="1:15" s="6" customFormat="1" ht="15">
      <c r="A118" s="39" t="s">
        <v>263</v>
      </c>
      <c r="B118" s="30"/>
      <c r="C118" s="9"/>
      <c r="D118" s="34"/>
      <c r="E118" s="45"/>
      <c r="F118" s="9"/>
      <c r="G118" s="16"/>
      <c r="H118" s="91"/>
      <c r="I118" s="92"/>
      <c r="J118" s="64"/>
      <c r="K118" s="30">
        <v>79</v>
      </c>
      <c r="L118" s="221">
        <v>42076</v>
      </c>
      <c r="M118" s="34">
        <v>445</v>
      </c>
      <c r="N118" s="46">
        <f t="shared" si="7"/>
        <v>445</v>
      </c>
      <c r="O118" s="21"/>
    </row>
    <row r="119" spans="1:15" s="6" customFormat="1" ht="15">
      <c r="A119" s="39" t="s">
        <v>264</v>
      </c>
      <c r="B119" s="30"/>
      <c r="C119" s="9"/>
      <c r="D119" s="34"/>
      <c r="E119" s="104"/>
      <c r="F119" s="92"/>
      <c r="G119" s="105"/>
      <c r="H119" s="257"/>
      <c r="I119" s="106"/>
      <c r="J119" s="64"/>
      <c r="K119" s="53">
        <v>80</v>
      </c>
      <c r="L119" s="106">
        <v>42066</v>
      </c>
      <c r="M119" s="255">
        <v>1051.61</v>
      </c>
      <c r="N119" s="46">
        <f t="shared" si="7"/>
        <v>1051.61</v>
      </c>
      <c r="O119" s="21"/>
    </row>
    <row r="120" spans="1:15" s="6" customFormat="1" ht="15">
      <c r="A120" s="258" t="s">
        <v>266</v>
      </c>
      <c r="B120" s="45"/>
      <c r="C120" s="9"/>
      <c r="D120" s="15"/>
      <c r="E120" s="104"/>
      <c r="F120" s="92"/>
      <c r="G120" s="105"/>
      <c r="H120" s="271"/>
      <c r="I120" s="106"/>
      <c r="J120" s="105"/>
      <c r="K120" s="271" t="s">
        <v>267</v>
      </c>
      <c r="L120" s="92" t="s">
        <v>268</v>
      </c>
      <c r="M120" s="232">
        <v>81</v>
      </c>
      <c r="N120" s="46">
        <f t="shared" si="7"/>
        <v>81</v>
      </c>
      <c r="O120" s="21"/>
    </row>
    <row r="121" spans="1:15" s="6" customFormat="1" ht="15">
      <c r="A121" s="258" t="s">
        <v>270</v>
      </c>
      <c r="B121" s="45"/>
      <c r="C121" s="9"/>
      <c r="D121" s="15"/>
      <c r="E121" s="104"/>
      <c r="F121" s="92"/>
      <c r="G121" s="105"/>
      <c r="H121" s="271"/>
      <c r="I121" s="106"/>
      <c r="J121" s="105"/>
      <c r="K121" s="54">
        <v>120</v>
      </c>
      <c r="L121" s="106">
        <v>42097</v>
      </c>
      <c r="M121" s="232">
        <v>1487.18</v>
      </c>
      <c r="N121" s="46">
        <f t="shared" si="7"/>
        <v>1487.18</v>
      </c>
      <c r="O121" s="21"/>
    </row>
    <row r="122" spans="1:15" s="6" customFormat="1" ht="18.75" customHeight="1">
      <c r="A122" s="39" t="s">
        <v>273</v>
      </c>
      <c r="B122" s="53"/>
      <c r="C122" s="63"/>
      <c r="D122" s="47"/>
      <c r="E122" s="54"/>
      <c r="F122" s="63"/>
      <c r="G122" s="232"/>
      <c r="H122" s="91"/>
      <c r="I122" s="92"/>
      <c r="J122" s="64"/>
      <c r="K122" s="91" t="s">
        <v>274</v>
      </c>
      <c r="L122" s="92">
        <v>42088</v>
      </c>
      <c r="M122" s="64">
        <v>183.6</v>
      </c>
      <c r="N122" s="46">
        <f t="shared" si="7"/>
        <v>183.6</v>
      </c>
      <c r="O122" s="21"/>
    </row>
    <row r="123" spans="1:15" s="6" customFormat="1" ht="15">
      <c r="A123" s="39" t="s">
        <v>275</v>
      </c>
      <c r="B123" s="30"/>
      <c r="C123" s="9"/>
      <c r="D123" s="35"/>
      <c r="E123" s="45"/>
      <c r="F123" s="9"/>
      <c r="G123" s="16"/>
      <c r="H123" s="30"/>
      <c r="I123" s="9"/>
      <c r="J123" s="34"/>
      <c r="K123" s="27" t="s">
        <v>276</v>
      </c>
      <c r="L123" s="221">
        <v>42093</v>
      </c>
      <c r="M123" s="34">
        <v>120.62</v>
      </c>
      <c r="N123" s="46">
        <f t="shared" si="7"/>
        <v>120.62</v>
      </c>
      <c r="O123" s="21"/>
    </row>
    <row r="124" spans="1:15" s="6" customFormat="1" ht="30.75" customHeight="1">
      <c r="A124" s="39" t="s">
        <v>277</v>
      </c>
      <c r="B124" s="53"/>
      <c r="C124" s="63"/>
      <c r="D124" s="47"/>
      <c r="E124" s="54"/>
      <c r="F124" s="63"/>
      <c r="G124" s="232"/>
      <c r="H124" s="91"/>
      <c r="I124" s="92"/>
      <c r="J124" s="64"/>
      <c r="K124" s="91" t="s">
        <v>278</v>
      </c>
      <c r="L124" s="92">
        <v>42108</v>
      </c>
      <c r="M124" s="64">
        <v>5000</v>
      </c>
      <c r="N124" s="46">
        <f t="shared" si="7"/>
        <v>5000</v>
      </c>
      <c r="O124" s="21"/>
    </row>
    <row r="125" spans="1:15" s="6" customFormat="1" ht="30.75" customHeight="1">
      <c r="A125" s="258"/>
      <c r="B125" s="45"/>
      <c r="C125" s="9"/>
      <c r="D125" s="15"/>
      <c r="E125" s="104"/>
      <c r="F125" s="92"/>
      <c r="G125" s="105"/>
      <c r="H125" s="271"/>
      <c r="I125" s="106"/>
      <c r="J125" s="105"/>
      <c r="K125" s="54"/>
      <c r="L125" s="106"/>
      <c r="M125" s="232"/>
      <c r="N125" s="46"/>
      <c r="O125" s="21"/>
    </row>
    <row r="126" spans="1:15" s="9" customFormat="1" ht="15">
      <c r="A126" s="259"/>
      <c r="E126" s="248"/>
      <c r="F126" s="249"/>
      <c r="G126" s="250"/>
      <c r="J126" s="7"/>
      <c r="N126" s="260">
        <f t="shared" si="7"/>
        <v>0</v>
      </c>
      <c r="O126" s="251"/>
    </row>
    <row r="127" spans="1:15" s="77" customFormat="1" ht="20.25" thickBot="1">
      <c r="A127" s="239" t="s">
        <v>4</v>
      </c>
      <c r="B127" s="240"/>
      <c r="C127" s="241"/>
      <c r="D127" s="242">
        <f>SUM(D77:D126)</f>
        <v>45304.66</v>
      </c>
      <c r="E127" s="243"/>
      <c r="F127" s="241"/>
      <c r="G127" s="242">
        <f>SUM(G77:G126)</f>
        <v>85595.5</v>
      </c>
      <c r="H127" s="244"/>
      <c r="I127" s="241"/>
      <c r="J127" s="242">
        <f>SUM(J77:J126)</f>
        <v>16961.36</v>
      </c>
      <c r="K127" s="244"/>
      <c r="L127" s="241"/>
      <c r="M127" s="242">
        <f>SUM(M77:M126)</f>
        <v>21583.96</v>
      </c>
      <c r="N127" s="245">
        <f>M127+J127+G127+D127</f>
        <v>169445.48</v>
      </c>
      <c r="O127" s="246"/>
    </row>
    <row r="128" spans="1:15" s="6" customFormat="1" ht="40.5" customHeight="1" hidden="1" thickBot="1">
      <c r="A128" s="294" t="s">
        <v>30</v>
      </c>
      <c r="B128" s="295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6"/>
      <c r="O128" s="55"/>
    </row>
    <row r="129" spans="1:15" s="6" customFormat="1" ht="12.75" hidden="1">
      <c r="A129" s="38"/>
      <c r="B129" s="30"/>
      <c r="C129" s="9"/>
      <c r="D129" s="35"/>
      <c r="E129" s="45"/>
      <c r="F129" s="9"/>
      <c r="G129" s="16"/>
      <c r="H129" s="30"/>
      <c r="I129" s="9"/>
      <c r="J129" s="35"/>
      <c r="K129" s="30"/>
      <c r="L129" s="9"/>
      <c r="M129" s="35"/>
      <c r="N129" s="45"/>
      <c r="O129" s="21"/>
    </row>
    <row r="130" spans="1:15" s="6" customFormat="1" ht="12.75" hidden="1">
      <c r="A130" s="38"/>
      <c r="B130" s="30"/>
      <c r="C130" s="9"/>
      <c r="D130" s="35"/>
      <c r="E130" s="45"/>
      <c r="F130" s="9"/>
      <c r="G130" s="16"/>
      <c r="H130" s="30"/>
      <c r="I130" s="9"/>
      <c r="J130" s="35"/>
      <c r="K130" s="30"/>
      <c r="L130" s="9"/>
      <c r="M130" s="35"/>
      <c r="N130" s="45"/>
      <c r="O130" s="21"/>
    </row>
    <row r="131" spans="1:15" s="6" customFormat="1" ht="12.75" hidden="1">
      <c r="A131" s="38"/>
      <c r="B131" s="30"/>
      <c r="C131" s="9"/>
      <c r="D131" s="35"/>
      <c r="E131" s="45"/>
      <c r="F131" s="9"/>
      <c r="G131" s="16"/>
      <c r="H131" s="30"/>
      <c r="I131" s="9"/>
      <c r="J131" s="35"/>
      <c r="K131" s="30"/>
      <c r="L131" s="9"/>
      <c r="M131" s="35"/>
      <c r="N131" s="45"/>
      <c r="O131" s="21"/>
    </row>
    <row r="132" spans="1:15" s="6" customFormat="1" ht="12.75" hidden="1">
      <c r="A132" s="38"/>
      <c r="B132" s="30"/>
      <c r="C132" s="9"/>
      <c r="D132" s="35"/>
      <c r="E132" s="45"/>
      <c r="F132" s="9"/>
      <c r="G132" s="16"/>
      <c r="H132" s="30"/>
      <c r="I132" s="9"/>
      <c r="J132" s="35"/>
      <c r="K132" s="30"/>
      <c r="L132" s="9"/>
      <c r="M132" s="35"/>
      <c r="N132" s="45"/>
      <c r="O132" s="21"/>
    </row>
    <row r="133" spans="1:15" s="6" customFormat="1" ht="13.5" hidden="1" thickBot="1">
      <c r="A133" s="38"/>
      <c r="B133" s="30"/>
      <c r="C133" s="9"/>
      <c r="D133" s="35"/>
      <c r="E133" s="45"/>
      <c r="F133" s="9"/>
      <c r="G133" s="16"/>
      <c r="H133" s="30"/>
      <c r="I133" s="9"/>
      <c r="J133" s="35"/>
      <c r="K133" s="30"/>
      <c r="L133" s="9"/>
      <c r="M133" s="35"/>
      <c r="N133" s="45"/>
      <c r="O133" s="21"/>
    </row>
    <row r="134" spans="1:15" s="77" customFormat="1" ht="20.25" hidden="1" thickBot="1">
      <c r="A134" s="75" t="s">
        <v>4</v>
      </c>
      <c r="B134" s="78"/>
      <c r="C134" s="79"/>
      <c r="D134" s="81">
        <f>SUM(D129:D133)</f>
        <v>0</v>
      </c>
      <c r="E134" s="82"/>
      <c r="F134" s="81"/>
      <c r="G134" s="81">
        <f>SUM(G129:G133)</f>
        <v>0</v>
      </c>
      <c r="H134" s="81"/>
      <c r="I134" s="81"/>
      <c r="J134" s="81">
        <f>SUM(J129:J133)</f>
        <v>0</v>
      </c>
      <c r="K134" s="81"/>
      <c r="L134" s="81"/>
      <c r="M134" s="81">
        <f>SUM(M129:M133)</f>
        <v>0</v>
      </c>
      <c r="N134" s="76"/>
      <c r="O134" s="80"/>
    </row>
    <row r="135" spans="1:15" s="6" customFormat="1" ht="20.25" thickBot="1">
      <c r="A135" s="59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55"/>
    </row>
    <row r="136" spans="1:15" s="2" customFormat="1" ht="20.25" thickBot="1">
      <c r="A136" s="41" t="s">
        <v>6</v>
      </c>
      <c r="B136" s="60"/>
      <c r="C136" s="56"/>
      <c r="D136" s="61">
        <f>D74+D127+D70+D59</f>
        <v>473643.41</v>
      </c>
      <c r="E136" s="57"/>
      <c r="F136" s="56"/>
      <c r="G136" s="61">
        <f>G74+G127+G70+G59</f>
        <v>589573.56</v>
      </c>
      <c r="H136" s="57"/>
      <c r="I136" s="56"/>
      <c r="J136" s="61">
        <f>J74+J127+J70+J59</f>
        <v>329629</v>
      </c>
      <c r="K136" s="57"/>
      <c r="L136" s="56"/>
      <c r="M136" s="61">
        <f>M74+M127+M70+M59</f>
        <v>395520.79</v>
      </c>
      <c r="N136" s="58"/>
      <c r="O136" s="25">
        <f>M136+J136+G136+D136</f>
        <v>1788366.76</v>
      </c>
    </row>
    <row r="137" spans="1:13" s="2" customFormat="1" ht="13.5" thickBot="1">
      <c r="A137" s="50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</row>
    <row r="138" spans="1:14" s="2" customFormat="1" ht="13.5" thickBot="1">
      <c r="A138" s="48"/>
      <c r="B138" s="51" t="s">
        <v>18</v>
      </c>
      <c r="C138" s="51" t="s">
        <v>19</v>
      </c>
      <c r="D138" s="51" t="s">
        <v>20</v>
      </c>
      <c r="E138" s="51" t="s">
        <v>21</v>
      </c>
      <c r="F138" s="51" t="s">
        <v>22</v>
      </c>
      <c r="G138" s="51" t="s">
        <v>23</v>
      </c>
      <c r="H138" s="51" t="s">
        <v>24</v>
      </c>
      <c r="I138" s="51" t="s">
        <v>25</v>
      </c>
      <c r="J138" s="51" t="s">
        <v>14</v>
      </c>
      <c r="K138" s="51" t="s">
        <v>15</v>
      </c>
      <c r="L138" s="51" t="s">
        <v>16</v>
      </c>
      <c r="M138" s="51" t="s">
        <v>17</v>
      </c>
      <c r="N138" s="51" t="s">
        <v>27</v>
      </c>
    </row>
    <row r="139" spans="1:14" s="2" customFormat="1" ht="13.5" thickBot="1">
      <c r="A139" s="50" t="s">
        <v>13</v>
      </c>
      <c r="B139" s="86">
        <v>0</v>
      </c>
      <c r="C139" s="48">
        <f>B145</f>
        <v>519</v>
      </c>
      <c r="D139" s="48">
        <f aca="true" t="shared" si="8" ref="D139:M139">C145</f>
        <v>116450.73</v>
      </c>
      <c r="E139" s="49">
        <f>D145</f>
        <v>-222205.23</v>
      </c>
      <c r="F139" s="48">
        <f t="shared" si="8"/>
        <v>-94967.61</v>
      </c>
      <c r="G139" s="48">
        <f t="shared" si="8"/>
        <v>41558.1</v>
      </c>
      <c r="H139" s="49">
        <f t="shared" si="8"/>
        <v>-403100.99</v>
      </c>
      <c r="I139" s="48">
        <f t="shared" si="8"/>
        <v>-266646.16</v>
      </c>
      <c r="J139" s="48">
        <f t="shared" si="8"/>
        <v>-120344.97</v>
      </c>
      <c r="K139" s="49">
        <f t="shared" si="8"/>
        <v>-324388.53</v>
      </c>
      <c r="L139" s="48">
        <f t="shared" si="8"/>
        <v>-176708.44</v>
      </c>
      <c r="M139" s="48">
        <f t="shared" si="8"/>
        <v>-40386.03</v>
      </c>
      <c r="N139" s="48"/>
    </row>
    <row r="140" spans="1:14" s="96" customFormat="1" ht="13.5" thickBot="1">
      <c r="A140" s="94" t="s">
        <v>11</v>
      </c>
      <c r="B140" s="95">
        <v>128799.88</v>
      </c>
      <c r="C140" s="95">
        <v>136147.74</v>
      </c>
      <c r="D140" s="95">
        <v>136147.74</v>
      </c>
      <c r="E140" s="95">
        <v>147195.2</v>
      </c>
      <c r="F140" s="95">
        <v>136147.74</v>
      </c>
      <c r="G140" s="95">
        <v>136147.74</v>
      </c>
      <c r="H140" s="95">
        <v>136147.74</v>
      </c>
      <c r="I140" s="95">
        <v>136147.74</v>
      </c>
      <c r="J140" s="95">
        <v>136147.74</v>
      </c>
      <c r="K140" s="95">
        <v>136147.74</v>
      </c>
      <c r="L140" s="95">
        <v>136147.74</v>
      </c>
      <c r="M140" s="95">
        <v>136147.74</v>
      </c>
      <c r="N140" s="95">
        <f>SUM(B140:M140)</f>
        <v>1637472.48</v>
      </c>
    </row>
    <row r="141" spans="1:14" s="96" customFormat="1" ht="13.5" thickBot="1">
      <c r="A141" s="94" t="s">
        <v>12</v>
      </c>
      <c r="B141" s="95"/>
      <c r="C141" s="95">
        <v>115412.73</v>
      </c>
      <c r="D141" s="95">
        <v>134468.45</v>
      </c>
      <c r="E141" s="95">
        <v>126444.62</v>
      </c>
      <c r="F141" s="95">
        <v>135732.71</v>
      </c>
      <c r="G141" s="95">
        <v>144121.47</v>
      </c>
      <c r="H141" s="95">
        <v>135798.83</v>
      </c>
      <c r="I141" s="95">
        <v>145645.19</v>
      </c>
      <c r="J141" s="95">
        <v>124929.44</v>
      </c>
      <c r="K141" s="95">
        <v>147024.09</v>
      </c>
      <c r="L141" s="95">
        <v>135666.41</v>
      </c>
      <c r="M141" s="95">
        <v>131793.49</v>
      </c>
      <c r="N141" s="95">
        <f>SUM(B141:M141)</f>
        <v>1477037.43</v>
      </c>
    </row>
    <row r="142" spans="1:14" s="96" customFormat="1" ht="13.5" thickBot="1">
      <c r="A142" s="94" t="s">
        <v>220</v>
      </c>
      <c r="B142" s="95">
        <v>246</v>
      </c>
      <c r="C142" s="95">
        <v>246</v>
      </c>
      <c r="D142" s="95">
        <v>246</v>
      </c>
      <c r="E142" s="95">
        <v>246</v>
      </c>
      <c r="F142" s="95">
        <v>246</v>
      </c>
      <c r="G142" s="95">
        <v>246</v>
      </c>
      <c r="H142" s="95">
        <v>246</v>
      </c>
      <c r="I142" s="95">
        <v>246</v>
      </c>
      <c r="J142" s="95">
        <v>246</v>
      </c>
      <c r="K142" s="95">
        <v>246</v>
      </c>
      <c r="L142" s="95">
        <v>246</v>
      </c>
      <c r="M142" s="95">
        <v>246</v>
      </c>
      <c r="N142" s="95">
        <f>SUM(B142:M142)</f>
        <v>2952</v>
      </c>
    </row>
    <row r="143" spans="1:14" s="96" customFormat="1" ht="13.5" thickBot="1">
      <c r="A143" s="94" t="s">
        <v>221</v>
      </c>
      <c r="B143" s="95">
        <v>273</v>
      </c>
      <c r="C143" s="95">
        <v>273</v>
      </c>
      <c r="D143" s="95">
        <v>273</v>
      </c>
      <c r="E143" s="95">
        <v>547</v>
      </c>
      <c r="F143" s="95">
        <v>547</v>
      </c>
      <c r="G143" s="95">
        <v>547</v>
      </c>
      <c r="H143" s="95">
        <v>410</v>
      </c>
      <c r="I143" s="95">
        <v>410</v>
      </c>
      <c r="J143" s="95">
        <v>410</v>
      </c>
      <c r="K143" s="95">
        <v>410</v>
      </c>
      <c r="L143" s="95">
        <v>410</v>
      </c>
      <c r="M143" s="95">
        <v>410</v>
      </c>
      <c r="N143" s="95">
        <f>SUM(B143:M143)</f>
        <v>4920</v>
      </c>
    </row>
    <row r="144" spans="1:14" s="2" customFormat="1" ht="13.5" thickBot="1">
      <c r="A144" s="50" t="s">
        <v>28</v>
      </c>
      <c r="B144" s="48">
        <f aca="true" t="shared" si="9" ref="B144:M144">B141-B140</f>
        <v>-128799.88</v>
      </c>
      <c r="C144" s="48">
        <f t="shared" si="9"/>
        <v>-20735.01</v>
      </c>
      <c r="D144" s="48">
        <f t="shared" si="9"/>
        <v>-1679.28999999998</v>
      </c>
      <c r="E144" s="48">
        <f t="shared" si="9"/>
        <v>-20750.58</v>
      </c>
      <c r="F144" s="48">
        <f t="shared" si="9"/>
        <v>-415.029999999999</v>
      </c>
      <c r="G144" s="48">
        <f t="shared" si="9"/>
        <v>7973.73000000001</v>
      </c>
      <c r="H144" s="48">
        <f t="shared" si="9"/>
        <v>-348.910000000003</v>
      </c>
      <c r="I144" s="48">
        <f t="shared" si="9"/>
        <v>9497.45000000001</v>
      </c>
      <c r="J144" s="48">
        <f t="shared" si="9"/>
        <v>-11218.3</v>
      </c>
      <c r="K144" s="48">
        <f t="shared" si="9"/>
        <v>10876.35</v>
      </c>
      <c r="L144" s="48">
        <f t="shared" si="9"/>
        <v>-481.329999999987</v>
      </c>
      <c r="M144" s="48">
        <f t="shared" si="9"/>
        <v>-4354.25</v>
      </c>
      <c r="N144" s="229">
        <f>SUM(B144:M144)</f>
        <v>-160435.05</v>
      </c>
    </row>
    <row r="145" spans="1:14" s="2" customFormat="1" ht="13.5" thickBot="1">
      <c r="A145" s="50" t="s">
        <v>26</v>
      </c>
      <c r="B145" s="97">
        <f>B139+B141+B142+B143</f>
        <v>519</v>
      </c>
      <c r="C145" s="97">
        <f aca="true" t="shared" si="10" ref="C145:L145">C139+C141+C142+C143</f>
        <v>116450.73</v>
      </c>
      <c r="D145" s="97">
        <f>D139+D141+D142+D143-D136</f>
        <v>-222205.23</v>
      </c>
      <c r="E145" s="97">
        <f t="shared" si="10"/>
        <v>-94967.61</v>
      </c>
      <c r="F145" s="97">
        <f t="shared" si="10"/>
        <v>41558.1</v>
      </c>
      <c r="G145" s="97">
        <f>G139+G141+G142+G143-G136</f>
        <v>-403100.99</v>
      </c>
      <c r="H145" s="97">
        <f t="shared" si="10"/>
        <v>-266646.16</v>
      </c>
      <c r="I145" s="97">
        <f t="shared" si="10"/>
        <v>-120344.97</v>
      </c>
      <c r="J145" s="97">
        <f>J139+J141+J142+J143-J136</f>
        <v>-324388.53</v>
      </c>
      <c r="K145" s="97">
        <f t="shared" si="10"/>
        <v>-176708.44</v>
      </c>
      <c r="L145" s="97">
        <f t="shared" si="10"/>
        <v>-40386.03</v>
      </c>
      <c r="M145" s="97">
        <f>M139+M141+M142+M143-M136</f>
        <v>-303457.33</v>
      </c>
      <c r="N145" s="48"/>
    </row>
    <row r="146" spans="7:14" s="2" customFormat="1" ht="57" customHeight="1">
      <c r="G146" s="32"/>
      <c r="H146" s="320" t="s">
        <v>112</v>
      </c>
      <c r="I146" s="320"/>
      <c r="J146" s="320"/>
      <c r="K146" s="320"/>
      <c r="L146" s="293" t="s">
        <v>113</v>
      </c>
      <c r="M146" s="293"/>
      <c r="N146" s="293"/>
    </row>
    <row r="147" spans="8:14" s="2" customFormat="1" ht="72" customHeight="1">
      <c r="H147" s="321" t="s">
        <v>114</v>
      </c>
      <c r="I147" s="321"/>
      <c r="J147" s="321"/>
      <c r="K147" s="321"/>
      <c r="L147" s="317" t="s">
        <v>212</v>
      </c>
      <c r="M147" s="317"/>
      <c r="N147" s="317"/>
    </row>
    <row r="148" s="2" customFormat="1" ht="12.75"/>
    <row r="149" spans="8:14" s="2" customFormat="1" ht="15">
      <c r="H149" s="319" t="s">
        <v>101</v>
      </c>
      <c r="I149" s="319"/>
      <c r="J149" s="319"/>
      <c r="K149" s="98">
        <f>O136</f>
        <v>1788366.76</v>
      </c>
      <c r="L149" s="99">
        <v>1788366.76</v>
      </c>
      <c r="M149" s="99"/>
      <c r="N149" s="275">
        <f>L149+M149</f>
        <v>1788366.76</v>
      </c>
    </row>
    <row r="150" spans="8:14" s="2" customFormat="1" ht="15">
      <c r="H150" s="319" t="s">
        <v>102</v>
      </c>
      <c r="I150" s="319"/>
      <c r="J150" s="319"/>
      <c r="K150" s="98">
        <f>N140</f>
        <v>1637472.48</v>
      </c>
      <c r="L150" s="99">
        <v>1637472.48</v>
      </c>
      <c r="M150" s="99"/>
      <c r="N150" s="275">
        <f aca="true" t="shared" si="11" ref="N150:N155">L150+M150</f>
        <v>1637472.48</v>
      </c>
    </row>
    <row r="151" spans="8:14" s="2" customFormat="1" ht="15">
      <c r="H151" s="319" t="s">
        <v>103</v>
      </c>
      <c r="I151" s="319"/>
      <c r="J151" s="319"/>
      <c r="K151" s="98">
        <f>N141</f>
        <v>1477037.43</v>
      </c>
      <c r="L151" s="99">
        <v>1477037.43</v>
      </c>
      <c r="M151" s="99">
        <v>7872</v>
      </c>
      <c r="N151" s="275">
        <f t="shared" si="11"/>
        <v>1484909.43</v>
      </c>
    </row>
    <row r="152" spans="8:14" s="2" customFormat="1" ht="15">
      <c r="H152" s="319" t="s">
        <v>104</v>
      </c>
      <c r="I152" s="319"/>
      <c r="J152" s="319"/>
      <c r="K152" s="98">
        <f>K151-K150</f>
        <v>-160435.05</v>
      </c>
      <c r="L152" s="99">
        <v>-160435.05</v>
      </c>
      <c r="M152" s="99">
        <v>7872</v>
      </c>
      <c r="N152" s="275">
        <f t="shared" si="11"/>
        <v>-152563.05</v>
      </c>
    </row>
    <row r="153" spans="8:14" s="2" customFormat="1" ht="15">
      <c r="H153" s="322" t="s">
        <v>105</v>
      </c>
      <c r="I153" s="322"/>
      <c r="J153" s="322"/>
      <c r="K153" s="98">
        <f>K150-K149</f>
        <v>-150894.28</v>
      </c>
      <c r="L153" s="100">
        <v>-150894.28</v>
      </c>
      <c r="M153" s="99"/>
      <c r="N153" s="275">
        <f t="shared" si="11"/>
        <v>-150894.28</v>
      </c>
    </row>
    <row r="154" spans="8:14" s="2" customFormat="1" ht="15">
      <c r="H154" s="323" t="s">
        <v>118</v>
      </c>
      <c r="I154" s="324"/>
      <c r="J154" s="325"/>
      <c r="K154" s="98">
        <f>B139</f>
        <v>0</v>
      </c>
      <c r="L154" s="99">
        <v>0</v>
      </c>
      <c r="M154" s="99"/>
      <c r="N154" s="275">
        <f t="shared" si="11"/>
        <v>0</v>
      </c>
    </row>
    <row r="155" spans="8:14" s="2" customFormat="1" ht="15.75">
      <c r="H155" s="326" t="s">
        <v>243</v>
      </c>
      <c r="I155" s="326"/>
      <c r="J155" s="326"/>
      <c r="K155" s="101">
        <f>K154+K153+K152+K156</f>
        <v>-303457.33</v>
      </c>
      <c r="L155" s="101">
        <f>L154+L153+L152+L156</f>
        <v>-311329.33</v>
      </c>
      <c r="M155" s="101">
        <f>M154+M153+M152+M156</f>
        <v>7872</v>
      </c>
      <c r="N155" s="275">
        <f t="shared" si="11"/>
        <v>-303457.33</v>
      </c>
    </row>
    <row r="156" spans="8:13" s="2" customFormat="1" ht="15">
      <c r="H156" s="318" t="s">
        <v>219</v>
      </c>
      <c r="I156" s="318"/>
      <c r="J156" s="318"/>
      <c r="K156" s="102">
        <f>N142+N143</f>
        <v>7872</v>
      </c>
      <c r="L156" s="99"/>
      <c r="M156" s="99"/>
    </row>
    <row r="157" spans="8:13" s="2" customFormat="1" ht="15">
      <c r="H157" s="322" t="s">
        <v>106</v>
      </c>
      <c r="I157" s="322"/>
      <c r="J157" s="322"/>
      <c r="K157" s="102">
        <f>D127+G127+J127+M127</f>
        <v>169445.48</v>
      </c>
      <c r="L157" s="316" t="s">
        <v>183</v>
      </c>
      <c r="M157" s="316"/>
    </row>
    <row r="158" spans="8:13" s="2" customFormat="1" ht="15">
      <c r="H158" s="318" t="s">
        <v>107</v>
      </c>
      <c r="I158" s="318"/>
      <c r="J158" s="318"/>
      <c r="K158" s="102">
        <v>-1403.98</v>
      </c>
      <c r="L158" s="99"/>
      <c r="M158" s="99"/>
    </row>
    <row r="159" spans="8:13" s="2" customFormat="1" ht="15">
      <c r="H159" s="318" t="s">
        <v>108</v>
      </c>
      <c r="I159" s="318"/>
      <c r="J159" s="318"/>
      <c r="K159" s="102">
        <v>8066.52</v>
      </c>
      <c r="L159" s="99"/>
      <c r="M159" s="99"/>
    </row>
    <row r="160" spans="8:13" ht="15">
      <c r="H160" s="318" t="s">
        <v>109</v>
      </c>
      <c r="I160" s="318"/>
      <c r="J160" s="318"/>
      <c r="K160" s="102">
        <f>K158+K159</f>
        <v>6662.54</v>
      </c>
      <c r="L160" s="99"/>
      <c r="M160" s="99"/>
    </row>
    <row r="161" spans="8:13" ht="15">
      <c r="H161" s="318" t="s">
        <v>110</v>
      </c>
      <c r="I161" s="318"/>
      <c r="J161" s="318"/>
      <c r="K161" s="102">
        <f>K160-K157</f>
        <v>-162782.94</v>
      </c>
      <c r="L161" s="100"/>
      <c r="M161" s="99"/>
    </row>
    <row r="162" spans="8:13" ht="15.75">
      <c r="H162" s="318" t="s">
        <v>111</v>
      </c>
      <c r="I162" s="318"/>
      <c r="J162" s="318"/>
      <c r="K162" s="103">
        <f>K153-K161</f>
        <v>11888.66</v>
      </c>
      <c r="L162" s="99"/>
      <c r="M162" s="99"/>
    </row>
  </sheetData>
  <sheetProtection/>
  <mergeCells count="32">
    <mergeCell ref="H162:J162"/>
    <mergeCell ref="H152:J152"/>
    <mergeCell ref="H153:J153"/>
    <mergeCell ref="H154:J154"/>
    <mergeCell ref="H155:J155"/>
    <mergeCell ref="H161:J161"/>
    <mergeCell ref="H160:J160"/>
    <mergeCell ref="H158:J158"/>
    <mergeCell ref="L157:M157"/>
    <mergeCell ref="L147:N147"/>
    <mergeCell ref="H159:J159"/>
    <mergeCell ref="H150:J150"/>
    <mergeCell ref="H151:J151"/>
    <mergeCell ref="H146:K146"/>
    <mergeCell ref="H156:J156"/>
    <mergeCell ref="H149:J149"/>
    <mergeCell ref="H147:K147"/>
    <mergeCell ref="H157:J157"/>
    <mergeCell ref="A1:N1"/>
    <mergeCell ref="A128:N128"/>
    <mergeCell ref="B2:D2"/>
    <mergeCell ref="E2:G2"/>
    <mergeCell ref="K2:M2"/>
    <mergeCell ref="A34:A35"/>
    <mergeCell ref="A61:N61"/>
    <mergeCell ref="A43:A45"/>
    <mergeCell ref="L146:N146"/>
    <mergeCell ref="A72:N72"/>
    <mergeCell ref="A76:O76"/>
    <mergeCell ref="H2:J2"/>
    <mergeCell ref="A91:A9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6:H27"/>
  <sheetViews>
    <sheetView zoomScalePageLayoutView="0" workbookViewId="0" topLeftCell="A1">
      <selection activeCell="B5" sqref="B5:I37"/>
    </sheetView>
  </sheetViews>
  <sheetFormatPr defaultColWidth="9.00390625" defaultRowHeight="12.75"/>
  <cols>
    <col min="6" max="6" width="17.875" style="0" customWidth="1"/>
    <col min="8" max="8" width="18.375" style="0" customWidth="1"/>
  </cols>
  <sheetData>
    <row r="6" ht="12.75">
      <c r="D6" t="s">
        <v>285</v>
      </c>
    </row>
    <row r="8" spans="6:8" ht="12.75">
      <c r="F8" s="327" t="s">
        <v>279</v>
      </c>
      <c r="H8" s="328" t="s">
        <v>280</v>
      </c>
    </row>
    <row r="9" spans="6:8" ht="12.75">
      <c r="F9" s="327"/>
      <c r="H9" s="328"/>
    </row>
    <row r="10" spans="6:8" ht="12.75">
      <c r="F10" s="327"/>
      <c r="H10" s="328"/>
    </row>
    <row r="13" spans="4:8" ht="12.75">
      <c r="D13" t="s">
        <v>281</v>
      </c>
      <c r="F13">
        <v>2952</v>
      </c>
      <c r="H13">
        <v>2952</v>
      </c>
    </row>
    <row r="24" ht="12.75">
      <c r="D24" t="s">
        <v>282</v>
      </c>
    </row>
    <row r="27" spans="4:8" ht="12.75">
      <c r="D27" t="s">
        <v>281</v>
      </c>
      <c r="F27">
        <v>4920</v>
      </c>
      <c r="H27">
        <v>4920</v>
      </c>
    </row>
  </sheetData>
  <sheetProtection/>
  <mergeCells count="2">
    <mergeCell ref="F8:F10"/>
    <mergeCell ref="H8:H10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2015-07-23T11:53:20Z</cp:lastPrinted>
  <dcterms:created xsi:type="dcterms:W3CDTF">2010-04-02T14:46:04Z</dcterms:created>
  <dcterms:modified xsi:type="dcterms:W3CDTF">2015-09-07T12:29:31Z</dcterms:modified>
  <cp:category/>
  <cp:version/>
  <cp:contentType/>
  <cp:contentStatus/>
</cp:coreProperties>
</file>