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роект1 " sheetId="1" r:id="rId1"/>
    <sheet name="по заявлению" sheetId="2" r:id="rId2"/>
    <sheet name="по голосованию" sheetId="3" r:id="rId3"/>
  </sheets>
  <definedNames/>
  <calcPr fullCalcOnLoad="1" fullPrecision="0"/>
</workbook>
</file>

<file path=xl/sharedStrings.xml><?xml version="1.0" encoding="utf-8"?>
<sst xmlns="http://schemas.openxmlformats.org/spreadsheetml/2006/main" count="672" uniqueCount="160">
  <si>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</si>
  <si>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</si>
  <si>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</si>
  <si>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</si>
  <si>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</si>
  <si>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</si>
  <si>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</si>
  <si>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</si>
  <si>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</si>
  <si>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</si>
  <si>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</si>
  <si>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</si>
  <si>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</si>
  <si>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</si>
  <si>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</si>
  <si>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</si>
  <si>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</si>
  <si>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</si>
  <si>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</si>
  <si>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</si>
  <si>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</si>
  <si>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</si>
  <si>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</si>
  <si>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</si>
  <si>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</si>
  <si>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</si>
  <si>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</si>
  <si>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</si>
  <si>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</si>
  <si>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</si>
  <si>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</si>
  <si>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</si>
  <si>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</si>
  <si>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</si>
  <si>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</si>
  <si>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</si>
  <si>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</si>
  <si>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</si>
  <si>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</si>
  <si>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</si>
  <si>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</si>
  <si>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</si>
  <si>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</si>
  <si>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</si>
  <si>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</si>
  <si>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</si>
  <si>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</si>
  <si>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</si>
  <si>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</si>
  <si>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</si>
  <si>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</si>
  <si>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</si>
  <si>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</si>
  <si>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</si>
  <si>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</si>
  <si>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</si>
  <si>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</si>
  <si>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</si>
  <si>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</si>
  <si>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</si>
  <si>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</si>
  <si>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</si>
  <si>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</si>
  <si>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</si>
  <si>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</si>
  <si>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</si>
  <si>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</si>
  <si>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</si>
  <si>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</si>
  <si>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</si>
  <si>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</si>
  <si>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</si>
  <si>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</si>
  <si>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</si>
  <si>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</si>
  <si>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</si>
  <si>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</si>
  <si>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</si>
  <si>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</si>
  <si>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</si>
  <si>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</si>
  <si>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ремонт цоколя</t>
  </si>
  <si>
    <t>смена запорной арматуры системы отопления</t>
  </si>
  <si>
    <t>ремонт системы электроснабжения</t>
  </si>
  <si>
    <t>очистка от снега и наледи козырьков подъездов</t>
  </si>
  <si>
    <t>ревизия задвижек ГВС (д.50мм-2шт., д.80мм-2шт.)</t>
  </si>
  <si>
    <t>Расчет размера платы за содержание и ремонт общего имущества в многоквартирном доме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</si>
  <si>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</si>
  <si>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</si>
  <si>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</si>
  <si>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</si>
  <si>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</si>
  <si>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</si>
  <si>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</si>
  <si>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</si>
  <si>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</si>
  <si>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</si>
  <si>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</si>
  <si>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</si>
  <si>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</si>
  <si>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</si>
  <si>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</si>
  <si>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1 раз в 4 месяца</t>
  </si>
  <si>
    <t>Предлагаемый перечень работ по текущему ремонту                                       ( на выбор собственников)</t>
  </si>
  <si>
    <t>замена общедомовых электросчетчиков</t>
  </si>
  <si>
    <t>окос травы</t>
  </si>
  <si>
    <t>2-3 раза</t>
  </si>
  <si>
    <t>электроизмерения (замеры сопротивления изоляции)</t>
  </si>
  <si>
    <t>Восстановление шиберов на стволах мусоропроводов (3 шт.)</t>
  </si>
  <si>
    <t>Сбор, вывоз и утилизация ТБО*, руб./м2</t>
  </si>
  <si>
    <t>установка датчиков движения на площадках этажных</t>
  </si>
  <si>
    <t>ремонт освещения в подвале</t>
  </si>
  <si>
    <t>Управление многоквартирным домом всего, в т.ч.:</t>
  </si>
  <si>
    <t>заполнение электронных паспортов</t>
  </si>
  <si>
    <t>учет работ по кап.ремонту</t>
  </si>
  <si>
    <t>Санобработка мусорокамер (согласно СанПиН 2.1.2.2645-10 утвержденного Постановлением Главного госуд.сан.врача от 10.06.2010 № 64)</t>
  </si>
  <si>
    <t>6 раз в год (апрель- сентябрь)</t>
  </si>
  <si>
    <t>гидравлическое испытание эл.узлов и входной запорной арматуры</t>
  </si>
  <si>
    <t>пылеудаление и дезинфекция вент.каналов без пробивки</t>
  </si>
  <si>
    <t>1 раз в 3 года</t>
  </si>
  <si>
    <t>проверка вентканалов и канализационных вытяжек</t>
  </si>
  <si>
    <t>очистка  водоприемных воронок</t>
  </si>
  <si>
    <t>по адресу: ул. Парковая, д.33 (Sобщ.=6072,6 м2, Sзем.уч.= 2237,23м2)</t>
  </si>
  <si>
    <t>обслуживание насоса ГВС (резерв)</t>
  </si>
  <si>
    <t>Регламентные работы по системе холодного  водоснабжения в т.числе:</t>
  </si>
  <si>
    <t>обслуживание насоса ХВС (резерв)</t>
  </si>
  <si>
    <t>замена дверей в мусорокамеру 2-го подъезда</t>
  </si>
  <si>
    <t>изоляция трубопроводов ГВС (чердак)</t>
  </si>
  <si>
    <t>ремонт межпанельных швов - 100 м.п.</t>
  </si>
  <si>
    <t>устройство и установка дверей выхода на кровлю - 3 шт.</t>
  </si>
  <si>
    <t>установка металлического дверного блока насосной - 1 шт.</t>
  </si>
  <si>
    <t>смена задвижек на ХВС в тех подвале диам.80 мм - 7 шт., диам.100 мм - 2 шт.</t>
  </si>
  <si>
    <t>смена задвижек на СТС  диам.100 мм - 3 шт., диам.80мм - 8 шт.</t>
  </si>
  <si>
    <t>смена задвижек на ГВС( выход с ВВП) диам.80 мм  - 2 шт.</t>
  </si>
  <si>
    <t>смена шаровых кранов на ВВП СТС ( спускники) диам.15 мм - 2 шт.</t>
  </si>
  <si>
    <t>установка фильтра и обратного клапана на ввод ХВС диам.80 мм - 2 шт.</t>
  </si>
  <si>
    <t>смена шаровых кранов на отоплении в тех подвале диам.15 мм (спускники) - 40 шт.</t>
  </si>
  <si>
    <t>смена шаровых кранов на СТС ( для промывки) диам.32 мм - 2 шт., диам.25 мм - 2 шт.</t>
  </si>
  <si>
    <t>установка шарового крана на ГВС диам.15 мм - 1 шт.</t>
  </si>
  <si>
    <t>установка датчиков движения в тамбурах</t>
  </si>
  <si>
    <t>(стоимость услуг  увеличена на 10,5 % в соответствии с уровнем инфляции 2014 г.)</t>
  </si>
  <si>
    <t>2015 -2016 гг.</t>
  </si>
  <si>
    <t>выполнение работ экологом</t>
  </si>
  <si>
    <t>Поверка общедомовых приборов учета теплоэнергии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</si>
  <si>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</si>
  <si>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</si>
  <si>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ревизия задвижек отопления  (д.100 мм-2шт., д.80мм-8 шт.)</t>
  </si>
  <si>
    <t>ревизия задвижек ГВС ( д.80мм-5 шт.)</t>
  </si>
  <si>
    <t>ревизия задвижек ХВС (  д.100 мм - 1 шт.)</t>
  </si>
  <si>
    <t>Работы заявочного характера, в т.ч работы по предписанию надзорных органов</t>
  </si>
  <si>
    <t>Погашение задолженности прошлых периодов</t>
  </si>
  <si>
    <t>по состоянию на 01.05.15 г.</t>
  </si>
  <si>
    <t>установка регуляторов температуры ГВС</t>
  </si>
  <si>
    <t>Замена контейнеров ТБО 1 шт.</t>
  </si>
  <si>
    <t>Установка аварийного освещения кабины лифта (предписание Ростехнадзора по Костромской области № 9.2- 0232 пл-П/0051-2014 от 18.07.2014 г)</t>
  </si>
  <si>
    <t>Проект 1  (с поверкой общедомового прибора учета теплоэнергии)</t>
  </si>
  <si>
    <t>ревизия задвижек ГВС ( д.80мм-7 шт.)</t>
  </si>
  <si>
    <t>ревизия задвижек ХВС (  д.100 мм - 3 шт., диам.80 мм- 3 шт)</t>
  </si>
  <si>
    <t>замена дверей в мусорокамеру  3 шт.</t>
  </si>
  <si>
    <t>по адресу: ул. Парковая, д.33 (S жилые + нежилые = 6075,1 м2, Sзем.уч.= 2237,23м2)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</si>
</sst>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#,##0.000"/>
    <numFmt numFmtId="169" formatCode="#,##0.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 Black"/>
      <family val="2"/>
    </font>
    <font>
      <sz val="10"/>
      <color rgb="FFFF000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6">
    <xf numFmtId="0" fontId="0" fillId="0" borderId="0" xfId="0" applyAlignment="1">
      <alignment/>
    </xf>
    <xf numFmtId="4" fontId="0" fillId="24" borderId="0" xfId="0" applyNumberFormat="1" applyFill="1" applyAlignment="1">
      <alignment/>
    </xf>
    <xf numFmtId="4" fontId="20" fillId="24" borderId="0" xfId="0" applyNumberFormat="1" applyFont="1" applyFill="1" applyAlignment="1">
      <alignment/>
    </xf>
    <xf numFmtId="4" fontId="0" fillId="24" borderId="0" xfId="0" applyNumberForma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center" vertical="center" textRotation="90" wrapText="1"/>
    </xf>
    <xf numFmtId="4" fontId="18" fillId="24" borderId="11" xfId="0" applyNumberFormat="1" applyFont="1" applyFill="1" applyBorder="1" applyAlignment="1">
      <alignment horizontal="center" vertical="center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4" fontId="0" fillId="24" borderId="13" xfId="0" applyNumberFormat="1" applyFont="1" applyFill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center" vertical="center" wrapText="1"/>
    </xf>
    <xf numFmtId="4" fontId="0" fillId="24" borderId="16" xfId="0" applyNumberFormat="1" applyFont="1" applyFill="1" applyBorder="1" applyAlignment="1">
      <alignment horizontal="center" vertical="center" wrapText="1"/>
    </xf>
    <xf numFmtId="4" fontId="0" fillId="24" borderId="17" xfId="0" applyNumberFormat="1" applyFont="1" applyFill="1" applyBorder="1" applyAlignment="1">
      <alignment horizontal="center" vertical="center" wrapText="1"/>
    </xf>
    <xf numFmtId="4" fontId="0" fillId="24" borderId="18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left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left" vertical="center" wrapText="1"/>
    </xf>
    <xf numFmtId="4" fontId="22" fillId="24" borderId="0" xfId="0" applyNumberFormat="1" applyFont="1" applyFill="1" applyAlignment="1">
      <alignment horizontal="center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4" fontId="18" fillId="24" borderId="23" xfId="0" applyNumberFormat="1" applyFont="1" applyFill="1" applyBorder="1" applyAlignment="1">
      <alignment horizontal="center" vertical="center" wrapText="1"/>
    </xf>
    <xf numFmtId="4" fontId="0" fillId="24" borderId="22" xfId="0" applyNumberFormat="1" applyFont="1" applyFill="1" applyBorder="1" applyAlignment="1">
      <alignment horizontal="left" vertical="center" wrapText="1"/>
    </xf>
    <xf numFmtId="4" fontId="0" fillId="24" borderId="20" xfId="0" applyNumberFormat="1" applyFont="1" applyFill="1" applyBorder="1" applyAlignment="1">
      <alignment horizontal="center" vertical="center" wrapText="1"/>
    </xf>
    <xf numFmtId="4" fontId="0" fillId="24" borderId="21" xfId="0" applyNumberFormat="1" applyFont="1" applyFill="1" applyBorder="1" applyAlignment="1">
      <alignment horizontal="center" vertical="center" wrapText="1"/>
    </xf>
    <xf numFmtId="4" fontId="19" fillId="24" borderId="22" xfId="0" applyNumberFormat="1" applyFont="1" applyFill="1" applyBorder="1" applyAlignment="1">
      <alignment horizontal="left" vertical="center" wrapText="1"/>
    </xf>
    <xf numFmtId="4" fontId="18" fillId="24" borderId="10" xfId="0" applyNumberFormat="1" applyFont="1" applyFill="1" applyBorder="1" applyAlignment="1">
      <alignment horizontal="left" vertical="center" wrapText="1"/>
    </xf>
    <xf numFmtId="4" fontId="19" fillId="24" borderId="10" xfId="0" applyNumberFormat="1" applyFont="1" applyFill="1" applyBorder="1" applyAlignment="1">
      <alignment horizontal="left" vertical="center" wrapText="1"/>
    </xf>
    <xf numFmtId="4" fontId="18" fillId="24" borderId="11" xfId="0" applyNumberFormat="1" applyFont="1" applyFill="1" applyBorder="1" applyAlignment="1">
      <alignment horizontal="center" vertical="center"/>
    </xf>
    <xf numFmtId="4" fontId="23" fillId="24" borderId="0" xfId="0" applyNumberFormat="1" applyFont="1" applyFill="1" applyAlignment="1">
      <alignment horizontal="center" vertical="center"/>
    </xf>
    <xf numFmtId="4" fontId="0" fillId="24" borderId="0" xfId="0" applyNumberFormat="1" applyFill="1" applyAlignment="1">
      <alignment horizontal="left" vertical="center"/>
    </xf>
    <xf numFmtId="4" fontId="0" fillId="24" borderId="0" xfId="0" applyNumberFormat="1" applyFill="1" applyAlignment="1">
      <alignment horizontal="center" vertical="center"/>
    </xf>
    <xf numFmtId="4" fontId="0" fillId="24" borderId="0" xfId="0" applyNumberFormat="1" applyFont="1" applyFill="1" applyBorder="1" applyAlignment="1">
      <alignment horizontal="left" vertical="center" wrapText="1"/>
    </xf>
    <xf numFmtId="4" fontId="19" fillId="24" borderId="0" xfId="0" applyNumberFormat="1" applyFont="1" applyFill="1" applyBorder="1" applyAlignment="1">
      <alignment/>
    </xf>
    <xf numFmtId="4" fontId="19" fillId="24" borderId="0" xfId="0" applyNumberFormat="1" applyFont="1" applyFill="1" applyBorder="1" applyAlignment="1">
      <alignment horizontal="center"/>
    </xf>
    <xf numFmtId="4" fontId="19" fillId="24" borderId="0" xfId="0" applyNumberFormat="1" applyFont="1" applyFill="1" applyAlignment="1">
      <alignment/>
    </xf>
    <xf numFmtId="4" fontId="23" fillId="24" borderId="0" xfId="0" applyNumberFormat="1" applyFont="1" applyFill="1" applyBorder="1" applyAlignment="1">
      <alignment horizontal="left" vertical="center"/>
    </xf>
    <xf numFmtId="4" fontId="23" fillId="24" borderId="0" xfId="0" applyNumberFormat="1" applyFont="1" applyFill="1" applyBorder="1" applyAlignment="1">
      <alignment horizontal="center" vertical="center"/>
    </xf>
    <xf numFmtId="4" fontId="19" fillId="24" borderId="24" xfId="0" applyNumberFormat="1" applyFont="1" applyFill="1" applyBorder="1" applyAlignment="1">
      <alignment horizontal="left" vertical="center" wrapText="1"/>
    </xf>
    <xf numFmtId="4" fontId="19" fillId="24" borderId="11" xfId="0" applyNumberFormat="1" applyFont="1" applyFill="1" applyBorder="1" applyAlignment="1">
      <alignment/>
    </xf>
    <xf numFmtId="4" fontId="19" fillId="24" borderId="11" xfId="0" applyNumberFormat="1" applyFont="1" applyFill="1" applyBorder="1" applyAlignment="1">
      <alignment horizontal="center"/>
    </xf>
    <xf numFmtId="4" fontId="25" fillId="24" borderId="19" xfId="0" applyNumberFormat="1" applyFont="1" applyFill="1" applyBorder="1" applyAlignment="1">
      <alignment horizontal="left" vertical="center" wrapText="1"/>
    </xf>
    <xf numFmtId="4" fontId="25" fillId="24" borderId="21" xfId="0" applyNumberFormat="1" applyFont="1" applyFill="1" applyBorder="1" applyAlignment="1">
      <alignment horizontal="center" vertical="center" wrapText="1"/>
    </xf>
    <xf numFmtId="4" fontId="25" fillId="24" borderId="0" xfId="0" applyNumberFormat="1" applyFont="1" applyFill="1" applyAlignment="1">
      <alignment horizontal="center" vertical="center" wrapText="1"/>
    </xf>
    <xf numFmtId="0" fontId="19" fillId="24" borderId="25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5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4" fontId="18" fillId="25" borderId="21" xfId="0" applyNumberFormat="1" applyFont="1" applyFill="1" applyBorder="1" applyAlignment="1">
      <alignment horizontal="center" vertical="center" wrapText="1"/>
    </xf>
    <xf numFmtId="4" fontId="18" fillId="25" borderId="11" xfId="0" applyNumberFormat="1" applyFont="1" applyFill="1" applyBorder="1" applyAlignment="1">
      <alignment horizontal="center" vertical="center" wrapText="1"/>
    </xf>
    <xf numFmtId="4" fontId="18" fillId="25" borderId="20" xfId="0" applyNumberFormat="1" applyFont="1" applyFill="1" applyBorder="1" applyAlignment="1">
      <alignment horizontal="center" vertical="center" wrapText="1"/>
    </xf>
    <xf numFmtId="4" fontId="25" fillId="25" borderId="21" xfId="0" applyNumberFormat="1" applyFont="1" applyFill="1" applyBorder="1" applyAlignment="1">
      <alignment horizontal="center" vertical="center" wrapText="1"/>
    </xf>
    <xf numFmtId="4" fontId="25" fillId="25" borderId="26" xfId="0" applyNumberFormat="1" applyFont="1" applyFill="1" applyBorder="1" applyAlignment="1">
      <alignment horizontal="center" vertical="center" wrapText="1"/>
    </xf>
    <xf numFmtId="4" fontId="25" fillId="25" borderId="27" xfId="0" applyNumberFormat="1" applyFont="1" applyFill="1" applyBorder="1" applyAlignment="1">
      <alignment horizontal="center" vertical="center" wrapText="1"/>
    </xf>
    <xf numFmtId="4" fontId="18" fillId="25" borderId="28" xfId="0" applyNumberFormat="1" applyFont="1" applyFill="1" applyBorder="1" applyAlignment="1">
      <alignment horizontal="center" vertical="center" wrapText="1"/>
    </xf>
    <xf numFmtId="4" fontId="18" fillId="25" borderId="23" xfId="0" applyNumberFormat="1" applyFont="1" applyFill="1" applyBorder="1" applyAlignment="1">
      <alignment horizontal="center" vertical="center" wrapText="1"/>
    </xf>
    <xf numFmtId="4" fontId="18" fillId="25" borderId="29" xfId="0" applyNumberFormat="1" applyFont="1" applyFill="1" applyBorder="1" applyAlignment="1">
      <alignment horizontal="center" vertical="center" wrapText="1"/>
    </xf>
    <xf numFmtId="4" fontId="0" fillId="25" borderId="22" xfId="0" applyNumberFormat="1" applyFont="1" applyFill="1" applyBorder="1" applyAlignment="1">
      <alignment horizontal="left" vertical="center" wrapText="1"/>
    </xf>
    <xf numFmtId="4" fontId="0" fillId="25" borderId="20" xfId="0" applyNumberFormat="1" applyFont="1" applyFill="1" applyBorder="1" applyAlignment="1">
      <alignment horizontal="center" vertical="center" wrapText="1"/>
    </xf>
    <xf numFmtId="4" fontId="0" fillId="25" borderId="30" xfId="0" applyNumberFormat="1" applyFont="1" applyFill="1" applyBorder="1" applyAlignment="1">
      <alignment horizontal="center" vertical="center" wrapText="1"/>
    </xf>
    <xf numFmtId="4" fontId="0" fillId="25" borderId="28" xfId="0" applyNumberFormat="1" applyFont="1" applyFill="1" applyBorder="1" applyAlignment="1">
      <alignment horizontal="center" vertical="center" wrapText="1"/>
    </xf>
    <xf numFmtId="4" fontId="0" fillId="25" borderId="21" xfId="0" applyNumberFormat="1" applyFont="1" applyFill="1" applyBorder="1" applyAlignment="1">
      <alignment horizontal="center" vertical="center" wrapText="1"/>
    </xf>
    <xf numFmtId="4" fontId="18" fillId="25" borderId="11" xfId="0" applyNumberFormat="1" applyFont="1" applyFill="1" applyBorder="1" applyAlignment="1">
      <alignment horizontal="center" vertical="center"/>
    </xf>
    <xf numFmtId="4" fontId="18" fillId="25" borderId="31" xfId="0" applyNumberFormat="1" applyFont="1" applyFill="1" applyBorder="1" applyAlignment="1">
      <alignment horizontal="center" vertical="center"/>
    </xf>
    <xf numFmtId="4" fontId="18" fillId="25" borderId="12" xfId="0" applyNumberFormat="1" applyFont="1" applyFill="1" applyBorder="1" applyAlignment="1">
      <alignment horizontal="center" vertical="center"/>
    </xf>
    <xf numFmtId="4" fontId="0" fillId="25" borderId="0" xfId="0" applyNumberFormat="1" applyFill="1" applyAlignment="1">
      <alignment horizontal="center" vertical="center"/>
    </xf>
    <xf numFmtId="4" fontId="19" fillId="25" borderId="0" xfId="0" applyNumberFormat="1" applyFont="1" applyFill="1" applyBorder="1" applyAlignment="1">
      <alignment horizontal="center"/>
    </xf>
    <xf numFmtId="4" fontId="20" fillId="26" borderId="0" xfId="0" applyNumberFormat="1" applyFont="1" applyFill="1" applyAlignment="1">
      <alignment horizontal="center"/>
    </xf>
    <xf numFmtId="4" fontId="0" fillId="24" borderId="32" xfId="0" applyNumberFormat="1" applyFont="1" applyFill="1" applyBorder="1" applyAlignment="1">
      <alignment horizontal="center" vertical="center" wrapText="1"/>
    </xf>
    <xf numFmtId="4" fontId="18" fillId="25" borderId="33" xfId="0" applyNumberFormat="1" applyFont="1" applyFill="1" applyBorder="1" applyAlignment="1">
      <alignment horizontal="center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 wrapText="1"/>
    </xf>
    <xf numFmtId="2" fontId="25" fillId="0" borderId="21" xfId="0" applyNumberFormat="1" applyFont="1" applyFill="1" applyBorder="1" applyAlignment="1">
      <alignment horizontal="center" vertical="center" wrapText="1"/>
    </xf>
    <xf numFmtId="2" fontId="25" fillId="25" borderId="26" xfId="0" applyNumberFormat="1" applyFont="1" applyFill="1" applyBorder="1" applyAlignment="1">
      <alignment horizontal="center" vertical="center" wrapText="1"/>
    </xf>
    <xf numFmtId="2" fontId="25" fillId="25" borderId="21" xfId="0" applyNumberFormat="1" applyFont="1" applyFill="1" applyBorder="1" applyAlignment="1">
      <alignment horizontal="center" vertical="center" wrapText="1"/>
    </xf>
    <xf numFmtId="2" fontId="25" fillId="25" borderId="27" xfId="0" applyNumberFormat="1" applyFont="1" applyFill="1" applyBorder="1" applyAlignment="1">
      <alignment horizontal="center" vertical="center" wrapText="1"/>
    </xf>
    <xf numFmtId="0" fontId="27" fillId="25" borderId="19" xfId="0" applyFont="1" applyFill="1" applyBorder="1" applyAlignment="1">
      <alignment horizontal="left" vertical="center" wrapText="1"/>
    </xf>
    <xf numFmtId="0" fontId="25" fillId="25" borderId="21" xfId="0" applyFont="1" applyFill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left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31" fillId="26" borderId="0" xfId="0" applyFont="1" applyFill="1" applyAlignment="1">
      <alignment horizontal="center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0" fillId="25" borderId="20" xfId="0" applyFont="1" applyFill="1" applyBorder="1" applyAlignment="1">
      <alignment horizontal="center" vertical="center" wrapText="1"/>
    </xf>
    <xf numFmtId="4" fontId="31" fillId="24" borderId="0" xfId="0" applyNumberFormat="1" applyFont="1" applyFill="1" applyAlignment="1">
      <alignment horizontal="center" vertical="center" wrapText="1"/>
    </xf>
    <xf numFmtId="2" fontId="18" fillId="25" borderId="26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4" fontId="18" fillId="25" borderId="26" xfId="0" applyNumberFormat="1" applyFont="1" applyFill="1" applyBorder="1" applyAlignment="1">
      <alignment horizontal="center" vertical="center" wrapText="1"/>
    </xf>
    <xf numFmtId="4" fontId="18" fillId="25" borderId="27" xfId="0" applyNumberFormat="1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4" fontId="0" fillId="25" borderId="30" xfId="0" applyNumberFormat="1" applyFont="1" applyFill="1" applyBorder="1" applyAlignment="1">
      <alignment horizontal="center" vertical="center" wrapText="1"/>
    </xf>
    <xf numFmtId="4" fontId="0" fillId="25" borderId="26" xfId="0" applyNumberFormat="1" applyFont="1" applyFill="1" applyBorder="1" applyAlignment="1">
      <alignment horizontal="center" vertical="center" wrapText="1"/>
    </xf>
    <xf numFmtId="4" fontId="0" fillId="25" borderId="20" xfId="0" applyNumberFormat="1" applyFont="1" applyFill="1" applyBorder="1" applyAlignment="1">
      <alignment horizontal="center" vertical="center" wrapText="1"/>
    </xf>
    <xf numFmtId="4" fontId="0" fillId="25" borderId="28" xfId="0" applyNumberFormat="1" applyFont="1" applyFill="1" applyBorder="1" applyAlignment="1">
      <alignment horizontal="center" vertical="center" wrapText="1"/>
    </xf>
    <xf numFmtId="4" fontId="0" fillId="25" borderId="21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4" fontId="27" fillId="25" borderId="20" xfId="0" applyNumberFormat="1" applyFont="1" applyFill="1" applyBorder="1" applyAlignment="1">
      <alignment horizontal="center" vertical="center" wrapText="1"/>
    </xf>
    <xf numFmtId="4" fontId="27" fillId="25" borderId="28" xfId="0" applyNumberFormat="1" applyFont="1" applyFill="1" applyBorder="1" applyAlignment="1">
      <alignment horizontal="center" vertical="center" wrapText="1"/>
    </xf>
    <xf numFmtId="4" fontId="27" fillId="25" borderId="21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4" fontId="27" fillId="25" borderId="26" xfId="0" applyNumberFormat="1" applyFont="1" applyFill="1" applyBorder="1" applyAlignment="1">
      <alignment horizontal="center" vertical="center" wrapText="1"/>
    </xf>
    <xf numFmtId="4" fontId="18" fillId="26" borderId="0" xfId="0" applyNumberFormat="1" applyFont="1" applyFill="1" applyAlignment="1">
      <alignment horizontal="center" vertical="center" wrapText="1"/>
    </xf>
    <xf numFmtId="4" fontId="18" fillId="24" borderId="34" xfId="0" applyNumberFormat="1" applyFont="1" applyFill="1" applyBorder="1" applyAlignment="1">
      <alignment horizontal="left" vertical="center" wrapText="1"/>
    </xf>
    <xf numFmtId="4" fontId="18" fillId="24" borderId="32" xfId="0" applyNumberFormat="1" applyFont="1" applyFill="1" applyBorder="1" applyAlignment="1">
      <alignment horizontal="center" vertical="center" wrapText="1"/>
    </xf>
    <xf numFmtId="4" fontId="0" fillId="24" borderId="20" xfId="0" applyNumberFormat="1" applyFont="1" applyFill="1" applyBorder="1" applyAlignment="1">
      <alignment horizontal="left" vertical="center" wrapText="1"/>
    </xf>
    <xf numFmtId="4" fontId="18" fillId="24" borderId="20" xfId="0" applyNumberFormat="1" applyFont="1" applyFill="1" applyBorder="1" applyAlignment="1">
      <alignment horizontal="left" vertical="center" wrapText="1"/>
    </xf>
    <xf numFmtId="4" fontId="19" fillId="24" borderId="20" xfId="0" applyNumberFormat="1" applyFont="1" applyFill="1" applyBorder="1" applyAlignment="1">
      <alignment/>
    </xf>
    <xf numFmtId="4" fontId="19" fillId="24" borderId="20" xfId="0" applyNumberFormat="1" applyFont="1" applyFill="1" applyBorder="1" applyAlignment="1">
      <alignment horizontal="center"/>
    </xf>
    <xf numFmtId="4" fontId="29" fillId="24" borderId="20" xfId="0" applyNumberFormat="1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4" fontId="28" fillId="25" borderId="26" xfId="0" applyNumberFormat="1" applyFont="1" applyFill="1" applyBorder="1" applyAlignment="1">
      <alignment horizontal="center" vertical="center" wrapText="1"/>
    </xf>
    <xf numFmtId="4" fontId="22" fillId="25" borderId="0" xfId="0" applyNumberFormat="1" applyFont="1" applyFill="1" applyAlignment="1">
      <alignment horizontal="center" vertical="center" wrapText="1"/>
    </xf>
    <xf numFmtId="4" fontId="18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4" fontId="0" fillId="25" borderId="20" xfId="0" applyNumberFormat="1" applyFont="1" applyFill="1" applyBorder="1" applyAlignment="1">
      <alignment horizontal="left" vertical="center" wrapText="1"/>
    </xf>
    <xf numFmtId="4" fontId="19" fillId="25" borderId="20" xfId="0" applyNumberFormat="1" applyFont="1" applyFill="1" applyBorder="1" applyAlignment="1">
      <alignment/>
    </xf>
    <xf numFmtId="4" fontId="19" fillId="25" borderId="20" xfId="0" applyNumberFormat="1" applyFont="1" applyFill="1" applyBorder="1" applyAlignment="1">
      <alignment horizontal="center"/>
    </xf>
    <xf numFmtId="4" fontId="29" fillId="25" borderId="20" xfId="0" applyNumberFormat="1" applyFont="1" applyFill="1" applyBorder="1" applyAlignment="1">
      <alignment horizontal="center"/>
    </xf>
    <xf numFmtId="4" fontId="19" fillId="25" borderId="0" xfId="0" applyNumberFormat="1" applyFont="1" applyFill="1" applyAlignment="1">
      <alignment/>
    </xf>
    <xf numFmtId="2" fontId="19" fillId="25" borderId="0" xfId="0" applyNumberFormat="1" applyFont="1" applyFill="1" applyAlignment="1">
      <alignment/>
    </xf>
    <xf numFmtId="4" fontId="21" fillId="25" borderId="0" xfId="0" applyNumberFormat="1" applyFont="1" applyFill="1" applyAlignment="1">
      <alignment horizontal="left" vertical="center"/>
    </xf>
    <xf numFmtId="4" fontId="19" fillId="25" borderId="35" xfId="0" applyNumberFormat="1" applyFont="1" applyFill="1" applyBorder="1" applyAlignment="1">
      <alignment horizontal="center" vertical="center" wrapText="1"/>
    </xf>
    <xf numFmtId="4" fontId="19" fillId="25" borderId="36" xfId="0" applyNumberFormat="1" applyFont="1" applyFill="1" applyBorder="1" applyAlignment="1">
      <alignment horizontal="center" vertical="center" wrapText="1"/>
    </xf>
    <xf numFmtId="4" fontId="0" fillId="25" borderId="36" xfId="0" applyNumberFormat="1" applyFill="1" applyBorder="1" applyAlignment="1">
      <alignment horizontal="center" vertical="center" wrapText="1"/>
    </xf>
    <xf numFmtId="4" fontId="0" fillId="25" borderId="37" xfId="0" applyNumberFormat="1" applyFill="1" applyBorder="1" applyAlignment="1">
      <alignment horizontal="center" vertical="center" wrapText="1"/>
    </xf>
    <xf numFmtId="4" fontId="19" fillId="25" borderId="38" xfId="0" applyNumberFormat="1" applyFont="1" applyFill="1" applyBorder="1" applyAlignment="1">
      <alignment horizontal="center" vertical="center" wrapText="1"/>
    </xf>
    <xf numFmtId="4" fontId="0" fillId="25" borderId="38" xfId="0" applyNumberFormat="1" applyFill="1" applyBorder="1" applyAlignment="1">
      <alignment horizontal="center" vertical="center" wrapText="1"/>
    </xf>
    <xf numFmtId="4" fontId="19" fillId="25" borderId="0" xfId="0" applyNumberFormat="1" applyFont="1" applyFill="1" applyAlignment="1">
      <alignment horizontal="center" wrapText="1"/>
    </xf>
    <xf numFmtId="4" fontId="0" fillId="25" borderId="0" xfId="0" applyNumberFormat="1" applyFill="1" applyAlignment="1">
      <alignment/>
    </xf>
    <xf numFmtId="4" fontId="21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ill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  <xf numFmtId="4" fontId="18" fillId="25" borderId="0" xfId="0" applyNumberFormat="1" applyFont="1" applyFill="1" applyAlignment="1">
      <alignment horizontal="right" vertical="center"/>
    </xf>
    <xf numFmtId="4" fontId="0" fillId="25" borderId="0" xfId="0" applyNumberFormat="1" applyFill="1" applyAlignment="1">
      <alignment horizontal="right"/>
    </xf>
    <xf numFmtId="4" fontId="18" fillId="25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zoomScale="75" zoomScaleNormal="75" zoomScalePageLayoutView="0" workbookViewId="0" topLeftCell="A106">
      <selection activeCell="A1" sqref="A1:H154"/>
    </sheetView>
  </sheetViews>
  <sheetFormatPr defaultColWidth="9.00390625" defaultRowHeight="12.75"/>
  <cols>
    <col min="1" max="1" width="74.75390625" style="1" customWidth="1"/>
    <col min="2" max="2" width="19.125" style="1" customWidth="1"/>
    <col min="3" max="3" width="13.875" style="1" hidden="1" customWidth="1"/>
    <col min="4" max="4" width="16.3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48" hidden="1" customWidth="1"/>
    <col min="12" max="14" width="15.375" style="1" customWidth="1"/>
    <col min="15" max="16384" width="9.125" style="1" customWidth="1"/>
  </cols>
  <sheetData>
    <row r="1" spans="1:8" ht="16.5" customHeight="1">
      <c r="A1" s="153" t="s">
        <v>0</v>
      </c>
      <c r="B1" s="154"/>
      <c r="C1" s="154"/>
      <c r="D1" s="154"/>
      <c r="E1" s="154"/>
      <c r="F1" s="154"/>
      <c r="G1" s="154"/>
      <c r="H1" s="154"/>
    </row>
    <row r="2" spans="1:8" ht="21.75" customHeight="1">
      <c r="A2" s="79" t="s">
        <v>141</v>
      </c>
      <c r="B2" s="155" t="s">
        <v>1</v>
      </c>
      <c r="C2" s="155"/>
      <c r="D2" s="155"/>
      <c r="E2" s="155"/>
      <c r="F2" s="155"/>
      <c r="G2" s="154"/>
      <c r="H2" s="154"/>
    </row>
    <row r="3" spans="2:8" ht="14.25" customHeight="1">
      <c r="B3" s="155" t="s">
        <v>2</v>
      </c>
      <c r="C3" s="155"/>
      <c r="D3" s="155"/>
      <c r="E3" s="155"/>
      <c r="F3" s="155"/>
      <c r="G3" s="154"/>
      <c r="H3" s="154"/>
    </row>
    <row r="4" spans="2:8" ht="14.25" customHeight="1">
      <c r="B4" s="155" t="s">
        <v>39</v>
      </c>
      <c r="C4" s="155"/>
      <c r="D4" s="155"/>
      <c r="E4" s="155"/>
      <c r="F4" s="155"/>
      <c r="G4" s="154"/>
      <c r="H4" s="154"/>
    </row>
    <row r="5" spans="1:8" s="58" customFormat="1" ht="39.75" customHeight="1">
      <c r="A5" s="150" t="s">
        <v>155</v>
      </c>
      <c r="B5" s="151"/>
      <c r="C5" s="151"/>
      <c r="D5" s="151"/>
      <c r="E5" s="151"/>
      <c r="F5" s="151"/>
      <c r="G5" s="151"/>
      <c r="H5" s="151"/>
    </row>
    <row r="6" spans="1:8" s="58" customFormat="1" ht="21.75" customHeight="1">
      <c r="A6" s="152" t="s">
        <v>140</v>
      </c>
      <c r="B6" s="152"/>
      <c r="C6" s="152"/>
      <c r="D6" s="152"/>
      <c r="E6" s="152"/>
      <c r="F6" s="152"/>
      <c r="G6" s="152"/>
      <c r="H6" s="152"/>
    </row>
    <row r="7" spans="1:11" s="2" customFormat="1" ht="22.5" customHeight="1">
      <c r="A7" s="146" t="s">
        <v>3</v>
      </c>
      <c r="B7" s="146"/>
      <c r="C7" s="146"/>
      <c r="D7" s="146"/>
      <c r="E7" s="147"/>
      <c r="F7" s="147"/>
      <c r="G7" s="147"/>
      <c r="H7" s="147"/>
      <c r="K7" s="49"/>
    </row>
    <row r="8" spans="1:11" s="3" customFormat="1" ht="18.75" customHeight="1">
      <c r="A8" s="146" t="s">
        <v>122</v>
      </c>
      <c r="B8" s="146"/>
      <c r="C8" s="146"/>
      <c r="D8" s="146"/>
      <c r="E8" s="147"/>
      <c r="F8" s="147"/>
      <c r="G8" s="147"/>
      <c r="H8" s="147"/>
      <c r="K8" s="50"/>
    </row>
    <row r="9" spans="1:11" s="4" customFormat="1" ht="17.25" customHeight="1">
      <c r="A9" s="148" t="s">
        <v>32</v>
      </c>
      <c r="B9" s="148"/>
      <c r="C9" s="148"/>
      <c r="D9" s="148"/>
      <c r="E9" s="149"/>
      <c r="F9" s="149"/>
      <c r="G9" s="149"/>
      <c r="H9" s="149"/>
      <c r="K9" s="51"/>
    </row>
    <row r="10" spans="1:11" s="3" customFormat="1" ht="30" customHeight="1" thickBot="1">
      <c r="A10" s="144" t="s">
        <v>86</v>
      </c>
      <c r="B10" s="144"/>
      <c r="C10" s="144"/>
      <c r="D10" s="144"/>
      <c r="E10" s="145"/>
      <c r="F10" s="145"/>
      <c r="G10" s="145"/>
      <c r="H10" s="145"/>
      <c r="K10" s="50"/>
    </row>
    <row r="11" spans="1:11" s="9" customFormat="1" ht="139.5" customHeight="1" thickBot="1">
      <c r="A11" s="5" t="s">
        <v>4</v>
      </c>
      <c r="B11" s="6" t="s">
        <v>5</v>
      </c>
      <c r="C11" s="7" t="s">
        <v>6</v>
      </c>
      <c r="D11" s="7" t="s">
        <v>40</v>
      </c>
      <c r="E11" s="7" t="s">
        <v>6</v>
      </c>
      <c r="F11" s="8" t="s">
        <v>7</v>
      </c>
      <c r="G11" s="7" t="s">
        <v>6</v>
      </c>
      <c r="H11" s="8" t="s">
        <v>7</v>
      </c>
      <c r="K11" s="52"/>
    </row>
    <row r="12" spans="1:11" s="16" customFormat="1" ht="12.75">
      <c r="A12" s="10"/>
      <c r="B12" s="11"/>
      <c r="C12" s="11">
        <v>3</v>
      </c>
      <c r="D12" s="12"/>
      <c r="E12" s="11">
        <v>3</v>
      </c>
      <c r="F12" s="13">
        <v>4</v>
      </c>
      <c r="G12" s="14"/>
      <c r="H12" s="15"/>
      <c r="K12" s="53"/>
    </row>
    <row r="13" spans="1:11" s="16" customFormat="1" ht="49.5" customHeight="1">
      <c r="A13" s="140" t="s">
        <v>8</v>
      </c>
      <c r="B13" s="141"/>
      <c r="C13" s="141"/>
      <c r="D13" s="141"/>
      <c r="E13" s="141"/>
      <c r="F13" s="141"/>
      <c r="G13" s="142"/>
      <c r="H13" s="143"/>
      <c r="K13" s="53"/>
    </row>
    <row r="14" spans="1:11" s="9" customFormat="1" ht="15">
      <c r="A14" s="82" t="s">
        <v>112</v>
      </c>
      <c r="B14" s="83"/>
      <c r="C14" s="84">
        <f>F14*12</f>
        <v>0</v>
      </c>
      <c r="D14" s="100">
        <f>G14*I14</f>
        <v>231730.42</v>
      </c>
      <c r="E14" s="101">
        <f>H14*12</f>
        <v>38.16</v>
      </c>
      <c r="F14" s="102"/>
      <c r="G14" s="101">
        <f>H14*12</f>
        <v>38.16</v>
      </c>
      <c r="H14" s="101">
        <f>H19+H23</f>
        <v>3.18</v>
      </c>
      <c r="I14" s="99">
        <v>6072.6</v>
      </c>
      <c r="J14" s="9">
        <f>1.07</f>
        <v>1.07</v>
      </c>
      <c r="K14" s="52">
        <v>2.24</v>
      </c>
    </row>
    <row r="15" spans="1:15" s="45" customFormat="1" ht="30" customHeight="1">
      <c r="A15" s="85" t="s">
        <v>88</v>
      </c>
      <c r="B15" s="86" t="s">
        <v>89</v>
      </c>
      <c r="C15" s="87"/>
      <c r="D15" s="88"/>
      <c r="E15" s="89"/>
      <c r="F15" s="90"/>
      <c r="G15" s="89"/>
      <c r="H15" s="89"/>
      <c r="K15" s="54"/>
      <c r="N15" s="9"/>
      <c r="O15" s="9"/>
    </row>
    <row r="16" spans="1:15" s="45" customFormat="1" ht="15">
      <c r="A16" s="85" t="s">
        <v>90</v>
      </c>
      <c r="B16" s="86" t="s">
        <v>89</v>
      </c>
      <c r="C16" s="87"/>
      <c r="D16" s="88"/>
      <c r="E16" s="89"/>
      <c r="F16" s="90"/>
      <c r="G16" s="89"/>
      <c r="H16" s="89"/>
      <c r="K16" s="54"/>
      <c r="N16" s="9"/>
      <c r="O16" s="9"/>
    </row>
    <row r="17" spans="1:15" s="45" customFormat="1" ht="15">
      <c r="A17" s="85" t="s">
        <v>91</v>
      </c>
      <c r="B17" s="86" t="s">
        <v>92</v>
      </c>
      <c r="C17" s="87"/>
      <c r="D17" s="88"/>
      <c r="E17" s="89"/>
      <c r="F17" s="90"/>
      <c r="G17" s="89"/>
      <c r="H17" s="89"/>
      <c r="K17" s="54"/>
      <c r="N17" s="9"/>
      <c r="O17" s="9"/>
    </row>
    <row r="18" spans="1:15" s="45" customFormat="1" ht="15">
      <c r="A18" s="85" t="s">
        <v>93</v>
      </c>
      <c r="B18" s="86" t="s">
        <v>89</v>
      </c>
      <c r="C18" s="87"/>
      <c r="D18" s="88"/>
      <c r="E18" s="89"/>
      <c r="F18" s="90"/>
      <c r="G18" s="89"/>
      <c r="H18" s="89"/>
      <c r="K18" s="54"/>
      <c r="N18" s="9"/>
      <c r="O18" s="9"/>
    </row>
    <row r="19" spans="1:15" s="45" customFormat="1" ht="15">
      <c r="A19" s="91" t="s">
        <v>38</v>
      </c>
      <c r="B19" s="92"/>
      <c r="C19" s="89"/>
      <c r="D19" s="88"/>
      <c r="E19" s="89"/>
      <c r="F19" s="90"/>
      <c r="G19" s="89"/>
      <c r="H19" s="101">
        <v>2.83</v>
      </c>
      <c r="K19" s="54"/>
      <c r="N19" s="9"/>
      <c r="O19" s="9"/>
    </row>
    <row r="20" spans="1:15" s="45" customFormat="1" ht="15">
      <c r="A20" s="93" t="s">
        <v>113</v>
      </c>
      <c r="B20" s="92" t="s">
        <v>89</v>
      </c>
      <c r="C20" s="89"/>
      <c r="D20" s="88"/>
      <c r="E20" s="89"/>
      <c r="F20" s="90"/>
      <c r="G20" s="89"/>
      <c r="H20" s="89">
        <v>0.12</v>
      </c>
      <c r="K20" s="54"/>
      <c r="N20" s="9"/>
      <c r="O20" s="9"/>
    </row>
    <row r="21" spans="1:15" s="45" customFormat="1" ht="15">
      <c r="A21" s="93" t="s">
        <v>114</v>
      </c>
      <c r="B21" s="92" t="s">
        <v>89</v>
      </c>
      <c r="C21" s="89"/>
      <c r="D21" s="88"/>
      <c r="E21" s="89"/>
      <c r="F21" s="90"/>
      <c r="G21" s="89"/>
      <c r="H21" s="89">
        <v>0.11</v>
      </c>
      <c r="K21" s="54"/>
      <c r="N21" s="9"/>
      <c r="O21" s="9"/>
    </row>
    <row r="22" spans="1:15" s="45" customFormat="1" ht="15">
      <c r="A22" s="93" t="s">
        <v>142</v>
      </c>
      <c r="B22" s="92" t="s">
        <v>89</v>
      </c>
      <c r="C22" s="89"/>
      <c r="D22" s="88"/>
      <c r="E22" s="89"/>
      <c r="F22" s="90"/>
      <c r="G22" s="89"/>
      <c r="H22" s="89">
        <v>0.12</v>
      </c>
      <c r="K22" s="54"/>
      <c r="N22" s="9"/>
      <c r="O22" s="9"/>
    </row>
    <row r="23" spans="1:15" s="45" customFormat="1" ht="15">
      <c r="A23" s="91" t="s">
        <v>38</v>
      </c>
      <c r="B23" s="92"/>
      <c r="C23" s="89"/>
      <c r="D23" s="88"/>
      <c r="E23" s="89"/>
      <c r="F23" s="90"/>
      <c r="G23" s="89"/>
      <c r="H23" s="101">
        <f>H20+H21+H22</f>
        <v>0.35</v>
      </c>
      <c r="K23" s="54"/>
      <c r="N23" s="9"/>
      <c r="O23" s="9"/>
    </row>
    <row r="24" spans="1:11" s="9" customFormat="1" ht="30">
      <c r="A24" s="17" t="s">
        <v>10</v>
      </c>
      <c r="B24" s="19" t="s">
        <v>11</v>
      </c>
      <c r="C24" s="19">
        <f>F24*12</f>
        <v>0</v>
      </c>
      <c r="D24" s="103">
        <f>G24*I24</f>
        <v>98376.12</v>
      </c>
      <c r="E24" s="60">
        <f>H24*12</f>
        <v>16.2</v>
      </c>
      <c r="F24" s="104"/>
      <c r="G24" s="60">
        <f>H24*12</f>
        <v>16.2</v>
      </c>
      <c r="H24" s="60">
        <v>1.35</v>
      </c>
      <c r="I24" s="9">
        <v>6072.6</v>
      </c>
      <c r="J24" s="9">
        <v>1.07</v>
      </c>
      <c r="K24" s="52">
        <v>1.96</v>
      </c>
    </row>
    <row r="25" spans="1:15" s="45" customFormat="1" ht="15">
      <c r="A25" s="43" t="s">
        <v>94</v>
      </c>
      <c r="B25" s="44" t="s">
        <v>11</v>
      </c>
      <c r="C25" s="44"/>
      <c r="D25" s="64"/>
      <c r="E25" s="63"/>
      <c r="F25" s="65"/>
      <c r="G25" s="63"/>
      <c r="H25" s="63"/>
      <c r="K25" s="54"/>
      <c r="N25" s="9"/>
      <c r="O25" s="9"/>
    </row>
    <row r="26" spans="1:15" s="45" customFormat="1" ht="15">
      <c r="A26" s="43" t="s">
        <v>95</v>
      </c>
      <c r="B26" s="44" t="s">
        <v>11</v>
      </c>
      <c r="C26" s="44"/>
      <c r="D26" s="64"/>
      <c r="E26" s="63"/>
      <c r="F26" s="65"/>
      <c r="G26" s="63"/>
      <c r="H26" s="63"/>
      <c r="K26" s="54"/>
      <c r="N26" s="9"/>
      <c r="O26" s="9"/>
    </row>
    <row r="27" spans="1:15" s="45" customFormat="1" ht="15">
      <c r="A27" s="43" t="s">
        <v>105</v>
      </c>
      <c r="B27" s="44" t="s">
        <v>106</v>
      </c>
      <c r="C27" s="44"/>
      <c r="D27" s="64"/>
      <c r="E27" s="63"/>
      <c r="F27" s="65"/>
      <c r="G27" s="63"/>
      <c r="H27" s="63"/>
      <c r="K27" s="54"/>
      <c r="N27" s="9"/>
      <c r="O27" s="9"/>
    </row>
    <row r="28" spans="1:15" s="45" customFormat="1" ht="15">
      <c r="A28" s="43" t="s">
        <v>96</v>
      </c>
      <c r="B28" s="44" t="s">
        <v>11</v>
      </c>
      <c r="C28" s="44"/>
      <c r="D28" s="64"/>
      <c r="E28" s="63"/>
      <c r="F28" s="65"/>
      <c r="G28" s="63"/>
      <c r="H28" s="63"/>
      <c r="K28" s="54"/>
      <c r="N28" s="9"/>
      <c r="O28" s="9"/>
    </row>
    <row r="29" spans="1:15" s="45" customFormat="1" ht="25.5">
      <c r="A29" s="43" t="s">
        <v>97</v>
      </c>
      <c r="B29" s="44" t="s">
        <v>12</v>
      </c>
      <c r="C29" s="44"/>
      <c r="D29" s="64"/>
      <c r="E29" s="63"/>
      <c r="F29" s="65"/>
      <c r="G29" s="63"/>
      <c r="H29" s="63"/>
      <c r="K29" s="54"/>
      <c r="N29" s="9"/>
      <c r="O29" s="9"/>
    </row>
    <row r="30" spans="1:15" s="45" customFormat="1" ht="15">
      <c r="A30" s="43" t="s">
        <v>98</v>
      </c>
      <c r="B30" s="44" t="s">
        <v>11</v>
      </c>
      <c r="C30" s="44"/>
      <c r="D30" s="64"/>
      <c r="E30" s="63"/>
      <c r="F30" s="65"/>
      <c r="G30" s="63"/>
      <c r="H30" s="63"/>
      <c r="K30" s="54"/>
      <c r="N30" s="9"/>
      <c r="O30" s="9"/>
    </row>
    <row r="31" spans="1:15" s="45" customFormat="1" ht="15">
      <c r="A31" s="43" t="s">
        <v>99</v>
      </c>
      <c r="B31" s="44" t="s">
        <v>11</v>
      </c>
      <c r="C31" s="44"/>
      <c r="D31" s="64"/>
      <c r="E31" s="63"/>
      <c r="F31" s="65"/>
      <c r="G31" s="63"/>
      <c r="H31" s="63"/>
      <c r="K31" s="54"/>
      <c r="N31" s="9"/>
      <c r="O31" s="9"/>
    </row>
    <row r="32" spans="1:15" s="45" customFormat="1" ht="25.5">
      <c r="A32" s="43" t="s">
        <v>100</v>
      </c>
      <c r="B32" s="44" t="s">
        <v>101</v>
      </c>
      <c r="C32" s="44"/>
      <c r="D32" s="64"/>
      <c r="E32" s="63"/>
      <c r="F32" s="65"/>
      <c r="G32" s="63"/>
      <c r="H32" s="63"/>
      <c r="K32" s="54"/>
      <c r="N32" s="9"/>
      <c r="O32" s="9"/>
    </row>
    <row r="33" spans="1:15" s="21" customFormat="1" ht="15">
      <c r="A33" s="20" t="s">
        <v>13</v>
      </c>
      <c r="B33" s="18" t="s">
        <v>14</v>
      </c>
      <c r="C33" s="19">
        <f>F33*12</f>
        <v>0</v>
      </c>
      <c r="D33" s="103">
        <f>G33*I33</f>
        <v>54653.4</v>
      </c>
      <c r="E33" s="60">
        <f aca="true" t="shared" si="0" ref="E33:E41">H33*12</f>
        <v>9</v>
      </c>
      <c r="F33" s="66"/>
      <c r="G33" s="60">
        <f>H33*12</f>
        <v>9</v>
      </c>
      <c r="H33" s="60">
        <v>0.75</v>
      </c>
      <c r="I33" s="99">
        <v>6072.6</v>
      </c>
      <c r="J33" s="9">
        <v>1.07</v>
      </c>
      <c r="K33" s="52">
        <v>0.6</v>
      </c>
      <c r="N33" s="9"/>
      <c r="O33" s="9"/>
    </row>
    <row r="34" spans="1:11" s="9" customFormat="1" ht="15">
      <c r="A34" s="20" t="s">
        <v>15</v>
      </c>
      <c r="B34" s="18" t="s">
        <v>16</v>
      </c>
      <c r="C34" s="19">
        <f>F34*12</f>
        <v>0</v>
      </c>
      <c r="D34" s="103">
        <f>G34*I34</f>
        <v>178534.44</v>
      </c>
      <c r="E34" s="60">
        <f t="shared" si="0"/>
        <v>29.4</v>
      </c>
      <c r="F34" s="66"/>
      <c r="G34" s="60">
        <f>H34*12</f>
        <v>29.4</v>
      </c>
      <c r="H34" s="60">
        <v>2.45</v>
      </c>
      <c r="I34" s="99">
        <v>6072.6</v>
      </c>
      <c r="J34" s="9">
        <v>1.07</v>
      </c>
      <c r="K34" s="52">
        <v>1.94</v>
      </c>
    </row>
    <row r="35" spans="1:11" s="9" customFormat="1" ht="15">
      <c r="A35" s="20" t="s">
        <v>33</v>
      </c>
      <c r="B35" s="18" t="s">
        <v>11</v>
      </c>
      <c r="C35" s="19">
        <f>F35*12</f>
        <v>0</v>
      </c>
      <c r="D35" s="103">
        <f>G35*I35</f>
        <v>114407.78</v>
      </c>
      <c r="E35" s="60">
        <f t="shared" si="0"/>
        <v>18.84</v>
      </c>
      <c r="F35" s="66"/>
      <c r="G35" s="60">
        <f>H35*12</f>
        <v>18.84</v>
      </c>
      <c r="H35" s="60">
        <v>1.57</v>
      </c>
      <c r="I35" s="99">
        <v>6072.6</v>
      </c>
      <c r="J35" s="9">
        <v>1.07</v>
      </c>
      <c r="K35" s="52">
        <v>1.24</v>
      </c>
    </row>
    <row r="36" spans="1:15" s="95" customFormat="1" ht="45">
      <c r="A36" s="94" t="s">
        <v>115</v>
      </c>
      <c r="B36" s="83" t="s">
        <v>116</v>
      </c>
      <c r="C36" s="84"/>
      <c r="D36" s="100">
        <f>3407.5*3*1.105</f>
        <v>11295.86</v>
      </c>
      <c r="E36" s="101"/>
      <c r="F36" s="105"/>
      <c r="G36" s="101">
        <f aca="true" t="shared" si="1" ref="G36:G42">D36/I36</f>
        <v>1.86</v>
      </c>
      <c r="H36" s="101">
        <f aca="true" t="shared" si="2" ref="H36:H42">G36/12</f>
        <v>0.16</v>
      </c>
      <c r="I36" s="99">
        <v>6072.6</v>
      </c>
      <c r="K36" s="52"/>
      <c r="L36" s="96"/>
      <c r="N36" s="9"/>
      <c r="O36" s="9"/>
    </row>
    <row r="37" spans="1:11" s="9" customFormat="1" ht="17.25" customHeight="1">
      <c r="A37" s="20" t="s">
        <v>34</v>
      </c>
      <c r="B37" s="18" t="s">
        <v>11</v>
      </c>
      <c r="C37" s="19">
        <f>F37*12</f>
        <v>0</v>
      </c>
      <c r="D37" s="103">
        <f>G37*I37</f>
        <v>131896.87</v>
      </c>
      <c r="E37" s="60">
        <f t="shared" si="0"/>
        <v>21.72</v>
      </c>
      <c r="F37" s="66"/>
      <c r="G37" s="60">
        <f>H37*12</f>
        <v>21.72</v>
      </c>
      <c r="H37" s="60">
        <v>1.81</v>
      </c>
      <c r="I37" s="99">
        <v>6072.6</v>
      </c>
      <c r="J37" s="9">
        <v>1.07</v>
      </c>
      <c r="K37" s="52">
        <v>1.43</v>
      </c>
    </row>
    <row r="38" spans="1:11" s="9" customFormat="1" ht="28.5">
      <c r="A38" s="20" t="s">
        <v>35</v>
      </c>
      <c r="B38" s="22" t="s">
        <v>36</v>
      </c>
      <c r="C38" s="19">
        <f>F38*12</f>
        <v>0</v>
      </c>
      <c r="D38" s="103">
        <f>G38*I38</f>
        <v>282740.26</v>
      </c>
      <c r="E38" s="60">
        <f t="shared" si="0"/>
        <v>46.56</v>
      </c>
      <c r="F38" s="66"/>
      <c r="G38" s="60">
        <f>H38*12</f>
        <v>46.56</v>
      </c>
      <c r="H38" s="60">
        <v>3.88</v>
      </c>
      <c r="I38" s="99">
        <v>6072.6</v>
      </c>
      <c r="J38" s="9">
        <v>1.07</v>
      </c>
      <c r="K38" s="52">
        <v>3.07</v>
      </c>
    </row>
    <row r="39" spans="1:11" s="9" customFormat="1" ht="45">
      <c r="A39" s="20" t="s">
        <v>154</v>
      </c>
      <c r="B39" s="22" t="s">
        <v>12</v>
      </c>
      <c r="C39" s="19"/>
      <c r="D39" s="103">
        <f>3*7400</f>
        <v>22200</v>
      </c>
      <c r="E39" s="60"/>
      <c r="F39" s="66"/>
      <c r="G39" s="60">
        <f>D39/I39</f>
        <v>3.66</v>
      </c>
      <c r="H39" s="60">
        <f>G39/12</f>
        <v>0.31</v>
      </c>
      <c r="I39" s="99">
        <v>6072.6</v>
      </c>
      <c r="K39" s="52"/>
    </row>
    <row r="40" spans="1:15" s="16" customFormat="1" ht="30">
      <c r="A40" s="20" t="s">
        <v>57</v>
      </c>
      <c r="B40" s="18" t="s">
        <v>9</v>
      </c>
      <c r="C40" s="18"/>
      <c r="D40" s="103">
        <v>2042.21</v>
      </c>
      <c r="E40" s="62">
        <f t="shared" si="0"/>
        <v>0.36</v>
      </c>
      <c r="F40" s="66"/>
      <c r="G40" s="60">
        <f t="shared" si="1"/>
        <v>0.34</v>
      </c>
      <c r="H40" s="60">
        <f t="shared" si="2"/>
        <v>0.03</v>
      </c>
      <c r="I40" s="99">
        <v>6072.6</v>
      </c>
      <c r="J40" s="9">
        <v>1.07</v>
      </c>
      <c r="K40" s="52">
        <v>0.02</v>
      </c>
      <c r="N40" s="9"/>
      <c r="O40" s="9"/>
    </row>
    <row r="41" spans="1:15" s="16" customFormat="1" ht="30">
      <c r="A41" s="20" t="s">
        <v>78</v>
      </c>
      <c r="B41" s="18" t="s">
        <v>9</v>
      </c>
      <c r="C41" s="18"/>
      <c r="D41" s="103">
        <v>2042.21</v>
      </c>
      <c r="E41" s="62">
        <f t="shared" si="0"/>
        <v>0.36</v>
      </c>
      <c r="F41" s="66"/>
      <c r="G41" s="60">
        <f t="shared" si="1"/>
        <v>0.34</v>
      </c>
      <c r="H41" s="60">
        <f t="shared" si="2"/>
        <v>0.03</v>
      </c>
      <c r="I41" s="99">
        <v>6072.6</v>
      </c>
      <c r="J41" s="9">
        <v>1.07</v>
      </c>
      <c r="K41" s="52">
        <v>0.04</v>
      </c>
      <c r="N41" s="9"/>
      <c r="O41" s="9"/>
    </row>
    <row r="42" spans="1:15" s="16" customFormat="1" ht="18.75" customHeight="1">
      <c r="A42" s="20" t="s">
        <v>58</v>
      </c>
      <c r="B42" s="18" t="s">
        <v>9</v>
      </c>
      <c r="C42" s="18"/>
      <c r="D42" s="103">
        <v>12896.1</v>
      </c>
      <c r="E42" s="62"/>
      <c r="F42" s="66"/>
      <c r="G42" s="60">
        <f t="shared" si="1"/>
        <v>2.12</v>
      </c>
      <c r="H42" s="60">
        <f t="shared" si="2"/>
        <v>0.18</v>
      </c>
      <c r="I42" s="99">
        <v>6072.6</v>
      </c>
      <c r="J42" s="9">
        <v>1.07</v>
      </c>
      <c r="K42" s="52">
        <v>0.12</v>
      </c>
      <c r="N42" s="9"/>
      <c r="O42" s="9"/>
    </row>
    <row r="43" spans="1:15" s="16" customFormat="1" ht="30" hidden="1">
      <c r="A43" s="20" t="s">
        <v>59</v>
      </c>
      <c r="B43" s="18" t="s">
        <v>12</v>
      </c>
      <c r="C43" s="18"/>
      <c r="D43" s="103">
        <f>G43*I43</f>
        <v>0</v>
      </c>
      <c r="E43" s="62"/>
      <c r="F43" s="66"/>
      <c r="G43" s="60">
        <f>H43*12</f>
        <v>0</v>
      </c>
      <c r="H43" s="60"/>
      <c r="I43" s="99">
        <v>6072.6</v>
      </c>
      <c r="J43" s="9">
        <v>1.07</v>
      </c>
      <c r="K43" s="52">
        <v>0.04</v>
      </c>
      <c r="N43" s="9"/>
      <c r="O43" s="9"/>
    </row>
    <row r="44" spans="1:15" s="16" customFormat="1" ht="30">
      <c r="A44" s="20" t="s">
        <v>143</v>
      </c>
      <c r="B44" s="18" t="s">
        <v>12</v>
      </c>
      <c r="C44" s="18"/>
      <c r="D44" s="103">
        <v>12896.11</v>
      </c>
      <c r="E44" s="62"/>
      <c r="F44" s="66"/>
      <c r="G44" s="60">
        <f>D44/I44</f>
        <v>2.12</v>
      </c>
      <c r="H44" s="60">
        <f>D44/12/I44</f>
        <v>0.18</v>
      </c>
      <c r="I44" s="99">
        <v>6072.6</v>
      </c>
      <c r="J44" s="9">
        <v>1.07</v>
      </c>
      <c r="K44" s="52">
        <v>0</v>
      </c>
      <c r="N44" s="9"/>
      <c r="O44" s="9"/>
    </row>
    <row r="45" spans="1:15" s="16" customFormat="1" ht="30">
      <c r="A45" s="20" t="s">
        <v>23</v>
      </c>
      <c r="B45" s="18"/>
      <c r="C45" s="18">
        <f>F45*12</f>
        <v>0</v>
      </c>
      <c r="D45" s="103">
        <f>G45*I45</f>
        <v>15302.95</v>
      </c>
      <c r="E45" s="62">
        <f>H45*12</f>
        <v>2.52</v>
      </c>
      <c r="F45" s="66"/>
      <c r="G45" s="60">
        <f>H45*12</f>
        <v>2.52</v>
      </c>
      <c r="H45" s="60">
        <v>0.21</v>
      </c>
      <c r="I45" s="99">
        <v>6072.6</v>
      </c>
      <c r="J45" s="9">
        <v>1.07</v>
      </c>
      <c r="K45" s="52">
        <v>0.14</v>
      </c>
      <c r="N45" s="9"/>
      <c r="O45" s="9"/>
    </row>
    <row r="46" spans="1:11" s="9" customFormat="1" ht="15">
      <c r="A46" s="20" t="s">
        <v>25</v>
      </c>
      <c r="B46" s="18" t="s">
        <v>26</v>
      </c>
      <c r="C46" s="18">
        <f>F46*12</f>
        <v>0</v>
      </c>
      <c r="D46" s="103">
        <f>G46*I46</f>
        <v>4372.27</v>
      </c>
      <c r="E46" s="62">
        <f>H46*12</f>
        <v>0.72</v>
      </c>
      <c r="F46" s="66"/>
      <c r="G46" s="60">
        <f>H46*12</f>
        <v>0.72</v>
      </c>
      <c r="H46" s="60">
        <v>0.06</v>
      </c>
      <c r="I46" s="99">
        <v>6072.6</v>
      </c>
      <c r="J46" s="9">
        <v>1.07</v>
      </c>
      <c r="K46" s="52">
        <v>0.03</v>
      </c>
    </row>
    <row r="47" spans="1:11" s="9" customFormat="1" ht="15">
      <c r="A47" s="20" t="s">
        <v>27</v>
      </c>
      <c r="B47" s="23" t="s">
        <v>28</v>
      </c>
      <c r="C47" s="23">
        <f>F47*12</f>
        <v>0</v>
      </c>
      <c r="D47" s="103">
        <f>H47*12*I47</f>
        <v>2914.85</v>
      </c>
      <c r="E47" s="67">
        <f>H47*12</f>
        <v>0.48</v>
      </c>
      <c r="F47" s="68"/>
      <c r="G47" s="60">
        <f>D47/I47</f>
        <v>0.48</v>
      </c>
      <c r="H47" s="60">
        <v>0.04</v>
      </c>
      <c r="I47" s="99">
        <v>6072.6</v>
      </c>
      <c r="J47" s="9">
        <v>1.07</v>
      </c>
      <c r="K47" s="52">
        <v>0.02</v>
      </c>
    </row>
    <row r="48" spans="1:15" s="21" customFormat="1" ht="30">
      <c r="A48" s="20" t="s">
        <v>24</v>
      </c>
      <c r="B48" s="18" t="s">
        <v>102</v>
      </c>
      <c r="C48" s="18">
        <f>F48*12</f>
        <v>0</v>
      </c>
      <c r="D48" s="103">
        <f>H48*12*I48</f>
        <v>3643.56</v>
      </c>
      <c r="E48" s="62">
        <f>H48*12</f>
        <v>0.6</v>
      </c>
      <c r="F48" s="66"/>
      <c r="G48" s="60">
        <f>D48/I48</f>
        <v>0.6</v>
      </c>
      <c r="H48" s="60">
        <v>0.05</v>
      </c>
      <c r="I48" s="99">
        <v>6072.6</v>
      </c>
      <c r="J48" s="9">
        <v>1.07</v>
      </c>
      <c r="K48" s="52">
        <v>0.03</v>
      </c>
      <c r="N48" s="9"/>
      <c r="O48" s="9"/>
    </row>
    <row r="49" spans="1:15" s="21" customFormat="1" ht="15">
      <c r="A49" s="20" t="s">
        <v>41</v>
      </c>
      <c r="B49" s="18"/>
      <c r="C49" s="19"/>
      <c r="D49" s="60">
        <f>D50+D51+D52+D53+D54+D55+D56+D57+D58+D59+D60+D61+D62+D63+D64</f>
        <v>155534.99</v>
      </c>
      <c r="E49" s="60"/>
      <c r="F49" s="66"/>
      <c r="G49" s="60">
        <f>D49/I49</f>
        <v>25.61</v>
      </c>
      <c r="H49" s="60">
        <f>G49/12</f>
        <v>2.13</v>
      </c>
      <c r="I49" s="99">
        <v>6072.6</v>
      </c>
      <c r="J49" s="9">
        <v>1.07</v>
      </c>
      <c r="K49" s="52">
        <v>0.53</v>
      </c>
      <c r="N49" s="9"/>
      <c r="O49" s="9"/>
    </row>
    <row r="50" spans="1:15" s="16" customFormat="1" ht="15">
      <c r="A50" s="69" t="s">
        <v>144</v>
      </c>
      <c r="B50" s="70" t="s">
        <v>17</v>
      </c>
      <c r="C50" s="70"/>
      <c r="D50" s="71">
        <v>731.44</v>
      </c>
      <c r="E50" s="70"/>
      <c r="F50" s="72"/>
      <c r="G50" s="70"/>
      <c r="H50" s="70"/>
      <c r="I50" s="99">
        <v>6072.6</v>
      </c>
      <c r="J50" s="9">
        <v>1.07</v>
      </c>
      <c r="K50" s="52">
        <v>0.01</v>
      </c>
      <c r="M50" s="21"/>
      <c r="N50" s="9"/>
      <c r="O50" s="9"/>
    </row>
    <row r="51" spans="1:15" s="16" customFormat="1" ht="15">
      <c r="A51" s="69" t="s">
        <v>18</v>
      </c>
      <c r="B51" s="70" t="s">
        <v>22</v>
      </c>
      <c r="C51" s="70">
        <f>F51*12</f>
        <v>0</v>
      </c>
      <c r="D51" s="71">
        <v>918.96</v>
      </c>
      <c r="E51" s="70">
        <f>H51*12</f>
        <v>0</v>
      </c>
      <c r="F51" s="72"/>
      <c r="G51" s="70"/>
      <c r="H51" s="70"/>
      <c r="I51" s="99">
        <v>6072.6</v>
      </c>
      <c r="J51" s="9">
        <v>1.07</v>
      </c>
      <c r="K51" s="52">
        <v>0.01</v>
      </c>
      <c r="M51" s="21"/>
      <c r="N51" s="9"/>
      <c r="O51" s="9"/>
    </row>
    <row r="52" spans="1:15" s="16" customFormat="1" ht="15">
      <c r="A52" s="97" t="s">
        <v>117</v>
      </c>
      <c r="B52" s="98" t="s">
        <v>17</v>
      </c>
      <c r="C52" s="70"/>
      <c r="D52" s="71">
        <v>1637.48</v>
      </c>
      <c r="E52" s="70"/>
      <c r="F52" s="72"/>
      <c r="G52" s="70"/>
      <c r="H52" s="70"/>
      <c r="I52" s="99">
        <v>6072.6</v>
      </c>
      <c r="J52" s="9"/>
      <c r="K52" s="52"/>
      <c r="M52" s="21"/>
      <c r="N52" s="9"/>
      <c r="O52" s="9"/>
    </row>
    <row r="53" spans="1:15" s="16" customFormat="1" ht="15">
      <c r="A53" s="69" t="s">
        <v>67</v>
      </c>
      <c r="B53" s="70" t="s">
        <v>17</v>
      </c>
      <c r="C53" s="70">
        <f>F53*12</f>
        <v>0</v>
      </c>
      <c r="D53" s="71">
        <v>1751.22</v>
      </c>
      <c r="E53" s="70">
        <f>H53*12</f>
        <v>0</v>
      </c>
      <c r="F53" s="72"/>
      <c r="G53" s="70"/>
      <c r="H53" s="70"/>
      <c r="I53" s="99">
        <v>6072.6</v>
      </c>
      <c r="J53" s="9">
        <v>1.07</v>
      </c>
      <c r="K53" s="52">
        <v>0.02</v>
      </c>
      <c r="M53" s="21"/>
      <c r="N53" s="9"/>
      <c r="O53" s="9"/>
    </row>
    <row r="54" spans="1:15" s="16" customFormat="1" ht="15">
      <c r="A54" s="69" t="s">
        <v>19</v>
      </c>
      <c r="B54" s="70" t="s">
        <v>17</v>
      </c>
      <c r="C54" s="70">
        <f>F54*12</f>
        <v>0</v>
      </c>
      <c r="D54" s="71">
        <v>5855.59</v>
      </c>
      <c r="E54" s="70">
        <f>H54*12</f>
        <v>0</v>
      </c>
      <c r="F54" s="72"/>
      <c r="G54" s="70"/>
      <c r="H54" s="70"/>
      <c r="I54" s="99">
        <v>6072.6</v>
      </c>
      <c r="J54" s="9">
        <v>1.07</v>
      </c>
      <c r="K54" s="52">
        <v>0.06</v>
      </c>
      <c r="M54" s="21"/>
      <c r="N54" s="9"/>
      <c r="O54" s="9"/>
    </row>
    <row r="55" spans="1:15" s="16" customFormat="1" ht="15">
      <c r="A55" s="69" t="s">
        <v>20</v>
      </c>
      <c r="B55" s="70" t="s">
        <v>17</v>
      </c>
      <c r="C55" s="70">
        <f>F55*12</f>
        <v>0</v>
      </c>
      <c r="D55" s="71">
        <v>918.95</v>
      </c>
      <c r="E55" s="70">
        <f>H55*12</f>
        <v>0</v>
      </c>
      <c r="F55" s="72"/>
      <c r="G55" s="70"/>
      <c r="H55" s="70"/>
      <c r="I55" s="99">
        <v>6072.6</v>
      </c>
      <c r="J55" s="9">
        <v>1.07</v>
      </c>
      <c r="K55" s="52">
        <v>0.01</v>
      </c>
      <c r="M55" s="21"/>
      <c r="N55" s="9"/>
      <c r="O55" s="9"/>
    </row>
    <row r="56" spans="1:15" s="16" customFormat="1" ht="15">
      <c r="A56" s="69" t="s">
        <v>62</v>
      </c>
      <c r="B56" s="70" t="s">
        <v>17</v>
      </c>
      <c r="C56" s="70"/>
      <c r="D56" s="71">
        <v>875.58</v>
      </c>
      <c r="E56" s="70"/>
      <c r="F56" s="72"/>
      <c r="G56" s="70"/>
      <c r="H56" s="70"/>
      <c r="I56" s="99">
        <v>6072.6</v>
      </c>
      <c r="J56" s="9">
        <v>1.07</v>
      </c>
      <c r="K56" s="52">
        <v>0.01</v>
      </c>
      <c r="M56" s="21"/>
      <c r="N56" s="9"/>
      <c r="O56" s="9"/>
    </row>
    <row r="57" spans="1:15" s="16" customFormat="1" ht="15">
      <c r="A57" s="69" t="s">
        <v>63</v>
      </c>
      <c r="B57" s="70" t="s">
        <v>22</v>
      </c>
      <c r="C57" s="70"/>
      <c r="D57" s="106">
        <v>3502.46</v>
      </c>
      <c r="E57" s="70"/>
      <c r="F57" s="72"/>
      <c r="G57" s="70"/>
      <c r="H57" s="70"/>
      <c r="I57" s="99">
        <v>6072.6</v>
      </c>
      <c r="J57" s="9">
        <v>1.07</v>
      </c>
      <c r="K57" s="52">
        <v>0.04</v>
      </c>
      <c r="M57" s="21"/>
      <c r="N57" s="9"/>
      <c r="O57" s="9"/>
    </row>
    <row r="58" spans="1:15" s="16" customFormat="1" ht="25.5">
      <c r="A58" s="69" t="s">
        <v>21</v>
      </c>
      <c r="B58" s="70" t="s">
        <v>17</v>
      </c>
      <c r="C58" s="70">
        <f>F58*12</f>
        <v>0</v>
      </c>
      <c r="D58" s="71">
        <v>5347.6</v>
      </c>
      <c r="E58" s="70">
        <f>H58*12</f>
        <v>0</v>
      </c>
      <c r="F58" s="72"/>
      <c r="G58" s="70"/>
      <c r="H58" s="70"/>
      <c r="I58" s="99">
        <v>6072.6</v>
      </c>
      <c r="J58" s="9">
        <v>1.07</v>
      </c>
      <c r="K58" s="52">
        <v>0.05</v>
      </c>
      <c r="M58" s="21"/>
      <c r="N58" s="9"/>
      <c r="O58" s="9"/>
    </row>
    <row r="59" spans="1:15" s="16" customFormat="1" ht="25.5">
      <c r="A59" s="69" t="s">
        <v>145</v>
      </c>
      <c r="B59" s="70" t="s">
        <v>17</v>
      </c>
      <c r="C59" s="70"/>
      <c r="D59" s="71">
        <v>6463.18</v>
      </c>
      <c r="E59" s="70"/>
      <c r="F59" s="72"/>
      <c r="G59" s="70"/>
      <c r="H59" s="70"/>
      <c r="I59" s="99">
        <v>6072.6</v>
      </c>
      <c r="J59" s="9">
        <v>1.07</v>
      </c>
      <c r="K59" s="52">
        <v>0.01</v>
      </c>
      <c r="M59" s="21"/>
      <c r="N59" s="9"/>
      <c r="O59" s="9"/>
    </row>
    <row r="60" spans="1:15" s="16" customFormat="1" ht="15">
      <c r="A60" s="69" t="s">
        <v>146</v>
      </c>
      <c r="B60" s="108" t="s">
        <v>17</v>
      </c>
      <c r="C60" s="73"/>
      <c r="D60" s="107">
        <v>8415.3</v>
      </c>
      <c r="E60" s="73"/>
      <c r="F60" s="72"/>
      <c r="G60" s="73"/>
      <c r="H60" s="73"/>
      <c r="I60" s="99">
        <v>6072.6</v>
      </c>
      <c r="J60" s="9"/>
      <c r="K60" s="52"/>
      <c r="M60" s="21"/>
      <c r="N60" s="9"/>
      <c r="O60" s="9"/>
    </row>
    <row r="61" spans="1:15" s="16" customFormat="1" ht="25.5">
      <c r="A61" s="69" t="s">
        <v>132</v>
      </c>
      <c r="B61" s="108" t="s">
        <v>12</v>
      </c>
      <c r="C61" s="70"/>
      <c r="D61" s="71">
        <v>85338.29</v>
      </c>
      <c r="E61" s="73"/>
      <c r="F61" s="72"/>
      <c r="G61" s="73"/>
      <c r="H61" s="73"/>
      <c r="I61" s="99">
        <v>6072.6</v>
      </c>
      <c r="J61" s="9"/>
      <c r="K61" s="52"/>
      <c r="M61" s="21"/>
      <c r="N61" s="9"/>
      <c r="O61" s="9"/>
    </row>
    <row r="62" spans="1:15" s="16" customFormat="1" ht="25.5">
      <c r="A62" s="69" t="s">
        <v>136</v>
      </c>
      <c r="B62" s="108" t="s">
        <v>12</v>
      </c>
      <c r="C62" s="70"/>
      <c r="D62" s="71">
        <v>28086.2</v>
      </c>
      <c r="E62" s="73"/>
      <c r="F62" s="72"/>
      <c r="G62" s="73"/>
      <c r="H62" s="73"/>
      <c r="I62" s="99">
        <v>6072.6</v>
      </c>
      <c r="J62" s="9"/>
      <c r="K62" s="52"/>
      <c r="M62" s="21"/>
      <c r="N62" s="9"/>
      <c r="O62" s="9"/>
    </row>
    <row r="63" spans="1:15" s="16" customFormat="1" ht="25.5">
      <c r="A63" s="69" t="s">
        <v>137</v>
      </c>
      <c r="B63" s="108" t="s">
        <v>12</v>
      </c>
      <c r="C63" s="70"/>
      <c r="D63" s="71">
        <v>4288.44</v>
      </c>
      <c r="E63" s="73"/>
      <c r="F63" s="72"/>
      <c r="G63" s="73"/>
      <c r="H63" s="73"/>
      <c r="I63" s="99">
        <v>6072.6</v>
      </c>
      <c r="J63" s="9"/>
      <c r="K63" s="52"/>
      <c r="M63" s="21"/>
      <c r="N63" s="9"/>
      <c r="O63" s="9"/>
    </row>
    <row r="64" spans="1:15" s="16" customFormat="1" ht="25.5">
      <c r="A64" s="69" t="s">
        <v>134</v>
      </c>
      <c r="B64" s="108" t="s">
        <v>12</v>
      </c>
      <c r="C64" s="70"/>
      <c r="D64" s="71">
        <v>1404.3</v>
      </c>
      <c r="E64" s="73"/>
      <c r="F64" s="72"/>
      <c r="G64" s="73"/>
      <c r="H64" s="73"/>
      <c r="I64" s="99">
        <v>6072.6</v>
      </c>
      <c r="J64" s="9"/>
      <c r="K64" s="52"/>
      <c r="M64" s="21"/>
      <c r="N64" s="9"/>
      <c r="O64" s="9"/>
    </row>
    <row r="65" spans="1:15" s="21" customFormat="1" ht="30">
      <c r="A65" s="20" t="s">
        <v>49</v>
      </c>
      <c r="B65" s="18"/>
      <c r="C65" s="19"/>
      <c r="D65" s="60">
        <f>D77+D78+D79+D81+D86+D80+D85+D87</f>
        <v>45556.64</v>
      </c>
      <c r="E65" s="60"/>
      <c r="F65" s="66"/>
      <c r="G65" s="60">
        <f>D65/I65</f>
        <v>7.5</v>
      </c>
      <c r="H65" s="60">
        <f>G65/12</f>
        <v>0.63</v>
      </c>
      <c r="I65" s="99">
        <v>6072.6</v>
      </c>
      <c r="J65" s="9">
        <v>1.07</v>
      </c>
      <c r="K65" s="52">
        <v>0.05</v>
      </c>
      <c r="N65" s="117"/>
      <c r="O65" s="117"/>
    </row>
    <row r="66" spans="1:15" s="16" customFormat="1" ht="15" hidden="1">
      <c r="A66" s="24" t="s">
        <v>42</v>
      </c>
      <c r="B66" s="25" t="s">
        <v>68</v>
      </c>
      <c r="C66" s="25"/>
      <c r="D66" s="106">
        <f aca="true" t="shared" si="3" ref="D66:D76">G66*I66</f>
        <v>0</v>
      </c>
      <c r="E66" s="108"/>
      <c r="F66" s="109"/>
      <c r="G66" s="108">
        <f aca="true" t="shared" si="4" ref="G66:G76">H66*12</f>
        <v>0</v>
      </c>
      <c r="H66" s="108">
        <v>0</v>
      </c>
      <c r="I66" s="99">
        <v>6072.6</v>
      </c>
      <c r="J66" s="9">
        <v>1.07</v>
      </c>
      <c r="K66" s="52">
        <v>0</v>
      </c>
      <c r="M66" s="21"/>
      <c r="N66" s="9"/>
      <c r="O66" s="9"/>
    </row>
    <row r="67" spans="1:15" s="16" customFormat="1" ht="25.5" hidden="1">
      <c r="A67" s="24" t="s">
        <v>43</v>
      </c>
      <c r="B67" s="25" t="s">
        <v>52</v>
      </c>
      <c r="C67" s="25"/>
      <c r="D67" s="106">
        <f t="shared" si="3"/>
        <v>0</v>
      </c>
      <c r="E67" s="108"/>
      <c r="F67" s="109"/>
      <c r="G67" s="108">
        <f t="shared" si="4"/>
        <v>0</v>
      </c>
      <c r="H67" s="108">
        <v>0</v>
      </c>
      <c r="I67" s="99">
        <v>6072.6</v>
      </c>
      <c r="J67" s="9">
        <v>1.07</v>
      </c>
      <c r="K67" s="52">
        <v>0</v>
      </c>
      <c r="M67" s="21"/>
      <c r="N67" s="9"/>
      <c r="O67" s="9"/>
    </row>
    <row r="68" spans="1:15" s="16" customFormat="1" ht="15" hidden="1">
      <c r="A68" s="24" t="s">
        <v>73</v>
      </c>
      <c r="B68" s="25" t="s">
        <v>72</v>
      </c>
      <c r="C68" s="25"/>
      <c r="D68" s="106">
        <f t="shared" si="3"/>
        <v>0</v>
      </c>
      <c r="E68" s="108"/>
      <c r="F68" s="109"/>
      <c r="G68" s="108">
        <f t="shared" si="4"/>
        <v>0</v>
      </c>
      <c r="H68" s="108">
        <v>0</v>
      </c>
      <c r="I68" s="99">
        <v>6072.6</v>
      </c>
      <c r="J68" s="9">
        <v>1.07</v>
      </c>
      <c r="K68" s="52">
        <v>0</v>
      </c>
      <c r="M68" s="21"/>
      <c r="N68" s="9"/>
      <c r="O68" s="9"/>
    </row>
    <row r="69" spans="1:15" s="16" customFormat="1" ht="25.5" hidden="1">
      <c r="A69" s="24" t="s">
        <v>69</v>
      </c>
      <c r="B69" s="25" t="s">
        <v>70</v>
      </c>
      <c r="C69" s="25"/>
      <c r="D69" s="106">
        <f t="shared" si="3"/>
        <v>0</v>
      </c>
      <c r="E69" s="108"/>
      <c r="F69" s="109"/>
      <c r="G69" s="108">
        <f t="shared" si="4"/>
        <v>0</v>
      </c>
      <c r="H69" s="108">
        <v>0</v>
      </c>
      <c r="I69" s="99">
        <v>6072.6</v>
      </c>
      <c r="J69" s="9">
        <v>1.07</v>
      </c>
      <c r="K69" s="52">
        <v>0</v>
      </c>
      <c r="M69" s="21"/>
      <c r="N69" s="9"/>
      <c r="O69" s="9"/>
    </row>
    <row r="70" spans="1:15" s="16" customFormat="1" ht="15" hidden="1">
      <c r="A70" s="24" t="s">
        <v>44</v>
      </c>
      <c r="B70" s="25" t="s">
        <v>71</v>
      </c>
      <c r="C70" s="25"/>
      <c r="D70" s="106">
        <f t="shared" si="3"/>
        <v>0</v>
      </c>
      <c r="E70" s="108"/>
      <c r="F70" s="109"/>
      <c r="G70" s="108">
        <f t="shared" si="4"/>
        <v>0</v>
      </c>
      <c r="H70" s="108">
        <v>0</v>
      </c>
      <c r="I70" s="99">
        <v>6072.6</v>
      </c>
      <c r="J70" s="9">
        <v>1.07</v>
      </c>
      <c r="K70" s="52">
        <v>0</v>
      </c>
      <c r="M70" s="21"/>
      <c r="N70" s="9"/>
      <c r="O70" s="9"/>
    </row>
    <row r="71" spans="1:15" s="16" customFormat="1" ht="15" hidden="1">
      <c r="A71" s="24" t="s">
        <v>55</v>
      </c>
      <c r="B71" s="25" t="s">
        <v>72</v>
      </c>
      <c r="C71" s="25"/>
      <c r="D71" s="106">
        <f t="shared" si="3"/>
        <v>0</v>
      </c>
      <c r="E71" s="108"/>
      <c r="F71" s="109"/>
      <c r="G71" s="108">
        <f t="shared" si="4"/>
        <v>0</v>
      </c>
      <c r="H71" s="108">
        <v>0</v>
      </c>
      <c r="I71" s="99">
        <v>6072.6</v>
      </c>
      <c r="J71" s="9">
        <v>1.07</v>
      </c>
      <c r="K71" s="52">
        <v>0</v>
      </c>
      <c r="M71" s="21"/>
      <c r="N71" s="9"/>
      <c r="O71" s="9"/>
    </row>
    <row r="72" spans="1:15" s="16" customFormat="1" ht="15" hidden="1">
      <c r="A72" s="24" t="s">
        <v>56</v>
      </c>
      <c r="B72" s="25" t="s">
        <v>17</v>
      </c>
      <c r="C72" s="25"/>
      <c r="D72" s="106">
        <f t="shared" si="3"/>
        <v>0</v>
      </c>
      <c r="E72" s="108"/>
      <c r="F72" s="109"/>
      <c r="G72" s="108">
        <f t="shared" si="4"/>
        <v>0</v>
      </c>
      <c r="H72" s="108">
        <v>0</v>
      </c>
      <c r="I72" s="99">
        <v>6072.6</v>
      </c>
      <c r="J72" s="9">
        <v>1.07</v>
      </c>
      <c r="K72" s="52">
        <v>0</v>
      </c>
      <c r="M72" s="21"/>
      <c r="N72" s="9"/>
      <c r="O72" s="9"/>
    </row>
    <row r="73" spans="1:15" s="16" customFormat="1" ht="25.5" hidden="1">
      <c r="A73" s="24" t="s">
        <v>53</v>
      </c>
      <c r="B73" s="25" t="s">
        <v>17</v>
      </c>
      <c r="C73" s="25"/>
      <c r="D73" s="106">
        <f t="shared" si="3"/>
        <v>0</v>
      </c>
      <c r="E73" s="108"/>
      <c r="F73" s="109"/>
      <c r="G73" s="108">
        <f t="shared" si="4"/>
        <v>0</v>
      </c>
      <c r="H73" s="108">
        <v>0</v>
      </c>
      <c r="I73" s="99">
        <v>6072.6</v>
      </c>
      <c r="J73" s="9">
        <v>1.07</v>
      </c>
      <c r="K73" s="52">
        <v>0</v>
      </c>
      <c r="M73" s="21"/>
      <c r="N73" s="9"/>
      <c r="O73" s="9"/>
    </row>
    <row r="74" spans="1:15" s="16" customFormat="1" ht="15" hidden="1">
      <c r="A74" s="24" t="s">
        <v>85</v>
      </c>
      <c r="B74" s="25" t="s">
        <v>17</v>
      </c>
      <c r="C74" s="25"/>
      <c r="D74" s="106">
        <v>0</v>
      </c>
      <c r="E74" s="108"/>
      <c r="F74" s="109"/>
      <c r="G74" s="108"/>
      <c r="H74" s="108"/>
      <c r="I74" s="99">
        <v>6072.6</v>
      </c>
      <c r="J74" s="9">
        <v>1.07</v>
      </c>
      <c r="K74" s="52">
        <v>0.03</v>
      </c>
      <c r="M74" s="21"/>
      <c r="N74" s="9"/>
      <c r="O74" s="9"/>
    </row>
    <row r="75" spans="1:15" s="16" customFormat="1" ht="15" hidden="1">
      <c r="A75" s="24" t="s">
        <v>65</v>
      </c>
      <c r="B75" s="25" t="s">
        <v>9</v>
      </c>
      <c r="C75" s="25"/>
      <c r="D75" s="106">
        <f t="shared" si="3"/>
        <v>0</v>
      </c>
      <c r="E75" s="108"/>
      <c r="F75" s="109"/>
      <c r="G75" s="108">
        <f t="shared" si="4"/>
        <v>0</v>
      </c>
      <c r="H75" s="108">
        <v>0</v>
      </c>
      <c r="I75" s="99">
        <v>6072.6</v>
      </c>
      <c r="J75" s="9">
        <v>1.07</v>
      </c>
      <c r="K75" s="52">
        <v>0</v>
      </c>
      <c r="M75" s="21"/>
      <c r="N75" s="9"/>
      <c r="O75" s="9"/>
    </row>
    <row r="76" spans="1:15" s="16" customFormat="1" ht="15" hidden="1">
      <c r="A76" s="24" t="s">
        <v>64</v>
      </c>
      <c r="B76" s="25" t="s">
        <v>9</v>
      </c>
      <c r="C76" s="26"/>
      <c r="D76" s="106">
        <f t="shared" si="3"/>
        <v>0</v>
      </c>
      <c r="E76" s="110"/>
      <c r="F76" s="109"/>
      <c r="G76" s="108">
        <f t="shared" si="4"/>
        <v>0</v>
      </c>
      <c r="H76" s="108">
        <v>0</v>
      </c>
      <c r="I76" s="99">
        <v>6072.6</v>
      </c>
      <c r="J76" s="9">
        <v>1.07</v>
      </c>
      <c r="K76" s="52">
        <v>0</v>
      </c>
      <c r="M76" s="21"/>
      <c r="N76" s="9"/>
      <c r="O76" s="9"/>
    </row>
    <row r="77" spans="1:15" s="16" customFormat="1" ht="15">
      <c r="A77" s="97" t="s">
        <v>42</v>
      </c>
      <c r="B77" s="125" t="s">
        <v>68</v>
      </c>
      <c r="C77" s="126"/>
      <c r="D77" s="111">
        <v>2626.83</v>
      </c>
      <c r="E77" s="110"/>
      <c r="F77" s="109"/>
      <c r="G77" s="108"/>
      <c r="H77" s="108"/>
      <c r="I77" s="99">
        <v>6072.6</v>
      </c>
      <c r="J77" s="9"/>
      <c r="K77" s="52"/>
      <c r="M77" s="21"/>
      <c r="N77" s="9"/>
      <c r="O77" s="9"/>
    </row>
    <row r="78" spans="1:15" s="16" customFormat="1" ht="25.5">
      <c r="A78" s="97" t="s">
        <v>43</v>
      </c>
      <c r="B78" s="98" t="s">
        <v>17</v>
      </c>
      <c r="C78" s="126"/>
      <c r="D78" s="111">
        <v>1751.23</v>
      </c>
      <c r="E78" s="110"/>
      <c r="F78" s="109"/>
      <c r="G78" s="108"/>
      <c r="H78" s="108"/>
      <c r="I78" s="99">
        <v>6072.6</v>
      </c>
      <c r="J78" s="9"/>
      <c r="K78" s="52"/>
      <c r="M78" s="21"/>
      <c r="N78" s="9"/>
      <c r="O78" s="9"/>
    </row>
    <row r="79" spans="1:15" s="16" customFormat="1" ht="15">
      <c r="A79" s="97" t="s">
        <v>73</v>
      </c>
      <c r="B79" s="125" t="s">
        <v>72</v>
      </c>
      <c r="C79" s="126"/>
      <c r="D79" s="111">
        <v>1837.85</v>
      </c>
      <c r="E79" s="110"/>
      <c r="F79" s="109"/>
      <c r="G79" s="108"/>
      <c r="H79" s="108"/>
      <c r="I79" s="99">
        <v>6072.6</v>
      </c>
      <c r="J79" s="9"/>
      <c r="K79" s="52"/>
      <c r="M79" s="21"/>
      <c r="N79" s="9"/>
      <c r="O79" s="9"/>
    </row>
    <row r="80" spans="1:15" s="16" customFormat="1" ht="25.5">
      <c r="A80" s="97" t="s">
        <v>69</v>
      </c>
      <c r="B80" s="98" t="s">
        <v>70</v>
      </c>
      <c r="C80" s="126"/>
      <c r="D80" s="111">
        <v>1751.2</v>
      </c>
      <c r="E80" s="110"/>
      <c r="F80" s="109"/>
      <c r="G80" s="108"/>
      <c r="H80" s="108"/>
      <c r="I80" s="99">
        <v>6072.6</v>
      </c>
      <c r="J80" s="9"/>
      <c r="K80" s="52"/>
      <c r="M80" s="21"/>
      <c r="N80" s="9"/>
      <c r="O80" s="9"/>
    </row>
    <row r="81" spans="1:15" s="16" customFormat="1" ht="25.5">
      <c r="A81" s="97" t="s">
        <v>123</v>
      </c>
      <c r="B81" s="98" t="s">
        <v>12</v>
      </c>
      <c r="C81" s="126"/>
      <c r="D81" s="115">
        <v>12204</v>
      </c>
      <c r="E81" s="110"/>
      <c r="F81" s="109"/>
      <c r="G81" s="108"/>
      <c r="H81" s="108"/>
      <c r="I81" s="99">
        <v>6072.6</v>
      </c>
      <c r="J81" s="9"/>
      <c r="K81" s="52"/>
      <c r="M81" s="21"/>
      <c r="N81" s="9"/>
      <c r="O81" s="9"/>
    </row>
    <row r="82" spans="1:15" s="16" customFormat="1" ht="25.5" hidden="1">
      <c r="A82" s="97" t="s">
        <v>53</v>
      </c>
      <c r="B82" s="125" t="s">
        <v>17</v>
      </c>
      <c r="C82" s="126"/>
      <c r="D82" s="111">
        <f>G82*I82</f>
        <v>0</v>
      </c>
      <c r="E82" s="70"/>
      <c r="F82" s="72"/>
      <c r="G82" s="70"/>
      <c r="H82" s="70"/>
      <c r="I82" s="99">
        <v>6072.6</v>
      </c>
      <c r="J82" s="9"/>
      <c r="K82" s="52"/>
      <c r="M82" s="21"/>
      <c r="N82" s="9"/>
      <c r="O82" s="9"/>
    </row>
    <row r="83" spans="1:15" s="16" customFormat="1" ht="15" hidden="1">
      <c r="A83" s="97" t="s">
        <v>64</v>
      </c>
      <c r="B83" s="125" t="s">
        <v>9</v>
      </c>
      <c r="C83" s="127"/>
      <c r="D83" s="111">
        <v>5636.64</v>
      </c>
      <c r="E83" s="70"/>
      <c r="F83" s="72"/>
      <c r="G83" s="70"/>
      <c r="H83" s="70"/>
      <c r="I83" s="99">
        <v>6072.6</v>
      </c>
      <c r="J83" s="9">
        <v>1.07</v>
      </c>
      <c r="K83" s="52">
        <v>0.03</v>
      </c>
      <c r="M83" s="21"/>
      <c r="N83" s="9"/>
      <c r="O83" s="9"/>
    </row>
    <row r="84" spans="1:15" s="16" customFormat="1" ht="15" hidden="1">
      <c r="A84" s="69" t="s">
        <v>66</v>
      </c>
      <c r="B84" s="70" t="s">
        <v>9</v>
      </c>
      <c r="C84" s="70"/>
      <c r="D84" s="71">
        <f>G84*I84</f>
        <v>0</v>
      </c>
      <c r="E84" s="70"/>
      <c r="F84" s="72"/>
      <c r="G84" s="70">
        <f>H84*12</f>
        <v>0</v>
      </c>
      <c r="H84" s="70">
        <v>0</v>
      </c>
      <c r="I84" s="99">
        <v>6072.6</v>
      </c>
      <c r="J84" s="9">
        <v>1.07</v>
      </c>
      <c r="K84" s="52">
        <v>0</v>
      </c>
      <c r="M84" s="21"/>
      <c r="N84" s="9"/>
      <c r="O84" s="9"/>
    </row>
    <row r="85" spans="1:15" s="16" customFormat="1" ht="15">
      <c r="A85" s="69" t="s">
        <v>147</v>
      </c>
      <c r="B85" s="108" t="s">
        <v>17</v>
      </c>
      <c r="C85" s="70"/>
      <c r="D85" s="107">
        <v>4207.65</v>
      </c>
      <c r="E85" s="70"/>
      <c r="F85" s="72"/>
      <c r="G85" s="73"/>
      <c r="H85" s="73"/>
      <c r="I85" s="99">
        <v>6072.6</v>
      </c>
      <c r="J85" s="9"/>
      <c r="K85" s="52"/>
      <c r="M85" s="21"/>
      <c r="N85" s="9"/>
      <c r="O85" s="9"/>
    </row>
    <row r="86" spans="1:15" s="16" customFormat="1" ht="15">
      <c r="A86" s="69" t="s">
        <v>64</v>
      </c>
      <c r="B86" s="108" t="s">
        <v>9</v>
      </c>
      <c r="C86" s="70"/>
      <c r="D86" s="107">
        <v>6228.48</v>
      </c>
      <c r="E86" s="70"/>
      <c r="F86" s="72"/>
      <c r="G86" s="73"/>
      <c r="H86" s="73"/>
      <c r="I86" s="99">
        <v>6072.6</v>
      </c>
      <c r="J86" s="9"/>
      <c r="K86" s="52"/>
      <c r="M86" s="21"/>
      <c r="N86" s="9"/>
      <c r="O86" s="9"/>
    </row>
    <row r="87" spans="1:16" s="16" customFormat="1" ht="25.5">
      <c r="A87" s="69" t="s">
        <v>133</v>
      </c>
      <c r="B87" s="108" t="s">
        <v>12</v>
      </c>
      <c r="C87" s="70"/>
      <c r="D87" s="71">
        <v>14949.4</v>
      </c>
      <c r="E87" s="70"/>
      <c r="F87" s="72"/>
      <c r="G87" s="73"/>
      <c r="H87" s="73"/>
      <c r="I87" s="99">
        <v>6072.6</v>
      </c>
      <c r="J87" s="9"/>
      <c r="K87" s="52"/>
      <c r="M87" s="129"/>
      <c r="N87" s="130"/>
      <c r="O87" s="130"/>
      <c r="P87" s="131"/>
    </row>
    <row r="88" spans="1:16" s="16" customFormat="1" ht="30">
      <c r="A88" s="20" t="s">
        <v>124</v>
      </c>
      <c r="B88" s="108"/>
      <c r="C88" s="25"/>
      <c r="D88" s="116">
        <f>D89+D90+D91</f>
        <v>82480.55</v>
      </c>
      <c r="E88" s="112"/>
      <c r="F88" s="113"/>
      <c r="G88" s="114">
        <f>D88/I88</f>
        <v>13.58</v>
      </c>
      <c r="H88" s="114">
        <f>G88/12</f>
        <v>1.13</v>
      </c>
      <c r="I88" s="99">
        <v>6072.6</v>
      </c>
      <c r="J88" s="9"/>
      <c r="K88" s="52"/>
      <c r="M88" s="129"/>
      <c r="N88" s="130"/>
      <c r="O88" s="130"/>
      <c r="P88" s="131"/>
    </row>
    <row r="89" spans="1:16" s="16" customFormat="1" ht="15">
      <c r="A89" s="69" t="s">
        <v>148</v>
      </c>
      <c r="B89" s="108" t="s">
        <v>17</v>
      </c>
      <c r="C89" s="70"/>
      <c r="D89" s="128">
        <v>841.53</v>
      </c>
      <c r="E89" s="112"/>
      <c r="F89" s="113"/>
      <c r="G89" s="114"/>
      <c r="H89" s="114"/>
      <c r="I89" s="99">
        <v>6072.6</v>
      </c>
      <c r="J89" s="9"/>
      <c r="K89" s="52"/>
      <c r="M89" s="129"/>
      <c r="N89" s="130"/>
      <c r="O89" s="130"/>
      <c r="P89" s="131"/>
    </row>
    <row r="90" spans="1:16" s="16" customFormat="1" ht="25.5">
      <c r="A90" s="97" t="s">
        <v>125</v>
      </c>
      <c r="B90" s="108" t="s">
        <v>12</v>
      </c>
      <c r="C90" s="70"/>
      <c r="D90" s="107">
        <v>12204</v>
      </c>
      <c r="E90" s="70"/>
      <c r="F90" s="72"/>
      <c r="G90" s="73"/>
      <c r="H90" s="73"/>
      <c r="I90" s="99">
        <v>6072.6</v>
      </c>
      <c r="J90" s="9"/>
      <c r="K90" s="52"/>
      <c r="M90" s="129"/>
      <c r="N90" s="130"/>
      <c r="O90" s="130"/>
      <c r="P90" s="131"/>
    </row>
    <row r="91" spans="1:16" s="16" customFormat="1" ht="25.5">
      <c r="A91" s="69" t="s">
        <v>131</v>
      </c>
      <c r="B91" s="108" t="s">
        <v>12</v>
      </c>
      <c r="C91" s="70"/>
      <c r="D91" s="71">
        <v>69435.02</v>
      </c>
      <c r="E91" s="73"/>
      <c r="F91" s="107"/>
      <c r="G91" s="73"/>
      <c r="H91" s="73"/>
      <c r="I91" s="99">
        <v>6072.6</v>
      </c>
      <c r="J91" s="9"/>
      <c r="K91" s="52"/>
      <c r="M91" s="129"/>
      <c r="N91" s="130"/>
      <c r="O91" s="130"/>
      <c r="P91" s="131"/>
    </row>
    <row r="92" spans="1:15" s="16" customFormat="1" ht="15">
      <c r="A92" s="20" t="s">
        <v>50</v>
      </c>
      <c r="B92" s="25"/>
      <c r="C92" s="25"/>
      <c r="D92" s="60">
        <f>D93+D94+D95+D100</f>
        <v>20471.82</v>
      </c>
      <c r="E92" s="60" t="e">
        <f>E93+E94+E95+#REF!+E100</f>
        <v>#REF!</v>
      </c>
      <c r="F92" s="60" t="e">
        <f>F93+F94+F95+#REF!+F100</f>
        <v>#REF!</v>
      </c>
      <c r="G92" s="60">
        <f>D92/I92</f>
        <v>3.37</v>
      </c>
      <c r="H92" s="60">
        <f>G92/12</f>
        <v>0.28</v>
      </c>
      <c r="I92" s="99">
        <v>6072.6</v>
      </c>
      <c r="J92" s="9">
        <v>1.07</v>
      </c>
      <c r="K92" s="52">
        <v>0.26</v>
      </c>
      <c r="M92" s="21"/>
      <c r="N92" s="9"/>
      <c r="O92" s="9"/>
    </row>
    <row r="93" spans="1:15" s="16" customFormat="1" ht="15">
      <c r="A93" s="24" t="s">
        <v>45</v>
      </c>
      <c r="B93" s="25" t="s">
        <v>9</v>
      </c>
      <c r="C93" s="25"/>
      <c r="D93" s="71">
        <v>1220.4</v>
      </c>
      <c r="E93" s="70"/>
      <c r="F93" s="72"/>
      <c r="G93" s="70"/>
      <c r="H93" s="70"/>
      <c r="I93" s="99">
        <v>6072.6</v>
      </c>
      <c r="J93" s="9">
        <v>1.07</v>
      </c>
      <c r="K93" s="52">
        <v>0.01</v>
      </c>
      <c r="M93" s="21"/>
      <c r="N93" s="9"/>
      <c r="O93" s="9"/>
    </row>
    <row r="94" spans="1:15" s="16" customFormat="1" ht="15">
      <c r="A94" s="24" t="s">
        <v>79</v>
      </c>
      <c r="B94" s="25" t="s">
        <v>17</v>
      </c>
      <c r="C94" s="25"/>
      <c r="D94" s="71">
        <v>13728.89</v>
      </c>
      <c r="E94" s="70"/>
      <c r="F94" s="72"/>
      <c r="G94" s="70"/>
      <c r="H94" s="70"/>
      <c r="I94" s="99">
        <v>6072.6</v>
      </c>
      <c r="J94" s="9">
        <v>1.07</v>
      </c>
      <c r="K94" s="52">
        <v>0.15</v>
      </c>
      <c r="M94" s="21"/>
      <c r="N94" s="9"/>
      <c r="O94" s="9"/>
    </row>
    <row r="95" spans="1:15" s="16" customFormat="1" ht="15">
      <c r="A95" s="24" t="s">
        <v>46</v>
      </c>
      <c r="B95" s="25" t="s">
        <v>17</v>
      </c>
      <c r="C95" s="25"/>
      <c r="D95" s="71">
        <v>915.28</v>
      </c>
      <c r="E95" s="70"/>
      <c r="F95" s="72"/>
      <c r="G95" s="70"/>
      <c r="H95" s="70"/>
      <c r="I95" s="99">
        <v>6072.6</v>
      </c>
      <c r="J95" s="9">
        <v>1.07</v>
      </c>
      <c r="K95" s="52">
        <v>0.01</v>
      </c>
      <c r="M95" s="21"/>
      <c r="N95" s="9"/>
      <c r="O95" s="9"/>
    </row>
    <row r="96" spans="1:15" s="16" customFormat="1" ht="27.75" customHeight="1" hidden="1">
      <c r="A96" s="24" t="s">
        <v>54</v>
      </c>
      <c r="B96" s="25" t="s">
        <v>12</v>
      </c>
      <c r="C96" s="25"/>
      <c r="D96" s="71">
        <f>G96*I96</f>
        <v>0</v>
      </c>
      <c r="E96" s="70"/>
      <c r="F96" s="72"/>
      <c r="G96" s="70"/>
      <c r="H96" s="70"/>
      <c r="I96" s="99">
        <v>6072.6</v>
      </c>
      <c r="J96" s="9">
        <v>1.07</v>
      </c>
      <c r="K96" s="52">
        <v>0.03</v>
      </c>
      <c r="M96" s="21"/>
      <c r="N96" s="9"/>
      <c r="O96" s="9"/>
    </row>
    <row r="97" spans="1:15" s="16" customFormat="1" ht="25.5" hidden="1">
      <c r="A97" s="24" t="s">
        <v>104</v>
      </c>
      <c r="B97" s="25" t="s">
        <v>12</v>
      </c>
      <c r="C97" s="25"/>
      <c r="D97" s="71">
        <v>0</v>
      </c>
      <c r="E97" s="70"/>
      <c r="F97" s="72"/>
      <c r="G97" s="70"/>
      <c r="H97" s="70"/>
      <c r="I97" s="99">
        <v>6072.6</v>
      </c>
      <c r="J97" s="9">
        <v>1.07</v>
      </c>
      <c r="K97" s="52">
        <v>0</v>
      </c>
      <c r="M97" s="21"/>
      <c r="N97" s="9"/>
      <c r="O97" s="9"/>
    </row>
    <row r="98" spans="1:15" s="16" customFormat="1" ht="25.5" hidden="1">
      <c r="A98" s="24" t="s">
        <v>74</v>
      </c>
      <c r="B98" s="25" t="s">
        <v>12</v>
      </c>
      <c r="C98" s="25"/>
      <c r="D98" s="71">
        <f>G98*I98</f>
        <v>0</v>
      </c>
      <c r="E98" s="70"/>
      <c r="F98" s="72"/>
      <c r="G98" s="70"/>
      <c r="H98" s="70"/>
      <c r="I98" s="99">
        <v>6072.6</v>
      </c>
      <c r="J98" s="9">
        <v>1.07</v>
      </c>
      <c r="K98" s="52">
        <v>0</v>
      </c>
      <c r="M98" s="21"/>
      <c r="N98" s="9"/>
      <c r="O98" s="9"/>
    </row>
    <row r="99" spans="1:15" s="16" customFormat="1" ht="25.5" hidden="1">
      <c r="A99" s="24" t="s">
        <v>77</v>
      </c>
      <c r="B99" s="25" t="s">
        <v>12</v>
      </c>
      <c r="C99" s="25"/>
      <c r="D99" s="71">
        <f>G99*I99</f>
        <v>0</v>
      </c>
      <c r="E99" s="70"/>
      <c r="F99" s="72"/>
      <c r="G99" s="70"/>
      <c r="H99" s="70"/>
      <c r="I99" s="99">
        <v>6072.6</v>
      </c>
      <c r="J99" s="9">
        <v>1.07</v>
      </c>
      <c r="K99" s="52">
        <v>0</v>
      </c>
      <c r="M99" s="21"/>
      <c r="N99" s="9"/>
      <c r="O99" s="9"/>
    </row>
    <row r="100" spans="1:15" s="16" customFormat="1" ht="25.5">
      <c r="A100" s="24" t="s">
        <v>76</v>
      </c>
      <c r="B100" s="25" t="s">
        <v>12</v>
      </c>
      <c r="C100" s="25"/>
      <c r="D100" s="71">
        <v>4607.25</v>
      </c>
      <c r="E100" s="70"/>
      <c r="F100" s="72"/>
      <c r="G100" s="70"/>
      <c r="H100" s="70"/>
      <c r="I100" s="99">
        <v>6072.6</v>
      </c>
      <c r="J100" s="9">
        <v>1.07</v>
      </c>
      <c r="K100" s="52">
        <v>0.05</v>
      </c>
      <c r="M100" s="21"/>
      <c r="N100" s="9"/>
      <c r="O100" s="9"/>
    </row>
    <row r="101" spans="1:15" s="16" customFormat="1" ht="15">
      <c r="A101" s="20" t="s">
        <v>51</v>
      </c>
      <c r="B101" s="25"/>
      <c r="C101" s="25"/>
      <c r="D101" s="60">
        <f>D102+D103</f>
        <v>1098.16</v>
      </c>
      <c r="E101" s="60">
        <f>E102+E103</f>
        <v>0</v>
      </c>
      <c r="F101" s="60">
        <f>F102+F103</f>
        <v>0</v>
      </c>
      <c r="G101" s="60">
        <f>D101/I101</f>
        <v>0.18</v>
      </c>
      <c r="H101" s="60">
        <f>G101/12</f>
        <v>0.02</v>
      </c>
      <c r="I101" s="99">
        <v>6072.6</v>
      </c>
      <c r="J101" s="9">
        <v>1.07</v>
      </c>
      <c r="K101" s="52">
        <v>0.1</v>
      </c>
      <c r="M101" s="21"/>
      <c r="N101" s="9"/>
      <c r="O101" s="9"/>
    </row>
    <row r="102" spans="1:15" s="16" customFormat="1" ht="15">
      <c r="A102" s="24" t="s">
        <v>47</v>
      </c>
      <c r="B102" s="25" t="s">
        <v>17</v>
      </c>
      <c r="C102" s="25"/>
      <c r="D102" s="71">
        <v>1098.16</v>
      </c>
      <c r="E102" s="70"/>
      <c r="F102" s="72"/>
      <c r="G102" s="70"/>
      <c r="H102" s="70"/>
      <c r="I102" s="99">
        <v>6072.6</v>
      </c>
      <c r="J102" s="9">
        <v>1.07</v>
      </c>
      <c r="K102" s="52">
        <v>0.01</v>
      </c>
      <c r="M102" s="21"/>
      <c r="N102" s="9"/>
      <c r="O102" s="9"/>
    </row>
    <row r="103" spans="1:15" s="16" customFormat="1" ht="15" hidden="1">
      <c r="A103" s="24" t="s">
        <v>48</v>
      </c>
      <c r="B103" s="25" t="s">
        <v>17</v>
      </c>
      <c r="C103" s="25"/>
      <c r="D103" s="71">
        <v>0</v>
      </c>
      <c r="E103" s="70"/>
      <c r="F103" s="72"/>
      <c r="G103" s="70"/>
      <c r="H103" s="70"/>
      <c r="I103" s="99">
        <v>6072.6</v>
      </c>
      <c r="J103" s="9">
        <v>1.07</v>
      </c>
      <c r="K103" s="52">
        <v>0.01</v>
      </c>
      <c r="M103" s="21"/>
      <c r="N103" s="9"/>
      <c r="O103" s="9"/>
    </row>
    <row r="104" spans="1:13" s="9" customFormat="1" ht="15">
      <c r="A104" s="20" t="s">
        <v>61</v>
      </c>
      <c r="B104" s="18"/>
      <c r="C104" s="19"/>
      <c r="D104" s="60">
        <f>D105+D106</f>
        <v>42626.76</v>
      </c>
      <c r="E104" s="60"/>
      <c r="F104" s="66"/>
      <c r="G104" s="60">
        <f>D104/I104</f>
        <v>7.02</v>
      </c>
      <c r="H104" s="60">
        <f>G104/12</f>
        <v>0.59</v>
      </c>
      <c r="I104" s="99">
        <v>6072.6</v>
      </c>
      <c r="J104" s="9">
        <v>1.07</v>
      </c>
      <c r="K104" s="52">
        <v>0.59</v>
      </c>
      <c r="M104" s="21"/>
    </row>
    <row r="105" spans="1:15" s="16" customFormat="1" ht="15">
      <c r="A105" s="97" t="s">
        <v>120</v>
      </c>
      <c r="B105" s="98" t="s">
        <v>22</v>
      </c>
      <c r="C105" s="25"/>
      <c r="D105" s="71">
        <v>24195.36</v>
      </c>
      <c r="E105" s="70"/>
      <c r="F105" s="72"/>
      <c r="G105" s="70"/>
      <c r="H105" s="70"/>
      <c r="I105" s="99">
        <v>6072.6</v>
      </c>
      <c r="J105" s="9">
        <v>1.07</v>
      </c>
      <c r="K105" s="52">
        <v>0.02</v>
      </c>
      <c r="M105" s="21"/>
      <c r="N105" s="9"/>
      <c r="O105" s="9"/>
    </row>
    <row r="106" spans="1:15" s="16" customFormat="1" ht="15">
      <c r="A106" s="97" t="s">
        <v>118</v>
      </c>
      <c r="B106" s="98" t="s">
        <v>119</v>
      </c>
      <c r="C106" s="25">
        <f>F106*12</f>
        <v>0</v>
      </c>
      <c r="D106" s="71">
        <v>18431.4</v>
      </c>
      <c r="E106" s="70">
        <f>H106*12</f>
        <v>0</v>
      </c>
      <c r="F106" s="72"/>
      <c r="G106" s="70"/>
      <c r="H106" s="70"/>
      <c r="I106" s="99">
        <v>6072.6</v>
      </c>
      <c r="J106" s="9">
        <v>1.07</v>
      </c>
      <c r="K106" s="52">
        <v>0.57</v>
      </c>
      <c r="M106" s="21"/>
      <c r="N106" s="9"/>
      <c r="O106" s="9"/>
    </row>
    <row r="107" spans="1:13" s="9" customFormat="1" ht="15">
      <c r="A107" s="20" t="s">
        <v>60</v>
      </c>
      <c r="B107" s="18"/>
      <c r="C107" s="19"/>
      <c r="D107" s="60">
        <f>D108+D109+D110</f>
        <v>9061.29</v>
      </c>
      <c r="E107" s="60"/>
      <c r="F107" s="66"/>
      <c r="G107" s="60">
        <f>D107/I107</f>
        <v>1.49</v>
      </c>
      <c r="H107" s="60">
        <f>G107/12</f>
        <v>0.12</v>
      </c>
      <c r="I107" s="99">
        <v>6072.6</v>
      </c>
      <c r="J107" s="9">
        <v>1.07</v>
      </c>
      <c r="K107" s="52">
        <v>0.2</v>
      </c>
      <c r="M107" s="21"/>
    </row>
    <row r="108" spans="1:15" s="16" customFormat="1" ht="15">
      <c r="A108" s="24" t="s">
        <v>121</v>
      </c>
      <c r="B108" s="25" t="s">
        <v>68</v>
      </c>
      <c r="C108" s="25"/>
      <c r="D108" s="71">
        <v>3661.02</v>
      </c>
      <c r="E108" s="70"/>
      <c r="F108" s="72"/>
      <c r="G108" s="70"/>
      <c r="H108" s="70"/>
      <c r="I108" s="99">
        <v>6072.6</v>
      </c>
      <c r="J108" s="9">
        <v>1.07</v>
      </c>
      <c r="K108" s="52">
        <v>0.15</v>
      </c>
      <c r="M108" s="21"/>
      <c r="N108" s="9"/>
      <c r="O108" s="9"/>
    </row>
    <row r="109" spans="1:15" s="16" customFormat="1" ht="15">
      <c r="A109" s="24" t="s">
        <v>84</v>
      </c>
      <c r="B109" s="25" t="s">
        <v>68</v>
      </c>
      <c r="C109" s="25"/>
      <c r="D109" s="71">
        <v>5400.27</v>
      </c>
      <c r="E109" s="70"/>
      <c r="F109" s="72"/>
      <c r="G109" s="70"/>
      <c r="H109" s="70"/>
      <c r="I109" s="99">
        <v>6072.6</v>
      </c>
      <c r="J109" s="9">
        <v>1.07</v>
      </c>
      <c r="K109" s="52">
        <v>0.05</v>
      </c>
      <c r="M109" s="21"/>
      <c r="N109" s="9"/>
      <c r="O109" s="9"/>
    </row>
    <row r="110" spans="1:15" s="16" customFormat="1" ht="25.5" customHeight="1" hidden="1">
      <c r="A110" s="24" t="s">
        <v>75</v>
      </c>
      <c r="B110" s="25" t="s">
        <v>17</v>
      </c>
      <c r="C110" s="25"/>
      <c r="D110" s="71">
        <f>G110*I110</f>
        <v>0</v>
      </c>
      <c r="E110" s="70"/>
      <c r="F110" s="72"/>
      <c r="G110" s="70">
        <f>H110*12</f>
        <v>0</v>
      </c>
      <c r="H110" s="70">
        <v>0</v>
      </c>
      <c r="I110" s="99">
        <v>6072.6</v>
      </c>
      <c r="J110" s="9">
        <v>1.07</v>
      </c>
      <c r="K110" s="52">
        <v>0</v>
      </c>
      <c r="M110" s="21"/>
      <c r="N110" s="9"/>
      <c r="O110" s="9"/>
    </row>
    <row r="111" spans="1:13" s="9" customFormat="1" ht="37.5" hidden="1">
      <c r="A111" s="27" t="s">
        <v>108</v>
      </c>
      <c r="B111" s="18" t="s">
        <v>12</v>
      </c>
      <c r="C111" s="23"/>
      <c r="D111" s="67">
        <v>0</v>
      </c>
      <c r="E111" s="67"/>
      <c r="F111" s="68"/>
      <c r="G111" s="67">
        <f>D111/I111</f>
        <v>0</v>
      </c>
      <c r="H111" s="67">
        <f>G111/12</f>
        <v>0</v>
      </c>
      <c r="I111" s="99">
        <v>6072.6</v>
      </c>
      <c r="K111" s="52"/>
      <c r="M111" s="21"/>
    </row>
    <row r="112" spans="1:13" s="9" customFormat="1" ht="37.5">
      <c r="A112" s="27" t="s">
        <v>149</v>
      </c>
      <c r="B112" s="18" t="s">
        <v>12</v>
      </c>
      <c r="C112" s="23">
        <f>F112*12</f>
        <v>0</v>
      </c>
      <c r="D112" s="62">
        <f>G112*I112</f>
        <v>27691.06</v>
      </c>
      <c r="E112" s="62">
        <f>H112*12</f>
        <v>4.56</v>
      </c>
      <c r="F112" s="62"/>
      <c r="G112" s="62">
        <f>H112*12</f>
        <v>4.56</v>
      </c>
      <c r="H112" s="62">
        <v>0.38</v>
      </c>
      <c r="I112" s="99">
        <v>6072.6</v>
      </c>
      <c r="J112" s="9">
        <v>1.07</v>
      </c>
      <c r="K112" s="52">
        <v>0.3</v>
      </c>
      <c r="M112" s="21"/>
    </row>
    <row r="113" spans="1:13" s="9" customFormat="1" ht="18.75" hidden="1">
      <c r="A113" s="40" t="s">
        <v>37</v>
      </c>
      <c r="B113" s="23"/>
      <c r="C113" s="23">
        <f>F113*12</f>
        <v>0</v>
      </c>
      <c r="D113" s="62"/>
      <c r="E113" s="62"/>
      <c r="F113" s="62"/>
      <c r="G113" s="62"/>
      <c r="H113" s="62"/>
      <c r="I113" s="99">
        <v>6072.6</v>
      </c>
      <c r="K113" s="52"/>
      <c r="M113" s="21"/>
    </row>
    <row r="114" spans="1:15" s="16" customFormat="1" ht="15.75" hidden="1" thickBot="1">
      <c r="A114" s="24" t="s">
        <v>80</v>
      </c>
      <c r="B114" s="25"/>
      <c r="C114" s="25"/>
      <c r="D114" s="70"/>
      <c r="E114" s="70"/>
      <c r="F114" s="70"/>
      <c r="G114" s="70"/>
      <c r="H114" s="70"/>
      <c r="I114" s="99">
        <v>6072.6</v>
      </c>
      <c r="K114" s="53"/>
      <c r="M114" s="21"/>
      <c r="N114" s="9"/>
      <c r="O114" s="9"/>
    </row>
    <row r="115" spans="1:15" s="16" customFormat="1" ht="15" hidden="1">
      <c r="A115" s="24" t="s">
        <v>81</v>
      </c>
      <c r="B115" s="25"/>
      <c r="C115" s="25"/>
      <c r="D115" s="70"/>
      <c r="E115" s="70"/>
      <c r="F115" s="70"/>
      <c r="G115" s="70"/>
      <c r="H115" s="70"/>
      <c r="I115" s="99">
        <v>6072.6</v>
      </c>
      <c r="K115" s="53"/>
      <c r="M115" s="21"/>
      <c r="N115" s="9"/>
      <c r="O115" s="9"/>
    </row>
    <row r="116" spans="1:15" s="16" customFormat="1" ht="15" hidden="1">
      <c r="A116" s="24" t="s">
        <v>82</v>
      </c>
      <c r="B116" s="25"/>
      <c r="C116" s="25"/>
      <c r="D116" s="70"/>
      <c r="E116" s="70"/>
      <c r="F116" s="70"/>
      <c r="G116" s="70"/>
      <c r="H116" s="70"/>
      <c r="I116" s="99">
        <v>6072.6</v>
      </c>
      <c r="K116" s="53"/>
      <c r="M116" s="21"/>
      <c r="N116" s="9"/>
      <c r="O116" s="9"/>
    </row>
    <row r="117" spans="1:15" s="16" customFormat="1" ht="15.75" hidden="1" thickBot="1">
      <c r="A117" s="24" t="s">
        <v>83</v>
      </c>
      <c r="B117" s="25"/>
      <c r="C117" s="25"/>
      <c r="D117" s="70"/>
      <c r="E117" s="70"/>
      <c r="F117" s="70"/>
      <c r="G117" s="70"/>
      <c r="H117" s="70"/>
      <c r="I117" s="99">
        <v>6072.6</v>
      </c>
      <c r="K117" s="53"/>
      <c r="M117" s="21"/>
      <c r="N117" s="9"/>
      <c r="O117" s="9"/>
    </row>
    <row r="118" spans="1:15" s="16" customFormat="1" ht="29.25" customHeight="1">
      <c r="A118" s="121" t="s">
        <v>108</v>
      </c>
      <c r="B118" s="18" t="s">
        <v>12</v>
      </c>
      <c r="C118" s="119"/>
      <c r="D118" s="62">
        <f>3*7735</f>
        <v>23205</v>
      </c>
      <c r="E118" s="62"/>
      <c r="F118" s="62"/>
      <c r="G118" s="62">
        <f>D118/I118</f>
        <v>3.82</v>
      </c>
      <c r="H118" s="62">
        <f>G118/12</f>
        <v>0.32</v>
      </c>
      <c r="I118" s="99">
        <v>6072.6</v>
      </c>
      <c r="K118" s="53"/>
      <c r="M118" s="21"/>
      <c r="N118" s="9"/>
      <c r="O118" s="9"/>
    </row>
    <row r="119" spans="1:15" s="16" customFormat="1" ht="30.75" thickBot="1">
      <c r="A119" s="118" t="s">
        <v>150</v>
      </c>
      <c r="B119" s="119" t="s">
        <v>151</v>
      </c>
      <c r="C119" s="119"/>
      <c r="D119" s="62">
        <v>113800</v>
      </c>
      <c r="E119" s="62"/>
      <c r="F119" s="62"/>
      <c r="G119" s="62">
        <f>D119/I119</f>
        <v>18.74</v>
      </c>
      <c r="H119" s="62">
        <f>G119/12</f>
        <v>1.56</v>
      </c>
      <c r="I119" s="99">
        <v>6072.6</v>
      </c>
      <c r="K119" s="53"/>
      <c r="M119" s="21"/>
      <c r="N119" s="9"/>
      <c r="O119" s="9"/>
    </row>
    <row r="120" spans="1:15" s="16" customFormat="1" ht="19.5" thickBot="1">
      <c r="A120" s="46" t="s">
        <v>109</v>
      </c>
      <c r="B120" s="47" t="s">
        <v>11</v>
      </c>
      <c r="C120" s="80"/>
      <c r="D120" s="62">
        <f>G120*I120</f>
        <v>126067.18</v>
      </c>
      <c r="E120" s="62"/>
      <c r="F120" s="62"/>
      <c r="G120" s="62">
        <f>12*H120</f>
        <v>20.76</v>
      </c>
      <c r="H120" s="62">
        <v>1.73</v>
      </c>
      <c r="I120" s="99">
        <v>6072.6</v>
      </c>
      <c r="K120" s="53"/>
      <c r="M120" s="21"/>
      <c r="N120" s="9"/>
      <c r="O120" s="9"/>
    </row>
    <row r="121" spans="1:11" s="9" customFormat="1" ht="15.75" thickBot="1">
      <c r="A121" s="28" t="s">
        <v>38</v>
      </c>
      <c r="B121" s="7"/>
      <c r="C121" s="7" t="e">
        <f>F121*12</f>
        <v>#REF!</v>
      </c>
      <c r="D121" s="81">
        <f>D120+D112+D107+D104+D101+D92+D88+D65+D49+D48+D47+D46+D45+D44+D42+D41+D40+D38+D37+D36+D35+D34+D33+D24+D14+D118+D119+D39</f>
        <v>1829538.86</v>
      </c>
      <c r="E121" s="81" t="e">
        <f>E120+E112+E107+E104+E101+E92+E88+E65+E49+E48+E47+E46+E45+E44+E42+E41+E40+E38+E37+E36+E35+E34+E33+E24+E14+E118+E119+E39</f>
        <v>#REF!</v>
      </c>
      <c r="F121" s="81" t="e">
        <f>F120+F112+F107+F104+F101+F92+F88+F65+F49+F48+F47+F46+F45+F44+F42+F41+F40+F38+F37+F36+F35+F34+F33+F24+F14+F118+F119+F39</f>
        <v>#REF!</v>
      </c>
      <c r="G121" s="81">
        <f>G120+G112+G107+G104+G101+G92+G88+G65+G49+G48+G47+G46+G45+G44+G42+G41+G40+G38+G37+G36+G35+G34+G33+G24+G14+G118+G119+G39</f>
        <v>301.27</v>
      </c>
      <c r="H121" s="81">
        <f>H120+H112+H107+H104+H101+H92+H88+H65+H49+H48+H47+H46+H45+H44+H42+H41+H40+H38+H37+H36+H35+H34+H33+H24+H14+H118+H119+H39</f>
        <v>25.13</v>
      </c>
      <c r="I121" s="99">
        <v>6072.6</v>
      </c>
      <c r="K121" s="52"/>
    </row>
    <row r="122" spans="1:11" s="31" customFormat="1" ht="20.25" hidden="1" thickBot="1">
      <c r="A122" s="29" t="s">
        <v>29</v>
      </c>
      <c r="B122" s="30" t="s">
        <v>11</v>
      </c>
      <c r="C122" s="30" t="s">
        <v>30</v>
      </c>
      <c r="D122" s="75"/>
      <c r="E122" s="74" t="s">
        <v>30</v>
      </c>
      <c r="F122" s="76"/>
      <c r="G122" s="74" t="s">
        <v>30</v>
      </c>
      <c r="H122" s="76"/>
      <c r="K122" s="55"/>
    </row>
    <row r="123" spans="1:11" s="33" customFormat="1" ht="12.75">
      <c r="A123" s="32"/>
      <c r="D123" s="77"/>
      <c r="E123" s="77"/>
      <c r="F123" s="77"/>
      <c r="G123" s="77"/>
      <c r="H123" s="77"/>
      <c r="K123" s="56"/>
    </row>
    <row r="124" spans="1:11" s="37" customFormat="1" ht="18.75" hidden="1">
      <c r="A124" s="34"/>
      <c r="B124" s="35"/>
      <c r="C124" s="36"/>
      <c r="D124" s="78"/>
      <c r="E124" s="78"/>
      <c r="F124" s="78"/>
      <c r="G124" s="78"/>
      <c r="H124" s="78"/>
      <c r="K124" s="57"/>
    </row>
    <row r="125" spans="1:11" s="37" customFormat="1" ht="18.75" hidden="1">
      <c r="A125" s="34"/>
      <c r="B125" s="35"/>
      <c r="C125" s="36"/>
      <c r="D125" s="78"/>
      <c r="E125" s="78"/>
      <c r="F125" s="78"/>
      <c r="G125" s="78"/>
      <c r="H125" s="78"/>
      <c r="K125" s="57"/>
    </row>
    <row r="126" spans="1:11" s="37" customFormat="1" ht="19.5" thickBot="1">
      <c r="A126" s="34"/>
      <c r="B126" s="35"/>
      <c r="C126" s="36"/>
      <c r="D126" s="78"/>
      <c r="E126" s="78"/>
      <c r="F126" s="78"/>
      <c r="G126" s="78"/>
      <c r="H126" s="78"/>
      <c r="K126" s="57"/>
    </row>
    <row r="127" spans="1:11" s="9" customFormat="1" ht="30.75" thickBot="1">
      <c r="A127" s="59" t="s">
        <v>103</v>
      </c>
      <c r="B127" s="7"/>
      <c r="C127" s="7">
        <f>F127*12</f>
        <v>0</v>
      </c>
      <c r="D127" s="61">
        <f>D128+D129+D130+D131+D132+D133+D134+D135+D136+D137+D147+D148</f>
        <v>464561.93</v>
      </c>
      <c r="E127" s="61">
        <f>E128+E129+E130+E131+E132+E133+E134+E135+E136+E137+E147+E148</f>
        <v>0</v>
      </c>
      <c r="F127" s="61">
        <f>F128+F129+F130+F131+F132+F133+F134+F135+F136+F137+F147+F148</f>
        <v>0</v>
      </c>
      <c r="G127" s="61">
        <f>G128+G129+G130+G131+G132+G133+G134+G135+G136+G137+G147+G148</f>
        <v>76.5</v>
      </c>
      <c r="H127" s="61">
        <f>H128+H129+H130+H131+H132+H133+H134+H135+H136+H137+H147+H148</f>
        <v>6.37</v>
      </c>
      <c r="I127" s="9">
        <v>6072.6</v>
      </c>
      <c r="K127" s="52"/>
    </row>
    <row r="128" spans="1:11" s="131" customFormat="1" ht="15">
      <c r="A128" s="69" t="s">
        <v>128</v>
      </c>
      <c r="B128" s="70"/>
      <c r="C128" s="70"/>
      <c r="D128" s="106">
        <v>67509.61</v>
      </c>
      <c r="E128" s="70"/>
      <c r="F128" s="72"/>
      <c r="G128" s="70">
        <f aca="true" t="shared" si="5" ref="G128:G138">D128/I128</f>
        <v>11.12</v>
      </c>
      <c r="H128" s="70">
        <f>D128/I128/12</f>
        <v>0.93</v>
      </c>
      <c r="I128" s="130">
        <v>6072.6</v>
      </c>
      <c r="J128" s="130"/>
      <c r="K128" s="132"/>
    </row>
    <row r="129" spans="1:11" s="131" customFormat="1" ht="15">
      <c r="A129" s="69" t="s">
        <v>126</v>
      </c>
      <c r="B129" s="70"/>
      <c r="C129" s="70"/>
      <c r="D129" s="71">
        <v>14742.5</v>
      </c>
      <c r="E129" s="70"/>
      <c r="F129" s="72"/>
      <c r="G129" s="70">
        <f t="shared" si="5"/>
        <v>2.43</v>
      </c>
      <c r="H129" s="70">
        <f aca="true" t="shared" si="6" ref="H129:H136">D129/I129/12</f>
        <v>0.2</v>
      </c>
      <c r="I129" s="130">
        <v>6072.6</v>
      </c>
      <c r="J129" s="130"/>
      <c r="K129" s="132"/>
    </row>
    <row r="130" spans="1:11" s="131" customFormat="1" ht="15">
      <c r="A130" s="69" t="s">
        <v>129</v>
      </c>
      <c r="B130" s="70"/>
      <c r="C130" s="70"/>
      <c r="D130" s="71">
        <v>11667.07</v>
      </c>
      <c r="E130" s="70"/>
      <c r="F130" s="72"/>
      <c r="G130" s="70">
        <f t="shared" si="5"/>
        <v>1.92</v>
      </c>
      <c r="H130" s="70">
        <f t="shared" si="6"/>
        <v>0.16</v>
      </c>
      <c r="I130" s="130">
        <v>6072.6</v>
      </c>
      <c r="J130" s="130"/>
      <c r="K130" s="132"/>
    </row>
    <row r="131" spans="1:11" s="131" customFormat="1" ht="15">
      <c r="A131" s="69" t="s">
        <v>130</v>
      </c>
      <c r="B131" s="70"/>
      <c r="C131" s="70"/>
      <c r="D131" s="71">
        <v>13152.64</v>
      </c>
      <c r="E131" s="70"/>
      <c r="F131" s="72"/>
      <c r="G131" s="70">
        <f t="shared" si="5"/>
        <v>2.17</v>
      </c>
      <c r="H131" s="70">
        <f t="shared" si="6"/>
        <v>0.18</v>
      </c>
      <c r="I131" s="130">
        <v>6072.6</v>
      </c>
      <c r="J131" s="130"/>
      <c r="K131" s="132"/>
    </row>
    <row r="132" spans="1:11" s="131" customFormat="1" ht="15">
      <c r="A132" s="69" t="s">
        <v>135</v>
      </c>
      <c r="B132" s="70"/>
      <c r="C132" s="70"/>
      <c r="D132" s="71">
        <v>25447.13</v>
      </c>
      <c r="E132" s="70"/>
      <c r="F132" s="72"/>
      <c r="G132" s="70">
        <f t="shared" si="5"/>
        <v>4.19</v>
      </c>
      <c r="H132" s="70">
        <f t="shared" si="6"/>
        <v>0.35</v>
      </c>
      <c r="I132" s="130">
        <v>6072.6</v>
      </c>
      <c r="J132" s="130"/>
      <c r="K132" s="132"/>
    </row>
    <row r="133" spans="1:11" s="131" customFormat="1" ht="15">
      <c r="A133" s="69" t="s">
        <v>138</v>
      </c>
      <c r="B133" s="70"/>
      <c r="C133" s="70"/>
      <c r="D133" s="71">
        <v>722.42</v>
      </c>
      <c r="E133" s="70"/>
      <c r="F133" s="72"/>
      <c r="G133" s="70">
        <f t="shared" si="5"/>
        <v>0.12</v>
      </c>
      <c r="H133" s="70">
        <f t="shared" si="6"/>
        <v>0.01</v>
      </c>
      <c r="I133" s="130">
        <v>6072.6</v>
      </c>
      <c r="J133" s="130"/>
      <c r="K133" s="132"/>
    </row>
    <row r="134" spans="1:11" s="131" customFormat="1" ht="15">
      <c r="A134" s="69" t="s">
        <v>127</v>
      </c>
      <c r="B134" s="70"/>
      <c r="C134" s="70"/>
      <c r="D134" s="71">
        <v>8314.95</v>
      </c>
      <c r="E134" s="70"/>
      <c r="F134" s="72"/>
      <c r="G134" s="70">
        <f t="shared" si="5"/>
        <v>1.37</v>
      </c>
      <c r="H134" s="70">
        <f t="shared" si="6"/>
        <v>0.11</v>
      </c>
      <c r="I134" s="130">
        <v>6072.6</v>
      </c>
      <c r="J134" s="130"/>
      <c r="K134" s="132"/>
    </row>
    <row r="135" spans="1:11" s="131" customFormat="1" ht="15">
      <c r="A135" s="69" t="s">
        <v>139</v>
      </c>
      <c r="B135" s="70"/>
      <c r="C135" s="70"/>
      <c r="D135" s="71">
        <v>16459.74</v>
      </c>
      <c r="E135" s="70"/>
      <c r="F135" s="72"/>
      <c r="G135" s="70">
        <f t="shared" si="5"/>
        <v>2.71</v>
      </c>
      <c r="H135" s="70">
        <f t="shared" si="6"/>
        <v>0.23</v>
      </c>
      <c r="I135" s="130">
        <v>6072.6</v>
      </c>
      <c r="J135" s="130"/>
      <c r="K135" s="132"/>
    </row>
    <row r="136" spans="1:11" s="131" customFormat="1" ht="15">
      <c r="A136" s="69" t="s">
        <v>110</v>
      </c>
      <c r="B136" s="70"/>
      <c r="C136" s="70"/>
      <c r="D136" s="71">
        <v>41014.2</v>
      </c>
      <c r="E136" s="70"/>
      <c r="F136" s="72"/>
      <c r="G136" s="70">
        <f t="shared" si="5"/>
        <v>6.75</v>
      </c>
      <c r="H136" s="70">
        <f t="shared" si="6"/>
        <v>0.56</v>
      </c>
      <c r="I136" s="130">
        <v>6072.6</v>
      </c>
      <c r="J136" s="130"/>
      <c r="K136" s="132"/>
    </row>
    <row r="137" spans="1:11" s="131" customFormat="1" ht="15">
      <c r="A137" s="69" t="s">
        <v>111</v>
      </c>
      <c r="B137" s="70"/>
      <c r="C137" s="70"/>
      <c r="D137" s="71">
        <v>137127.17</v>
      </c>
      <c r="E137" s="70"/>
      <c r="F137" s="72"/>
      <c r="G137" s="70">
        <f t="shared" si="5"/>
        <v>22.58</v>
      </c>
      <c r="H137" s="70">
        <f>D137/I137/12</f>
        <v>1.88</v>
      </c>
      <c r="I137" s="130">
        <v>6072.6</v>
      </c>
      <c r="J137" s="130"/>
      <c r="K137" s="132"/>
    </row>
    <row r="138" spans="1:11" s="131" customFormat="1" ht="15" hidden="1">
      <c r="A138" s="69" t="s">
        <v>107</v>
      </c>
      <c r="B138" s="70"/>
      <c r="C138" s="70"/>
      <c r="D138" s="71">
        <v>0</v>
      </c>
      <c r="E138" s="70"/>
      <c r="F138" s="72"/>
      <c r="G138" s="70">
        <f t="shared" si="5"/>
        <v>0</v>
      </c>
      <c r="H138" s="70">
        <f>G138/12</f>
        <v>0</v>
      </c>
      <c r="I138" s="130">
        <v>6072.6</v>
      </c>
      <c r="J138" s="130"/>
      <c r="K138" s="132"/>
    </row>
    <row r="139" spans="1:11" s="131" customFormat="1" ht="15" hidden="1">
      <c r="A139" s="69"/>
      <c r="B139" s="70"/>
      <c r="C139" s="70"/>
      <c r="D139" s="71"/>
      <c r="E139" s="70"/>
      <c r="F139" s="72"/>
      <c r="G139" s="70"/>
      <c r="H139" s="70"/>
      <c r="I139" s="130">
        <v>6072.6</v>
      </c>
      <c r="J139" s="130"/>
      <c r="K139" s="132"/>
    </row>
    <row r="140" spans="1:11" s="131" customFormat="1" ht="15" hidden="1">
      <c r="A140" s="69"/>
      <c r="B140" s="70"/>
      <c r="C140" s="70"/>
      <c r="D140" s="71"/>
      <c r="E140" s="70"/>
      <c r="F140" s="72"/>
      <c r="G140" s="70"/>
      <c r="H140" s="70"/>
      <c r="I140" s="130">
        <v>6072.6</v>
      </c>
      <c r="J140" s="130"/>
      <c r="K140" s="132"/>
    </row>
    <row r="141" spans="1:11" s="131" customFormat="1" ht="15" hidden="1">
      <c r="A141" s="69"/>
      <c r="B141" s="70"/>
      <c r="C141" s="70"/>
      <c r="D141" s="71"/>
      <c r="E141" s="70"/>
      <c r="F141" s="72"/>
      <c r="G141" s="70"/>
      <c r="H141" s="70"/>
      <c r="I141" s="130">
        <v>6072.6</v>
      </c>
      <c r="J141" s="130"/>
      <c r="K141" s="132"/>
    </row>
    <row r="142" spans="1:11" s="131" customFormat="1" ht="15" hidden="1">
      <c r="A142" s="69"/>
      <c r="B142" s="70"/>
      <c r="C142" s="70"/>
      <c r="D142" s="71"/>
      <c r="E142" s="70"/>
      <c r="F142" s="72"/>
      <c r="G142" s="70"/>
      <c r="H142" s="70"/>
      <c r="I142" s="130">
        <v>6072.6</v>
      </c>
      <c r="J142" s="130"/>
      <c r="K142" s="132"/>
    </row>
    <row r="143" spans="1:11" s="131" customFormat="1" ht="15" hidden="1">
      <c r="A143" s="69"/>
      <c r="B143" s="70"/>
      <c r="C143" s="70"/>
      <c r="D143" s="71"/>
      <c r="E143" s="70"/>
      <c r="F143" s="72"/>
      <c r="G143" s="70"/>
      <c r="H143" s="70"/>
      <c r="I143" s="130">
        <v>6072.6</v>
      </c>
      <c r="J143" s="130"/>
      <c r="K143" s="132"/>
    </row>
    <row r="144" spans="1:11" s="131" customFormat="1" ht="15" hidden="1">
      <c r="A144" s="69"/>
      <c r="B144" s="70"/>
      <c r="C144" s="70"/>
      <c r="D144" s="71"/>
      <c r="E144" s="70"/>
      <c r="F144" s="72"/>
      <c r="G144" s="70"/>
      <c r="H144" s="70"/>
      <c r="I144" s="130">
        <v>6072.6</v>
      </c>
      <c r="J144" s="130"/>
      <c r="K144" s="132"/>
    </row>
    <row r="145" spans="1:11" s="131" customFormat="1" ht="15" hidden="1">
      <c r="A145" s="69"/>
      <c r="B145" s="70"/>
      <c r="C145" s="70"/>
      <c r="D145" s="71"/>
      <c r="E145" s="70"/>
      <c r="F145" s="72"/>
      <c r="G145" s="70"/>
      <c r="H145" s="70"/>
      <c r="I145" s="130">
        <v>6072.6</v>
      </c>
      <c r="J145" s="130"/>
      <c r="K145" s="132"/>
    </row>
    <row r="146" spans="1:11" s="131" customFormat="1" ht="15" hidden="1">
      <c r="A146" s="69"/>
      <c r="B146" s="70"/>
      <c r="C146" s="70"/>
      <c r="D146" s="71"/>
      <c r="E146" s="70"/>
      <c r="F146" s="72"/>
      <c r="G146" s="70"/>
      <c r="H146" s="70"/>
      <c r="I146" s="130">
        <v>6072.6</v>
      </c>
      <c r="J146" s="130"/>
      <c r="K146" s="132"/>
    </row>
    <row r="147" spans="1:13" s="137" customFormat="1" ht="18.75">
      <c r="A147" s="133" t="s">
        <v>152</v>
      </c>
      <c r="B147" s="134"/>
      <c r="C147" s="135"/>
      <c r="D147" s="136">
        <v>120117</v>
      </c>
      <c r="E147" s="136"/>
      <c r="F147" s="136"/>
      <c r="G147" s="136">
        <f>D147/I147</f>
        <v>19.78</v>
      </c>
      <c r="H147" s="136">
        <f>G147/12</f>
        <v>1.65</v>
      </c>
      <c r="I147" s="130">
        <v>6072.6</v>
      </c>
      <c r="K147" s="138"/>
      <c r="L147" s="131"/>
      <c r="M147" s="131"/>
    </row>
    <row r="148" spans="1:13" s="37" customFormat="1" ht="18.75">
      <c r="A148" s="120" t="s">
        <v>153</v>
      </c>
      <c r="B148" s="122"/>
      <c r="C148" s="123"/>
      <c r="D148" s="124">
        <f>8287.5*1</f>
        <v>8287.5</v>
      </c>
      <c r="E148" s="124"/>
      <c r="F148" s="124"/>
      <c r="G148" s="124">
        <f>D148/I148</f>
        <v>1.36</v>
      </c>
      <c r="H148" s="124">
        <f>G148/12</f>
        <v>0.11</v>
      </c>
      <c r="I148" s="117">
        <v>6072.6</v>
      </c>
      <c r="K148" s="57"/>
      <c r="L148" s="131"/>
      <c r="M148" s="131"/>
    </row>
    <row r="149" spans="1:11" s="37" customFormat="1" ht="19.5" thickBot="1">
      <c r="A149" s="34"/>
      <c r="B149" s="35"/>
      <c r="C149" s="36"/>
      <c r="D149" s="36"/>
      <c r="E149" s="36"/>
      <c r="F149" s="36"/>
      <c r="G149" s="36"/>
      <c r="H149" s="36"/>
      <c r="K149" s="57"/>
    </row>
    <row r="150" spans="1:11" s="37" customFormat="1" ht="19.5" thickBot="1">
      <c r="A150" s="28" t="s">
        <v>87</v>
      </c>
      <c r="B150" s="41"/>
      <c r="C150" s="42"/>
      <c r="D150" s="42">
        <f>D121+D127</f>
        <v>2294100.79</v>
      </c>
      <c r="E150" s="42" t="e">
        <f>E121+E127</f>
        <v>#REF!</v>
      </c>
      <c r="F150" s="42" t="e">
        <f>F121+F127</f>
        <v>#REF!</v>
      </c>
      <c r="G150" s="42">
        <f>G121+G127</f>
        <v>377.77</v>
      </c>
      <c r="H150" s="42">
        <f>H121+H127</f>
        <v>31.5</v>
      </c>
      <c r="K150" s="57"/>
    </row>
    <row r="151" spans="1:11" s="37" customFormat="1" ht="18.75">
      <c r="A151" s="34"/>
      <c r="B151" s="35"/>
      <c r="C151" s="36"/>
      <c r="D151" s="36"/>
      <c r="E151" s="36"/>
      <c r="F151" s="36"/>
      <c r="G151" s="36"/>
      <c r="H151" s="36"/>
      <c r="K151" s="57"/>
    </row>
    <row r="152" spans="1:11" s="31" customFormat="1" ht="19.5">
      <c r="A152" s="38"/>
      <c r="B152" s="39"/>
      <c r="C152" s="39"/>
      <c r="D152" s="39"/>
      <c r="E152" s="39"/>
      <c r="F152" s="39"/>
      <c r="G152" s="39"/>
      <c r="H152" s="39"/>
      <c r="K152" s="55"/>
    </row>
    <row r="153" spans="1:11" s="33" customFormat="1" ht="14.25">
      <c r="A153" s="139" t="s">
        <v>31</v>
      </c>
      <c r="B153" s="139"/>
      <c r="C153" s="139"/>
      <c r="D153" s="139"/>
      <c r="E153" s="139"/>
      <c r="F153" s="139"/>
      <c r="K153" s="56"/>
    </row>
    <row r="154" s="33" customFormat="1" ht="12.75">
      <c r="K154" s="56"/>
    </row>
    <row r="155" spans="1:11" s="33" customFormat="1" ht="12.75">
      <c r="A155" s="32"/>
      <c r="K155" s="56"/>
    </row>
    <row r="156" s="33" customFormat="1" ht="12.75">
      <c r="K156" s="56"/>
    </row>
    <row r="157" s="33" customFormat="1" ht="12.75">
      <c r="K157" s="56"/>
    </row>
    <row r="158" s="33" customFormat="1" ht="12.75">
      <c r="K158" s="56"/>
    </row>
    <row r="159" s="33" customFormat="1" ht="12.75">
      <c r="K159" s="56"/>
    </row>
    <row r="160" s="33" customFormat="1" ht="12.75">
      <c r="K160" s="56"/>
    </row>
    <row r="161" s="33" customFormat="1" ht="12.75">
      <c r="K161" s="56"/>
    </row>
    <row r="162" s="33" customFormat="1" ht="12.75">
      <c r="K162" s="56"/>
    </row>
    <row r="163" s="33" customFormat="1" ht="12.75">
      <c r="K163" s="56"/>
    </row>
    <row r="164" s="33" customFormat="1" ht="12.75">
      <c r="K164" s="56"/>
    </row>
    <row r="165" s="33" customFormat="1" ht="12.75">
      <c r="K165" s="56"/>
    </row>
    <row r="166" s="33" customFormat="1" ht="12.75">
      <c r="K166" s="56"/>
    </row>
    <row r="167" s="33" customFormat="1" ht="12.75">
      <c r="K167" s="56"/>
    </row>
    <row r="168" s="33" customFormat="1" ht="12.75">
      <c r="K168" s="56"/>
    </row>
    <row r="169" s="33" customFormat="1" ht="12.75">
      <c r="K169" s="56"/>
    </row>
    <row r="170" s="33" customFormat="1" ht="12.75">
      <c r="K170" s="56"/>
    </row>
    <row r="171" s="33" customFormat="1" ht="12.75">
      <c r="K171" s="56"/>
    </row>
    <row r="172" s="33" customFormat="1" ht="12.75">
      <c r="K172" s="56"/>
    </row>
    <row r="173" s="33" customFormat="1" ht="12.75">
      <c r="K173" s="56"/>
    </row>
  </sheetData>
  <sheetProtection/>
  <mergeCells count="12">
    <mergeCell ref="A5:H5"/>
    <mergeCell ref="A6:H6"/>
    <mergeCell ref="A1:H1"/>
    <mergeCell ref="B2:H2"/>
    <mergeCell ref="B3:H3"/>
    <mergeCell ref="B4:H4"/>
    <mergeCell ref="A153:F153"/>
    <mergeCell ref="A13:H13"/>
    <mergeCell ref="A10:H10"/>
    <mergeCell ref="A7:H7"/>
    <mergeCell ref="A8:H8"/>
    <mergeCell ref="A9:H9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2"/>
  <sheetViews>
    <sheetView zoomScale="75" zoomScaleNormal="75" zoomScalePageLayoutView="0" workbookViewId="0" topLeftCell="A82">
      <selection activeCell="A1" sqref="A1:H134"/>
    </sheetView>
  </sheetViews>
  <sheetFormatPr defaultColWidth="9.00390625" defaultRowHeight="12.75"/>
  <cols>
    <col min="1" max="1" width="74.75390625" style="1" customWidth="1"/>
    <col min="2" max="2" width="19.125" style="1" customWidth="1"/>
    <col min="3" max="3" width="13.875" style="1" hidden="1" customWidth="1"/>
    <col min="4" max="4" width="16.3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48" hidden="1" customWidth="1"/>
    <col min="12" max="14" width="15.375" style="1" customWidth="1"/>
    <col min="15" max="16384" width="9.125" style="1" customWidth="1"/>
  </cols>
  <sheetData>
    <row r="1" spans="1:8" ht="16.5" customHeight="1">
      <c r="A1" s="153" t="s">
        <v>0</v>
      </c>
      <c r="B1" s="154"/>
      <c r="C1" s="154"/>
      <c r="D1" s="154"/>
      <c r="E1" s="154"/>
      <c r="F1" s="154"/>
      <c r="G1" s="154"/>
      <c r="H1" s="154"/>
    </row>
    <row r="2" spans="1:8" ht="21.75" customHeight="1">
      <c r="A2" s="79" t="s">
        <v>141</v>
      </c>
      <c r="B2" s="155" t="s">
        <v>1</v>
      </c>
      <c r="C2" s="155"/>
      <c r="D2" s="155"/>
      <c r="E2" s="155"/>
      <c r="F2" s="155"/>
      <c r="G2" s="154"/>
      <c r="H2" s="154"/>
    </row>
    <row r="3" spans="2:8" ht="14.25" customHeight="1">
      <c r="B3" s="155" t="s">
        <v>2</v>
      </c>
      <c r="C3" s="155"/>
      <c r="D3" s="155"/>
      <c r="E3" s="155"/>
      <c r="F3" s="155"/>
      <c r="G3" s="154"/>
      <c r="H3" s="154"/>
    </row>
    <row r="4" spans="2:8" ht="14.25" customHeight="1">
      <c r="B4" s="155" t="s">
        <v>39</v>
      </c>
      <c r="C4" s="155"/>
      <c r="D4" s="155"/>
      <c r="E4" s="155"/>
      <c r="F4" s="155"/>
      <c r="G4" s="154"/>
      <c r="H4" s="154"/>
    </row>
    <row r="5" spans="1:8" s="58" customFormat="1" ht="39.75" customHeight="1">
      <c r="A5" s="150"/>
      <c r="B5" s="151"/>
      <c r="C5" s="151"/>
      <c r="D5" s="151"/>
      <c r="E5" s="151"/>
      <c r="F5" s="151"/>
      <c r="G5" s="151"/>
      <c r="H5" s="151"/>
    </row>
    <row r="6" spans="1:8" s="58" customFormat="1" ht="21.75" customHeight="1">
      <c r="A6" s="152" t="s">
        <v>140</v>
      </c>
      <c r="B6" s="152"/>
      <c r="C6" s="152"/>
      <c r="D6" s="152"/>
      <c r="E6" s="152"/>
      <c r="F6" s="152"/>
      <c r="G6" s="152"/>
      <c r="H6" s="152"/>
    </row>
    <row r="7" spans="1:11" s="2" customFormat="1" ht="22.5" customHeight="1">
      <c r="A7" s="146" t="s">
        <v>3</v>
      </c>
      <c r="B7" s="146"/>
      <c r="C7" s="146"/>
      <c r="D7" s="146"/>
      <c r="E7" s="147"/>
      <c r="F7" s="147"/>
      <c r="G7" s="147"/>
      <c r="H7" s="147"/>
      <c r="K7" s="49"/>
    </row>
    <row r="8" spans="1:11" s="3" customFormat="1" ht="18.75" customHeight="1">
      <c r="A8" s="146" t="s">
        <v>122</v>
      </c>
      <c r="B8" s="146"/>
      <c r="C8" s="146"/>
      <c r="D8" s="146"/>
      <c r="E8" s="147"/>
      <c r="F8" s="147"/>
      <c r="G8" s="147"/>
      <c r="H8" s="147"/>
      <c r="K8" s="50"/>
    </row>
    <row r="9" spans="1:11" s="4" customFormat="1" ht="17.25" customHeight="1">
      <c r="A9" s="148" t="s">
        <v>32</v>
      </c>
      <c r="B9" s="148"/>
      <c r="C9" s="148"/>
      <c r="D9" s="148"/>
      <c r="E9" s="149"/>
      <c r="F9" s="149"/>
      <c r="G9" s="149"/>
      <c r="H9" s="149"/>
      <c r="K9" s="51"/>
    </row>
    <row r="10" spans="1:11" s="3" customFormat="1" ht="30" customHeight="1" thickBot="1">
      <c r="A10" s="144" t="s">
        <v>86</v>
      </c>
      <c r="B10" s="144"/>
      <c r="C10" s="144"/>
      <c r="D10" s="144"/>
      <c r="E10" s="145"/>
      <c r="F10" s="145"/>
      <c r="G10" s="145"/>
      <c r="H10" s="145"/>
      <c r="K10" s="50"/>
    </row>
    <row r="11" spans="1:11" s="9" customFormat="1" ht="139.5" customHeight="1" thickBot="1">
      <c r="A11" s="5" t="s">
        <v>4</v>
      </c>
      <c r="B11" s="6" t="s">
        <v>5</v>
      </c>
      <c r="C11" s="7" t="s">
        <v>6</v>
      </c>
      <c r="D11" s="7" t="s">
        <v>40</v>
      </c>
      <c r="E11" s="7" t="s">
        <v>6</v>
      </c>
      <c r="F11" s="8" t="s">
        <v>7</v>
      </c>
      <c r="G11" s="7" t="s">
        <v>6</v>
      </c>
      <c r="H11" s="8" t="s">
        <v>7</v>
      </c>
      <c r="K11" s="52"/>
    </row>
    <row r="12" spans="1:11" s="16" customFormat="1" ht="12.75">
      <c r="A12" s="10"/>
      <c r="B12" s="11"/>
      <c r="C12" s="11">
        <v>3</v>
      </c>
      <c r="D12" s="12"/>
      <c r="E12" s="11">
        <v>3</v>
      </c>
      <c r="F12" s="13">
        <v>4</v>
      </c>
      <c r="G12" s="14"/>
      <c r="H12" s="15"/>
      <c r="K12" s="53"/>
    </row>
    <row r="13" spans="1:11" s="16" customFormat="1" ht="49.5" customHeight="1">
      <c r="A13" s="140" t="s">
        <v>8</v>
      </c>
      <c r="B13" s="141"/>
      <c r="C13" s="141"/>
      <c r="D13" s="141"/>
      <c r="E13" s="141"/>
      <c r="F13" s="141"/>
      <c r="G13" s="142"/>
      <c r="H13" s="143"/>
      <c r="K13" s="53"/>
    </row>
    <row r="14" spans="1:11" s="9" customFormat="1" ht="15">
      <c r="A14" s="82" t="s">
        <v>112</v>
      </c>
      <c r="B14" s="83"/>
      <c r="C14" s="84">
        <f>F14*12</f>
        <v>0</v>
      </c>
      <c r="D14" s="100">
        <f>G14*I14</f>
        <v>223714.58</v>
      </c>
      <c r="E14" s="101">
        <f>H14*12</f>
        <v>36.84</v>
      </c>
      <c r="F14" s="102"/>
      <c r="G14" s="101">
        <f>H14*12</f>
        <v>36.84</v>
      </c>
      <c r="H14" s="101">
        <f>H19+H23</f>
        <v>3.07</v>
      </c>
      <c r="I14" s="99">
        <v>6072.6</v>
      </c>
      <c r="J14" s="9">
        <f>1.07</f>
        <v>1.07</v>
      </c>
      <c r="K14" s="52">
        <v>2.24</v>
      </c>
    </row>
    <row r="15" spans="1:15" s="45" customFormat="1" ht="30" customHeight="1">
      <c r="A15" s="85" t="s">
        <v>88</v>
      </c>
      <c r="B15" s="86" t="s">
        <v>89</v>
      </c>
      <c r="C15" s="87"/>
      <c r="D15" s="88"/>
      <c r="E15" s="89"/>
      <c r="F15" s="90"/>
      <c r="G15" s="89"/>
      <c r="H15" s="89"/>
      <c r="K15" s="54"/>
      <c r="N15" s="9"/>
      <c r="O15" s="9"/>
    </row>
    <row r="16" spans="1:15" s="45" customFormat="1" ht="15">
      <c r="A16" s="85" t="s">
        <v>90</v>
      </c>
      <c r="B16" s="86" t="s">
        <v>89</v>
      </c>
      <c r="C16" s="87"/>
      <c r="D16" s="88"/>
      <c r="E16" s="89"/>
      <c r="F16" s="90"/>
      <c r="G16" s="89"/>
      <c r="H16" s="89"/>
      <c r="K16" s="54"/>
      <c r="N16" s="9"/>
      <c r="O16" s="9"/>
    </row>
    <row r="17" spans="1:15" s="45" customFormat="1" ht="15">
      <c r="A17" s="85" t="s">
        <v>91</v>
      </c>
      <c r="B17" s="86" t="s">
        <v>92</v>
      </c>
      <c r="C17" s="87"/>
      <c r="D17" s="88"/>
      <c r="E17" s="89"/>
      <c r="F17" s="90"/>
      <c r="G17" s="89"/>
      <c r="H17" s="89"/>
      <c r="K17" s="54"/>
      <c r="N17" s="9"/>
      <c r="O17" s="9"/>
    </row>
    <row r="18" spans="1:15" s="45" customFormat="1" ht="15">
      <c r="A18" s="85" t="s">
        <v>93</v>
      </c>
      <c r="B18" s="86" t="s">
        <v>89</v>
      </c>
      <c r="C18" s="87"/>
      <c r="D18" s="88"/>
      <c r="E18" s="89"/>
      <c r="F18" s="90"/>
      <c r="G18" s="89"/>
      <c r="H18" s="89"/>
      <c r="K18" s="54"/>
      <c r="N18" s="9"/>
      <c r="O18" s="9"/>
    </row>
    <row r="19" spans="1:15" s="45" customFormat="1" ht="15">
      <c r="A19" s="91" t="s">
        <v>38</v>
      </c>
      <c r="B19" s="92"/>
      <c r="C19" s="89"/>
      <c r="D19" s="88"/>
      <c r="E19" s="89"/>
      <c r="F19" s="90"/>
      <c r="G19" s="89"/>
      <c r="H19" s="101">
        <v>2.83</v>
      </c>
      <c r="K19" s="54"/>
      <c r="N19" s="9"/>
      <c r="O19" s="9"/>
    </row>
    <row r="20" spans="1:15" s="45" customFormat="1" ht="15">
      <c r="A20" s="93" t="s">
        <v>113</v>
      </c>
      <c r="B20" s="92" t="s">
        <v>89</v>
      </c>
      <c r="C20" s="89"/>
      <c r="D20" s="88"/>
      <c r="E20" s="89"/>
      <c r="F20" s="90"/>
      <c r="G20" s="89"/>
      <c r="H20" s="89">
        <v>0.12</v>
      </c>
      <c r="K20" s="54"/>
      <c r="N20" s="9"/>
      <c r="O20" s="9"/>
    </row>
    <row r="21" spans="1:15" s="45" customFormat="1" ht="15">
      <c r="A21" s="93" t="s">
        <v>114</v>
      </c>
      <c r="B21" s="92" t="s">
        <v>89</v>
      </c>
      <c r="C21" s="89"/>
      <c r="D21" s="88"/>
      <c r="E21" s="89"/>
      <c r="F21" s="90"/>
      <c r="G21" s="89"/>
      <c r="H21" s="89">
        <v>0</v>
      </c>
      <c r="K21" s="54"/>
      <c r="N21" s="9"/>
      <c r="O21" s="9"/>
    </row>
    <row r="22" spans="1:15" s="45" customFormat="1" ht="15">
      <c r="A22" s="93" t="s">
        <v>142</v>
      </c>
      <c r="B22" s="92" t="s">
        <v>89</v>
      </c>
      <c r="C22" s="89"/>
      <c r="D22" s="88"/>
      <c r="E22" s="89"/>
      <c r="F22" s="90"/>
      <c r="G22" s="89"/>
      <c r="H22" s="89">
        <v>0.12</v>
      </c>
      <c r="K22" s="54"/>
      <c r="N22" s="9"/>
      <c r="O22" s="9"/>
    </row>
    <row r="23" spans="1:15" s="45" customFormat="1" ht="15">
      <c r="A23" s="91" t="s">
        <v>38</v>
      </c>
      <c r="B23" s="92"/>
      <c r="C23" s="89"/>
      <c r="D23" s="88"/>
      <c r="E23" s="89"/>
      <c r="F23" s="90"/>
      <c r="G23" s="89"/>
      <c r="H23" s="101">
        <f>H20+H21+H22</f>
        <v>0.24</v>
      </c>
      <c r="K23" s="54"/>
      <c r="N23" s="9"/>
      <c r="O23" s="9"/>
    </row>
    <row r="24" spans="1:11" s="9" customFormat="1" ht="30">
      <c r="A24" s="17" t="s">
        <v>10</v>
      </c>
      <c r="B24" s="19" t="s">
        <v>11</v>
      </c>
      <c r="C24" s="19">
        <f>F24*12</f>
        <v>0</v>
      </c>
      <c r="D24" s="103">
        <f>G24*I24</f>
        <v>98376.12</v>
      </c>
      <c r="E24" s="60">
        <f>H24*12</f>
        <v>16.2</v>
      </c>
      <c r="F24" s="104"/>
      <c r="G24" s="60">
        <f>H24*12</f>
        <v>16.2</v>
      </c>
      <c r="H24" s="60">
        <v>1.35</v>
      </c>
      <c r="I24" s="9">
        <v>6072.6</v>
      </c>
      <c r="J24" s="9">
        <v>1.07</v>
      </c>
      <c r="K24" s="52">
        <v>1.96</v>
      </c>
    </row>
    <row r="25" spans="1:15" s="45" customFormat="1" ht="15">
      <c r="A25" s="43" t="s">
        <v>94</v>
      </c>
      <c r="B25" s="44" t="s">
        <v>11</v>
      </c>
      <c r="C25" s="44"/>
      <c r="D25" s="64"/>
      <c r="E25" s="63"/>
      <c r="F25" s="65"/>
      <c r="G25" s="63"/>
      <c r="H25" s="63"/>
      <c r="K25" s="54"/>
      <c r="N25" s="9"/>
      <c r="O25" s="9"/>
    </row>
    <row r="26" spans="1:15" s="45" customFormat="1" ht="15">
      <c r="A26" s="43" t="s">
        <v>95</v>
      </c>
      <c r="B26" s="44" t="s">
        <v>11</v>
      </c>
      <c r="C26" s="44"/>
      <c r="D26" s="64"/>
      <c r="E26" s="63"/>
      <c r="F26" s="65"/>
      <c r="G26" s="63"/>
      <c r="H26" s="63"/>
      <c r="K26" s="54"/>
      <c r="N26" s="9"/>
      <c r="O26" s="9"/>
    </row>
    <row r="27" spans="1:15" s="45" customFormat="1" ht="15">
      <c r="A27" s="43" t="s">
        <v>105</v>
      </c>
      <c r="B27" s="44" t="s">
        <v>106</v>
      </c>
      <c r="C27" s="44"/>
      <c r="D27" s="64"/>
      <c r="E27" s="63"/>
      <c r="F27" s="65"/>
      <c r="G27" s="63"/>
      <c r="H27" s="63"/>
      <c r="K27" s="54"/>
      <c r="N27" s="9"/>
      <c r="O27" s="9"/>
    </row>
    <row r="28" spans="1:15" s="45" customFormat="1" ht="15">
      <c r="A28" s="43" t="s">
        <v>96</v>
      </c>
      <c r="B28" s="44" t="s">
        <v>11</v>
      </c>
      <c r="C28" s="44"/>
      <c r="D28" s="64"/>
      <c r="E28" s="63"/>
      <c r="F28" s="65"/>
      <c r="G28" s="63"/>
      <c r="H28" s="63"/>
      <c r="K28" s="54"/>
      <c r="N28" s="9"/>
      <c r="O28" s="9"/>
    </row>
    <row r="29" spans="1:15" s="45" customFormat="1" ht="25.5">
      <c r="A29" s="43" t="s">
        <v>97</v>
      </c>
      <c r="B29" s="44" t="s">
        <v>12</v>
      </c>
      <c r="C29" s="44"/>
      <c r="D29" s="64"/>
      <c r="E29" s="63"/>
      <c r="F29" s="65"/>
      <c r="G29" s="63"/>
      <c r="H29" s="63"/>
      <c r="K29" s="54"/>
      <c r="N29" s="9"/>
      <c r="O29" s="9"/>
    </row>
    <row r="30" spans="1:15" s="45" customFormat="1" ht="15">
      <c r="A30" s="43" t="s">
        <v>98</v>
      </c>
      <c r="B30" s="44" t="s">
        <v>11</v>
      </c>
      <c r="C30" s="44"/>
      <c r="D30" s="64"/>
      <c r="E30" s="63"/>
      <c r="F30" s="65"/>
      <c r="G30" s="63"/>
      <c r="H30" s="63"/>
      <c r="K30" s="54"/>
      <c r="N30" s="9"/>
      <c r="O30" s="9"/>
    </row>
    <row r="31" spans="1:15" s="45" customFormat="1" ht="25.5">
      <c r="A31" s="43" t="s">
        <v>100</v>
      </c>
      <c r="B31" s="44" t="s">
        <v>101</v>
      </c>
      <c r="C31" s="44"/>
      <c r="D31" s="64"/>
      <c r="E31" s="63"/>
      <c r="F31" s="65"/>
      <c r="G31" s="63"/>
      <c r="H31" s="63"/>
      <c r="K31" s="54"/>
      <c r="N31" s="9"/>
      <c r="O31" s="9"/>
    </row>
    <row r="32" spans="1:15" s="21" customFormat="1" ht="15">
      <c r="A32" s="20" t="s">
        <v>13</v>
      </c>
      <c r="B32" s="18" t="s">
        <v>14</v>
      </c>
      <c r="C32" s="19">
        <f>F32*12</f>
        <v>0</v>
      </c>
      <c r="D32" s="103">
        <f>G32*I32</f>
        <v>54653.4</v>
      </c>
      <c r="E32" s="60">
        <f aca="true" t="shared" si="0" ref="E32:E40">H32*12</f>
        <v>9</v>
      </c>
      <c r="F32" s="66"/>
      <c r="G32" s="60">
        <f>H32*12</f>
        <v>9</v>
      </c>
      <c r="H32" s="60">
        <v>0.75</v>
      </c>
      <c r="I32" s="99">
        <v>6072.6</v>
      </c>
      <c r="J32" s="9">
        <v>1.07</v>
      </c>
      <c r="K32" s="52">
        <v>0.6</v>
      </c>
      <c r="N32" s="9"/>
      <c r="O32" s="9"/>
    </row>
    <row r="33" spans="1:11" s="9" customFormat="1" ht="15">
      <c r="A33" s="20" t="s">
        <v>15</v>
      </c>
      <c r="B33" s="18" t="s">
        <v>16</v>
      </c>
      <c r="C33" s="19">
        <f>F33*12</f>
        <v>0</v>
      </c>
      <c r="D33" s="103">
        <f>G33*I33</f>
        <v>178534.44</v>
      </c>
      <c r="E33" s="60">
        <f t="shared" si="0"/>
        <v>29.4</v>
      </c>
      <c r="F33" s="66"/>
      <c r="G33" s="60">
        <f>H33*12</f>
        <v>29.4</v>
      </c>
      <c r="H33" s="60">
        <v>2.45</v>
      </c>
      <c r="I33" s="99">
        <v>6072.6</v>
      </c>
      <c r="J33" s="9">
        <v>1.07</v>
      </c>
      <c r="K33" s="52">
        <v>1.94</v>
      </c>
    </row>
    <row r="34" spans="1:11" s="9" customFormat="1" ht="15">
      <c r="A34" s="20" t="s">
        <v>33</v>
      </c>
      <c r="B34" s="18" t="s">
        <v>11</v>
      </c>
      <c r="C34" s="19">
        <f>F34*12</f>
        <v>0</v>
      </c>
      <c r="D34" s="103">
        <f>G34*I34</f>
        <v>114407.78</v>
      </c>
      <c r="E34" s="60">
        <f t="shared" si="0"/>
        <v>18.84</v>
      </c>
      <c r="F34" s="66"/>
      <c r="G34" s="60">
        <f>H34*12</f>
        <v>18.84</v>
      </c>
      <c r="H34" s="60">
        <v>1.57</v>
      </c>
      <c r="I34" s="99">
        <v>6072.6</v>
      </c>
      <c r="J34" s="9">
        <v>1.07</v>
      </c>
      <c r="K34" s="52">
        <v>1.24</v>
      </c>
    </row>
    <row r="35" spans="1:15" s="95" customFormat="1" ht="45">
      <c r="A35" s="94" t="s">
        <v>115</v>
      </c>
      <c r="B35" s="83" t="s">
        <v>116</v>
      </c>
      <c r="C35" s="84"/>
      <c r="D35" s="100">
        <f>3407.5*3*1.105</f>
        <v>11295.86</v>
      </c>
      <c r="E35" s="101"/>
      <c r="F35" s="105"/>
      <c r="G35" s="101">
        <f aca="true" t="shared" si="1" ref="G35:G41">D35/I35</f>
        <v>1.86</v>
      </c>
      <c r="H35" s="101">
        <f aca="true" t="shared" si="2" ref="H35:H41">G35/12</f>
        <v>0.16</v>
      </c>
      <c r="I35" s="99">
        <v>6072.6</v>
      </c>
      <c r="K35" s="52"/>
      <c r="L35" s="96"/>
      <c r="N35" s="9"/>
      <c r="O35" s="9"/>
    </row>
    <row r="36" spans="1:11" s="9" customFormat="1" ht="17.25" customHeight="1">
      <c r="A36" s="20" t="s">
        <v>34</v>
      </c>
      <c r="B36" s="18" t="s">
        <v>11</v>
      </c>
      <c r="C36" s="19">
        <f>F36*12</f>
        <v>0</v>
      </c>
      <c r="D36" s="103">
        <f>G36*I36</f>
        <v>131896.87</v>
      </c>
      <c r="E36" s="60">
        <f t="shared" si="0"/>
        <v>21.72</v>
      </c>
      <c r="F36" s="66"/>
      <c r="G36" s="60">
        <f>H36*12</f>
        <v>21.72</v>
      </c>
      <c r="H36" s="60">
        <v>1.81</v>
      </c>
      <c r="I36" s="99">
        <v>6072.6</v>
      </c>
      <c r="J36" s="9">
        <v>1.07</v>
      </c>
      <c r="K36" s="52">
        <v>1.43</v>
      </c>
    </row>
    <row r="37" spans="1:11" s="9" customFormat="1" ht="28.5">
      <c r="A37" s="20" t="s">
        <v>35</v>
      </c>
      <c r="B37" s="22" t="s">
        <v>36</v>
      </c>
      <c r="C37" s="19">
        <f>F37*12</f>
        <v>0</v>
      </c>
      <c r="D37" s="103">
        <f>G37*I37</f>
        <v>282740.26</v>
      </c>
      <c r="E37" s="60">
        <f t="shared" si="0"/>
        <v>46.56</v>
      </c>
      <c r="F37" s="66"/>
      <c r="G37" s="60">
        <f>H37*12</f>
        <v>46.56</v>
      </c>
      <c r="H37" s="60">
        <v>3.88</v>
      </c>
      <c r="I37" s="99">
        <v>6072.6</v>
      </c>
      <c r="J37" s="9">
        <v>1.07</v>
      </c>
      <c r="K37" s="52">
        <v>3.07</v>
      </c>
    </row>
    <row r="38" spans="1:11" s="9" customFormat="1" ht="45">
      <c r="A38" s="20" t="s">
        <v>154</v>
      </c>
      <c r="B38" s="22" t="s">
        <v>12</v>
      </c>
      <c r="C38" s="19"/>
      <c r="D38" s="103">
        <f>3*7400</f>
        <v>22200</v>
      </c>
      <c r="E38" s="60"/>
      <c r="F38" s="66"/>
      <c r="G38" s="60">
        <f>D38/I38</f>
        <v>3.66</v>
      </c>
      <c r="H38" s="60">
        <f>G38/12</f>
        <v>0.31</v>
      </c>
      <c r="I38" s="99">
        <v>6072.6</v>
      </c>
      <c r="K38" s="52"/>
    </row>
    <row r="39" spans="1:15" s="16" customFormat="1" ht="30">
      <c r="A39" s="20" t="s">
        <v>57</v>
      </c>
      <c r="B39" s="18" t="s">
        <v>9</v>
      </c>
      <c r="C39" s="18"/>
      <c r="D39" s="103">
        <v>2042.21</v>
      </c>
      <c r="E39" s="62">
        <f t="shared" si="0"/>
        <v>0.36</v>
      </c>
      <c r="F39" s="66"/>
      <c r="G39" s="60">
        <f t="shared" si="1"/>
        <v>0.34</v>
      </c>
      <c r="H39" s="60">
        <f t="shared" si="2"/>
        <v>0.03</v>
      </c>
      <c r="I39" s="99">
        <v>6072.6</v>
      </c>
      <c r="J39" s="9">
        <v>1.07</v>
      </c>
      <c r="K39" s="52">
        <v>0.02</v>
      </c>
      <c r="N39" s="9"/>
      <c r="O39" s="9"/>
    </row>
    <row r="40" spans="1:15" s="16" customFormat="1" ht="30">
      <c r="A40" s="20" t="s">
        <v>78</v>
      </c>
      <c r="B40" s="18" t="s">
        <v>9</v>
      </c>
      <c r="C40" s="18"/>
      <c r="D40" s="103">
        <v>2042.21</v>
      </c>
      <c r="E40" s="62">
        <f t="shared" si="0"/>
        <v>0.36</v>
      </c>
      <c r="F40" s="66"/>
      <c r="G40" s="60">
        <f t="shared" si="1"/>
        <v>0.34</v>
      </c>
      <c r="H40" s="60">
        <f t="shared" si="2"/>
        <v>0.03</v>
      </c>
      <c r="I40" s="99">
        <v>6072.6</v>
      </c>
      <c r="J40" s="9">
        <v>1.07</v>
      </c>
      <c r="K40" s="52">
        <v>0.04</v>
      </c>
      <c r="N40" s="9"/>
      <c r="O40" s="9"/>
    </row>
    <row r="41" spans="1:15" s="16" customFormat="1" ht="18.75" customHeight="1">
      <c r="A41" s="20" t="s">
        <v>58</v>
      </c>
      <c r="B41" s="18" t="s">
        <v>9</v>
      </c>
      <c r="C41" s="18"/>
      <c r="D41" s="103">
        <v>12896.1</v>
      </c>
      <c r="E41" s="62"/>
      <c r="F41" s="66"/>
      <c r="G41" s="60">
        <f t="shared" si="1"/>
        <v>2.12</v>
      </c>
      <c r="H41" s="60">
        <f t="shared" si="2"/>
        <v>0.18</v>
      </c>
      <c r="I41" s="99">
        <v>6072.6</v>
      </c>
      <c r="J41" s="9">
        <v>1.07</v>
      </c>
      <c r="K41" s="52">
        <v>0.12</v>
      </c>
      <c r="N41" s="9"/>
      <c r="O41" s="9"/>
    </row>
    <row r="42" spans="1:15" s="16" customFormat="1" ht="30" hidden="1">
      <c r="A42" s="20" t="s">
        <v>59</v>
      </c>
      <c r="B42" s="18" t="s">
        <v>12</v>
      </c>
      <c r="C42" s="18"/>
      <c r="D42" s="103">
        <f>G42*I42</f>
        <v>0</v>
      </c>
      <c r="E42" s="62"/>
      <c r="F42" s="66"/>
      <c r="G42" s="60">
        <f>H42*12</f>
        <v>0</v>
      </c>
      <c r="H42" s="60"/>
      <c r="I42" s="99">
        <v>6072.6</v>
      </c>
      <c r="J42" s="9">
        <v>1.07</v>
      </c>
      <c r="K42" s="52">
        <v>0.04</v>
      </c>
      <c r="N42" s="9"/>
      <c r="O42" s="9"/>
    </row>
    <row r="43" spans="1:15" s="16" customFormat="1" ht="30">
      <c r="A43" s="20" t="s">
        <v>143</v>
      </c>
      <c r="B43" s="18" t="s">
        <v>12</v>
      </c>
      <c r="C43" s="18"/>
      <c r="D43" s="103">
        <v>12896.11</v>
      </c>
      <c r="E43" s="62"/>
      <c r="F43" s="66"/>
      <c r="G43" s="60">
        <f>D43/I43</f>
        <v>2.12</v>
      </c>
      <c r="H43" s="60">
        <f>D43/12/I43</f>
        <v>0.18</v>
      </c>
      <c r="I43" s="99">
        <v>6072.6</v>
      </c>
      <c r="J43" s="9">
        <v>1.07</v>
      </c>
      <c r="K43" s="52">
        <v>0</v>
      </c>
      <c r="N43" s="9"/>
      <c r="O43" s="9"/>
    </row>
    <row r="44" spans="1:15" s="16" customFormat="1" ht="30">
      <c r="A44" s="20" t="s">
        <v>23</v>
      </c>
      <c r="B44" s="18"/>
      <c r="C44" s="18">
        <f>F44*12</f>
        <v>0</v>
      </c>
      <c r="D44" s="103">
        <f>G44*I44</f>
        <v>15302.95</v>
      </c>
      <c r="E44" s="62">
        <f>H44*12</f>
        <v>2.52</v>
      </c>
      <c r="F44" s="66"/>
      <c r="G44" s="60">
        <f>H44*12</f>
        <v>2.52</v>
      </c>
      <c r="H44" s="60">
        <v>0.21</v>
      </c>
      <c r="I44" s="99">
        <v>6072.6</v>
      </c>
      <c r="J44" s="9">
        <v>1.07</v>
      </c>
      <c r="K44" s="52">
        <v>0.14</v>
      </c>
      <c r="N44" s="9"/>
      <c r="O44" s="9"/>
    </row>
    <row r="45" spans="1:11" s="9" customFormat="1" ht="15">
      <c r="A45" s="20" t="s">
        <v>25</v>
      </c>
      <c r="B45" s="18" t="s">
        <v>26</v>
      </c>
      <c r="C45" s="18">
        <f>F45*12</f>
        <v>0</v>
      </c>
      <c r="D45" s="103">
        <f>G45*I45</f>
        <v>4372.27</v>
      </c>
      <c r="E45" s="62">
        <f>H45*12</f>
        <v>0.72</v>
      </c>
      <c r="F45" s="66"/>
      <c r="G45" s="60">
        <f>H45*12</f>
        <v>0.72</v>
      </c>
      <c r="H45" s="60">
        <v>0.06</v>
      </c>
      <c r="I45" s="99">
        <v>6072.6</v>
      </c>
      <c r="J45" s="9">
        <v>1.07</v>
      </c>
      <c r="K45" s="52">
        <v>0.03</v>
      </c>
    </row>
    <row r="46" spans="1:11" s="9" customFormat="1" ht="15">
      <c r="A46" s="20" t="s">
        <v>27</v>
      </c>
      <c r="B46" s="23" t="s">
        <v>28</v>
      </c>
      <c r="C46" s="23">
        <f>F46*12</f>
        <v>0</v>
      </c>
      <c r="D46" s="103">
        <f>H46*12*I46</f>
        <v>2914.85</v>
      </c>
      <c r="E46" s="67">
        <f>H46*12</f>
        <v>0.48</v>
      </c>
      <c r="F46" s="68"/>
      <c r="G46" s="60">
        <f>D46/I46</f>
        <v>0.48</v>
      </c>
      <c r="H46" s="60">
        <v>0.04</v>
      </c>
      <c r="I46" s="99">
        <v>6072.6</v>
      </c>
      <c r="J46" s="9">
        <v>1.07</v>
      </c>
      <c r="K46" s="52">
        <v>0.02</v>
      </c>
    </row>
    <row r="47" spans="1:15" s="21" customFormat="1" ht="30">
      <c r="A47" s="20" t="s">
        <v>24</v>
      </c>
      <c r="B47" s="18" t="s">
        <v>102</v>
      </c>
      <c r="C47" s="18">
        <f>F47*12</f>
        <v>0</v>
      </c>
      <c r="D47" s="103">
        <f>H47*12*I47</f>
        <v>3643.56</v>
      </c>
      <c r="E47" s="62">
        <f>H47*12</f>
        <v>0.6</v>
      </c>
      <c r="F47" s="66"/>
      <c r="G47" s="60">
        <f>D47/I47</f>
        <v>0.6</v>
      </c>
      <c r="H47" s="60">
        <v>0.05</v>
      </c>
      <c r="I47" s="99">
        <v>6072.6</v>
      </c>
      <c r="J47" s="9">
        <v>1.07</v>
      </c>
      <c r="K47" s="52">
        <v>0.03</v>
      </c>
      <c r="N47" s="9"/>
      <c r="O47" s="9"/>
    </row>
    <row r="48" spans="1:15" s="21" customFormat="1" ht="15">
      <c r="A48" s="20" t="s">
        <v>41</v>
      </c>
      <c r="B48" s="18"/>
      <c r="C48" s="19"/>
      <c r="D48" s="60">
        <f>D49+D50+D51+D52+D53+D54+D55+D56+D57+D58</f>
        <v>28002.46</v>
      </c>
      <c r="E48" s="60"/>
      <c r="F48" s="66"/>
      <c r="G48" s="60">
        <f>D48/I48</f>
        <v>4.61</v>
      </c>
      <c r="H48" s="60">
        <f>G48/12</f>
        <v>0.38</v>
      </c>
      <c r="I48" s="99">
        <v>6072.6</v>
      </c>
      <c r="J48" s="9">
        <v>1.07</v>
      </c>
      <c r="K48" s="52">
        <v>0.53</v>
      </c>
      <c r="N48" s="9"/>
      <c r="O48" s="9"/>
    </row>
    <row r="49" spans="1:15" s="16" customFormat="1" ht="15">
      <c r="A49" s="69" t="s">
        <v>144</v>
      </c>
      <c r="B49" s="70" t="s">
        <v>17</v>
      </c>
      <c r="C49" s="70"/>
      <c r="D49" s="71">
        <v>731.44</v>
      </c>
      <c r="E49" s="70"/>
      <c r="F49" s="72"/>
      <c r="G49" s="70"/>
      <c r="H49" s="70"/>
      <c r="I49" s="99">
        <v>6072.6</v>
      </c>
      <c r="J49" s="9">
        <v>1.07</v>
      </c>
      <c r="K49" s="52">
        <v>0.01</v>
      </c>
      <c r="M49" s="21"/>
      <c r="N49" s="9"/>
      <c r="O49" s="9"/>
    </row>
    <row r="50" spans="1:15" s="16" customFormat="1" ht="15">
      <c r="A50" s="69" t="s">
        <v>18</v>
      </c>
      <c r="B50" s="70" t="s">
        <v>22</v>
      </c>
      <c r="C50" s="70">
        <f>F50*12</f>
        <v>0</v>
      </c>
      <c r="D50" s="71">
        <v>918.96</v>
      </c>
      <c r="E50" s="70">
        <f>H50*12</f>
        <v>0</v>
      </c>
      <c r="F50" s="72"/>
      <c r="G50" s="70"/>
      <c r="H50" s="70"/>
      <c r="I50" s="99">
        <v>6072.6</v>
      </c>
      <c r="J50" s="9">
        <v>1.07</v>
      </c>
      <c r="K50" s="52">
        <v>0.01</v>
      </c>
      <c r="M50" s="21"/>
      <c r="N50" s="9"/>
      <c r="O50" s="9"/>
    </row>
    <row r="51" spans="1:15" s="16" customFormat="1" ht="15">
      <c r="A51" s="97" t="s">
        <v>117</v>
      </c>
      <c r="B51" s="98" t="s">
        <v>17</v>
      </c>
      <c r="C51" s="70"/>
      <c r="D51" s="71">
        <v>1637.48</v>
      </c>
      <c r="E51" s="70"/>
      <c r="F51" s="72"/>
      <c r="G51" s="70"/>
      <c r="H51" s="70"/>
      <c r="I51" s="99">
        <v>6072.6</v>
      </c>
      <c r="J51" s="9"/>
      <c r="K51" s="52"/>
      <c r="M51" s="21"/>
      <c r="N51" s="9"/>
      <c r="O51" s="9"/>
    </row>
    <row r="52" spans="1:15" s="16" customFormat="1" ht="15">
      <c r="A52" s="69" t="s">
        <v>67</v>
      </c>
      <c r="B52" s="70" t="s">
        <v>17</v>
      </c>
      <c r="C52" s="70">
        <f>F52*12</f>
        <v>0</v>
      </c>
      <c r="D52" s="71">
        <v>1751.22</v>
      </c>
      <c r="E52" s="70">
        <f>H52*12</f>
        <v>0</v>
      </c>
      <c r="F52" s="72"/>
      <c r="G52" s="70"/>
      <c r="H52" s="70"/>
      <c r="I52" s="99">
        <v>6072.6</v>
      </c>
      <c r="J52" s="9">
        <v>1.07</v>
      </c>
      <c r="K52" s="52">
        <v>0.02</v>
      </c>
      <c r="M52" s="21"/>
      <c r="N52" s="9"/>
      <c r="O52" s="9"/>
    </row>
    <row r="53" spans="1:15" s="16" customFormat="1" ht="15">
      <c r="A53" s="69" t="s">
        <v>19</v>
      </c>
      <c r="B53" s="70" t="s">
        <v>17</v>
      </c>
      <c r="C53" s="70">
        <f>F53*12</f>
        <v>0</v>
      </c>
      <c r="D53" s="71">
        <v>5855.59</v>
      </c>
      <c r="E53" s="70">
        <f>H53*12</f>
        <v>0</v>
      </c>
      <c r="F53" s="72"/>
      <c r="G53" s="70"/>
      <c r="H53" s="70"/>
      <c r="I53" s="99">
        <v>6072.6</v>
      </c>
      <c r="J53" s="9">
        <v>1.07</v>
      </c>
      <c r="K53" s="52">
        <v>0.06</v>
      </c>
      <c r="M53" s="21"/>
      <c r="N53" s="9"/>
      <c r="O53" s="9"/>
    </row>
    <row r="54" spans="1:15" s="16" customFormat="1" ht="15">
      <c r="A54" s="69" t="s">
        <v>20</v>
      </c>
      <c r="B54" s="70" t="s">
        <v>17</v>
      </c>
      <c r="C54" s="70">
        <f>F54*12</f>
        <v>0</v>
      </c>
      <c r="D54" s="71">
        <v>918.95</v>
      </c>
      <c r="E54" s="70">
        <f>H54*12</f>
        <v>0</v>
      </c>
      <c r="F54" s="72"/>
      <c r="G54" s="70"/>
      <c r="H54" s="70"/>
      <c r="I54" s="99">
        <v>6072.6</v>
      </c>
      <c r="J54" s="9">
        <v>1.07</v>
      </c>
      <c r="K54" s="52">
        <v>0.01</v>
      </c>
      <c r="M54" s="21"/>
      <c r="N54" s="9"/>
      <c r="O54" s="9"/>
    </row>
    <row r="55" spans="1:15" s="16" customFormat="1" ht="15">
      <c r="A55" s="69" t="s">
        <v>62</v>
      </c>
      <c r="B55" s="70" t="s">
        <v>17</v>
      </c>
      <c r="C55" s="70"/>
      <c r="D55" s="71">
        <v>875.58</v>
      </c>
      <c r="E55" s="70"/>
      <c r="F55" s="72"/>
      <c r="G55" s="70"/>
      <c r="H55" s="70"/>
      <c r="I55" s="99">
        <v>6072.6</v>
      </c>
      <c r="J55" s="9">
        <v>1.07</v>
      </c>
      <c r="K55" s="52">
        <v>0.01</v>
      </c>
      <c r="M55" s="21"/>
      <c r="N55" s="9"/>
      <c r="O55" s="9"/>
    </row>
    <row r="56" spans="1:15" s="16" customFormat="1" ht="15">
      <c r="A56" s="69" t="s">
        <v>63</v>
      </c>
      <c r="B56" s="70" t="s">
        <v>22</v>
      </c>
      <c r="C56" s="70"/>
      <c r="D56" s="106">
        <v>3502.46</v>
      </c>
      <c r="E56" s="70"/>
      <c r="F56" s="72"/>
      <c r="G56" s="70"/>
      <c r="H56" s="70"/>
      <c r="I56" s="99">
        <v>6072.6</v>
      </c>
      <c r="J56" s="9">
        <v>1.07</v>
      </c>
      <c r="K56" s="52">
        <v>0.04</v>
      </c>
      <c r="M56" s="21"/>
      <c r="N56" s="9"/>
      <c r="O56" s="9"/>
    </row>
    <row r="57" spans="1:15" s="16" customFormat="1" ht="25.5">
      <c r="A57" s="69" t="s">
        <v>21</v>
      </c>
      <c r="B57" s="70" t="s">
        <v>17</v>
      </c>
      <c r="C57" s="70">
        <f>F57*12</f>
        <v>0</v>
      </c>
      <c r="D57" s="71">
        <v>5347.6</v>
      </c>
      <c r="E57" s="70">
        <f>H57*12</f>
        <v>0</v>
      </c>
      <c r="F57" s="72"/>
      <c r="G57" s="70"/>
      <c r="H57" s="70"/>
      <c r="I57" s="99">
        <v>6072.6</v>
      </c>
      <c r="J57" s="9">
        <v>1.07</v>
      </c>
      <c r="K57" s="52">
        <v>0.05</v>
      </c>
      <c r="M57" s="21"/>
      <c r="N57" s="9"/>
      <c r="O57" s="9"/>
    </row>
    <row r="58" spans="1:15" s="16" customFormat="1" ht="25.5">
      <c r="A58" s="69" t="s">
        <v>145</v>
      </c>
      <c r="B58" s="70" t="s">
        <v>17</v>
      </c>
      <c r="C58" s="70"/>
      <c r="D58" s="71">
        <v>6463.18</v>
      </c>
      <c r="E58" s="70"/>
      <c r="F58" s="72"/>
      <c r="G58" s="70"/>
      <c r="H58" s="70"/>
      <c r="I58" s="99">
        <v>6072.6</v>
      </c>
      <c r="J58" s="9">
        <v>1.07</v>
      </c>
      <c r="K58" s="52">
        <v>0.01</v>
      </c>
      <c r="M58" s="21"/>
      <c r="N58" s="9"/>
      <c r="O58" s="9"/>
    </row>
    <row r="59" spans="1:15" s="21" customFormat="1" ht="30">
      <c r="A59" s="20" t="s">
        <v>49</v>
      </c>
      <c r="B59" s="18"/>
      <c r="C59" s="19"/>
      <c r="D59" s="60">
        <f>D71+D72+D73+D75+D80+D74+D79</f>
        <v>32290.3</v>
      </c>
      <c r="E59" s="60"/>
      <c r="F59" s="66"/>
      <c r="G59" s="60">
        <f>D59/I59</f>
        <v>5.32</v>
      </c>
      <c r="H59" s="60">
        <f>G59/12</f>
        <v>0.44</v>
      </c>
      <c r="I59" s="99">
        <v>6072.6</v>
      </c>
      <c r="J59" s="9">
        <v>1.07</v>
      </c>
      <c r="K59" s="52">
        <v>0.05</v>
      </c>
      <c r="N59" s="117"/>
      <c r="O59" s="117"/>
    </row>
    <row r="60" spans="1:15" s="16" customFormat="1" ht="15" hidden="1">
      <c r="A60" s="24" t="s">
        <v>42</v>
      </c>
      <c r="B60" s="25" t="s">
        <v>68</v>
      </c>
      <c r="C60" s="25"/>
      <c r="D60" s="106">
        <f aca="true" t="shared" si="3" ref="D60:D70">G60*I60</f>
        <v>0</v>
      </c>
      <c r="E60" s="108"/>
      <c r="F60" s="109"/>
      <c r="G60" s="108">
        <f aca="true" t="shared" si="4" ref="G60:G70">H60*12</f>
        <v>0</v>
      </c>
      <c r="H60" s="108">
        <v>0</v>
      </c>
      <c r="I60" s="99">
        <v>6072.6</v>
      </c>
      <c r="J60" s="9">
        <v>1.07</v>
      </c>
      <c r="K60" s="52">
        <v>0</v>
      </c>
      <c r="M60" s="21"/>
      <c r="N60" s="9"/>
      <c r="O60" s="9"/>
    </row>
    <row r="61" spans="1:15" s="16" customFormat="1" ht="25.5" hidden="1">
      <c r="A61" s="24" t="s">
        <v>43</v>
      </c>
      <c r="B61" s="25" t="s">
        <v>52</v>
      </c>
      <c r="C61" s="25"/>
      <c r="D61" s="106">
        <f t="shared" si="3"/>
        <v>0</v>
      </c>
      <c r="E61" s="108"/>
      <c r="F61" s="109"/>
      <c r="G61" s="108">
        <f t="shared" si="4"/>
        <v>0</v>
      </c>
      <c r="H61" s="108">
        <v>0</v>
      </c>
      <c r="I61" s="99">
        <v>6072.6</v>
      </c>
      <c r="J61" s="9">
        <v>1.07</v>
      </c>
      <c r="K61" s="52">
        <v>0</v>
      </c>
      <c r="M61" s="21"/>
      <c r="N61" s="9"/>
      <c r="O61" s="9"/>
    </row>
    <row r="62" spans="1:15" s="16" customFormat="1" ht="15" hidden="1">
      <c r="A62" s="24" t="s">
        <v>73</v>
      </c>
      <c r="B62" s="25" t="s">
        <v>72</v>
      </c>
      <c r="C62" s="25"/>
      <c r="D62" s="106">
        <f t="shared" si="3"/>
        <v>0</v>
      </c>
      <c r="E62" s="108"/>
      <c r="F62" s="109"/>
      <c r="G62" s="108">
        <f t="shared" si="4"/>
        <v>0</v>
      </c>
      <c r="H62" s="108">
        <v>0</v>
      </c>
      <c r="I62" s="99">
        <v>6072.6</v>
      </c>
      <c r="J62" s="9">
        <v>1.07</v>
      </c>
      <c r="K62" s="52">
        <v>0</v>
      </c>
      <c r="M62" s="21"/>
      <c r="N62" s="9"/>
      <c r="O62" s="9"/>
    </row>
    <row r="63" spans="1:15" s="16" customFormat="1" ht="25.5" hidden="1">
      <c r="A63" s="24" t="s">
        <v>69</v>
      </c>
      <c r="B63" s="25" t="s">
        <v>70</v>
      </c>
      <c r="C63" s="25"/>
      <c r="D63" s="106">
        <f t="shared" si="3"/>
        <v>0</v>
      </c>
      <c r="E63" s="108"/>
      <c r="F63" s="109"/>
      <c r="G63" s="108">
        <f t="shared" si="4"/>
        <v>0</v>
      </c>
      <c r="H63" s="108">
        <v>0</v>
      </c>
      <c r="I63" s="99">
        <v>6072.6</v>
      </c>
      <c r="J63" s="9">
        <v>1.07</v>
      </c>
      <c r="K63" s="52">
        <v>0</v>
      </c>
      <c r="M63" s="21"/>
      <c r="N63" s="9"/>
      <c r="O63" s="9"/>
    </row>
    <row r="64" spans="1:15" s="16" customFormat="1" ht="15" hidden="1">
      <c r="A64" s="24" t="s">
        <v>44</v>
      </c>
      <c r="B64" s="25" t="s">
        <v>71</v>
      </c>
      <c r="C64" s="25"/>
      <c r="D64" s="106">
        <f t="shared" si="3"/>
        <v>0</v>
      </c>
      <c r="E64" s="108"/>
      <c r="F64" s="109"/>
      <c r="G64" s="108">
        <f t="shared" si="4"/>
        <v>0</v>
      </c>
      <c r="H64" s="108">
        <v>0</v>
      </c>
      <c r="I64" s="99">
        <v>6072.6</v>
      </c>
      <c r="J64" s="9">
        <v>1.07</v>
      </c>
      <c r="K64" s="52">
        <v>0</v>
      </c>
      <c r="M64" s="21"/>
      <c r="N64" s="9"/>
      <c r="O64" s="9"/>
    </row>
    <row r="65" spans="1:15" s="16" customFormat="1" ht="15" hidden="1">
      <c r="A65" s="24" t="s">
        <v>55</v>
      </c>
      <c r="B65" s="25" t="s">
        <v>72</v>
      </c>
      <c r="C65" s="25"/>
      <c r="D65" s="106">
        <f t="shared" si="3"/>
        <v>0</v>
      </c>
      <c r="E65" s="108"/>
      <c r="F65" s="109"/>
      <c r="G65" s="108">
        <f t="shared" si="4"/>
        <v>0</v>
      </c>
      <c r="H65" s="108">
        <v>0</v>
      </c>
      <c r="I65" s="99">
        <v>6072.6</v>
      </c>
      <c r="J65" s="9">
        <v>1.07</v>
      </c>
      <c r="K65" s="52">
        <v>0</v>
      </c>
      <c r="M65" s="21"/>
      <c r="N65" s="9"/>
      <c r="O65" s="9"/>
    </row>
    <row r="66" spans="1:15" s="16" customFormat="1" ht="15" hidden="1">
      <c r="A66" s="24" t="s">
        <v>56</v>
      </c>
      <c r="B66" s="25" t="s">
        <v>17</v>
      </c>
      <c r="C66" s="25"/>
      <c r="D66" s="106">
        <f t="shared" si="3"/>
        <v>0</v>
      </c>
      <c r="E66" s="108"/>
      <c r="F66" s="109"/>
      <c r="G66" s="108">
        <f t="shared" si="4"/>
        <v>0</v>
      </c>
      <c r="H66" s="108">
        <v>0</v>
      </c>
      <c r="I66" s="99">
        <v>6072.6</v>
      </c>
      <c r="J66" s="9">
        <v>1.07</v>
      </c>
      <c r="K66" s="52">
        <v>0</v>
      </c>
      <c r="M66" s="21"/>
      <c r="N66" s="9"/>
      <c r="O66" s="9"/>
    </row>
    <row r="67" spans="1:15" s="16" customFormat="1" ht="25.5" hidden="1">
      <c r="A67" s="24" t="s">
        <v>53</v>
      </c>
      <c r="B67" s="25" t="s">
        <v>17</v>
      </c>
      <c r="C67" s="25"/>
      <c r="D67" s="106">
        <f t="shared" si="3"/>
        <v>0</v>
      </c>
      <c r="E67" s="108"/>
      <c r="F67" s="109"/>
      <c r="G67" s="108">
        <f t="shared" si="4"/>
        <v>0</v>
      </c>
      <c r="H67" s="108">
        <v>0</v>
      </c>
      <c r="I67" s="99">
        <v>6072.6</v>
      </c>
      <c r="J67" s="9">
        <v>1.07</v>
      </c>
      <c r="K67" s="52">
        <v>0</v>
      </c>
      <c r="M67" s="21"/>
      <c r="N67" s="9"/>
      <c r="O67" s="9"/>
    </row>
    <row r="68" spans="1:15" s="16" customFormat="1" ht="15" hidden="1">
      <c r="A68" s="24" t="s">
        <v>85</v>
      </c>
      <c r="B68" s="25" t="s">
        <v>17</v>
      </c>
      <c r="C68" s="25"/>
      <c r="D68" s="106">
        <v>0</v>
      </c>
      <c r="E68" s="108"/>
      <c r="F68" s="109"/>
      <c r="G68" s="108"/>
      <c r="H68" s="108"/>
      <c r="I68" s="99">
        <v>6072.6</v>
      </c>
      <c r="J68" s="9">
        <v>1.07</v>
      </c>
      <c r="K68" s="52">
        <v>0.03</v>
      </c>
      <c r="M68" s="21"/>
      <c r="N68" s="9"/>
      <c r="O68" s="9"/>
    </row>
    <row r="69" spans="1:15" s="16" customFormat="1" ht="15" hidden="1">
      <c r="A69" s="24" t="s">
        <v>65</v>
      </c>
      <c r="B69" s="25" t="s">
        <v>9</v>
      </c>
      <c r="C69" s="25"/>
      <c r="D69" s="106">
        <f t="shared" si="3"/>
        <v>0</v>
      </c>
      <c r="E69" s="108"/>
      <c r="F69" s="109"/>
      <c r="G69" s="108">
        <f t="shared" si="4"/>
        <v>0</v>
      </c>
      <c r="H69" s="108">
        <v>0</v>
      </c>
      <c r="I69" s="99">
        <v>6072.6</v>
      </c>
      <c r="J69" s="9">
        <v>1.07</v>
      </c>
      <c r="K69" s="52">
        <v>0</v>
      </c>
      <c r="M69" s="21"/>
      <c r="N69" s="9"/>
      <c r="O69" s="9"/>
    </row>
    <row r="70" spans="1:15" s="16" customFormat="1" ht="15" hidden="1">
      <c r="A70" s="24" t="s">
        <v>64</v>
      </c>
      <c r="B70" s="25" t="s">
        <v>9</v>
      </c>
      <c r="C70" s="26"/>
      <c r="D70" s="106">
        <f t="shared" si="3"/>
        <v>0</v>
      </c>
      <c r="E70" s="110"/>
      <c r="F70" s="109"/>
      <c r="G70" s="108">
        <f t="shared" si="4"/>
        <v>0</v>
      </c>
      <c r="H70" s="108">
        <v>0</v>
      </c>
      <c r="I70" s="99">
        <v>6072.6</v>
      </c>
      <c r="J70" s="9">
        <v>1.07</v>
      </c>
      <c r="K70" s="52">
        <v>0</v>
      </c>
      <c r="M70" s="21"/>
      <c r="N70" s="9"/>
      <c r="O70" s="9"/>
    </row>
    <row r="71" spans="1:15" s="16" customFormat="1" ht="15">
      <c r="A71" s="97" t="s">
        <v>42</v>
      </c>
      <c r="B71" s="125" t="s">
        <v>68</v>
      </c>
      <c r="C71" s="126"/>
      <c r="D71" s="111">
        <v>2626.83</v>
      </c>
      <c r="E71" s="110"/>
      <c r="F71" s="109"/>
      <c r="G71" s="108"/>
      <c r="H71" s="108"/>
      <c r="I71" s="99">
        <v>6072.6</v>
      </c>
      <c r="J71" s="9"/>
      <c r="K71" s="52"/>
      <c r="M71" s="21"/>
      <c r="N71" s="9"/>
      <c r="O71" s="9"/>
    </row>
    <row r="72" spans="1:15" s="16" customFormat="1" ht="25.5">
      <c r="A72" s="97" t="s">
        <v>43</v>
      </c>
      <c r="B72" s="98" t="s">
        <v>17</v>
      </c>
      <c r="C72" s="126"/>
      <c r="D72" s="111">
        <v>1751.23</v>
      </c>
      <c r="E72" s="110"/>
      <c r="F72" s="109"/>
      <c r="G72" s="108"/>
      <c r="H72" s="108"/>
      <c r="I72" s="99">
        <v>6072.6</v>
      </c>
      <c r="J72" s="9"/>
      <c r="K72" s="52"/>
      <c r="M72" s="21"/>
      <c r="N72" s="9"/>
      <c r="O72" s="9"/>
    </row>
    <row r="73" spans="1:15" s="16" customFormat="1" ht="15">
      <c r="A73" s="97" t="s">
        <v>73</v>
      </c>
      <c r="B73" s="125" t="s">
        <v>72</v>
      </c>
      <c r="C73" s="126"/>
      <c r="D73" s="111">
        <v>1837.85</v>
      </c>
      <c r="E73" s="110"/>
      <c r="F73" s="109"/>
      <c r="G73" s="108"/>
      <c r="H73" s="108"/>
      <c r="I73" s="99">
        <v>6072.6</v>
      </c>
      <c r="J73" s="9"/>
      <c r="K73" s="52"/>
      <c r="M73" s="21"/>
      <c r="N73" s="9"/>
      <c r="O73" s="9"/>
    </row>
    <row r="74" spans="1:15" s="16" customFormat="1" ht="25.5">
      <c r="A74" s="97" t="s">
        <v>69</v>
      </c>
      <c r="B74" s="98" t="s">
        <v>70</v>
      </c>
      <c r="C74" s="126"/>
      <c r="D74" s="111">
        <v>1751.2</v>
      </c>
      <c r="E74" s="110"/>
      <c r="F74" s="109"/>
      <c r="G74" s="108"/>
      <c r="H74" s="108"/>
      <c r="I74" s="99">
        <v>6072.6</v>
      </c>
      <c r="J74" s="9"/>
      <c r="K74" s="52"/>
      <c r="M74" s="21"/>
      <c r="N74" s="9"/>
      <c r="O74" s="9"/>
    </row>
    <row r="75" spans="1:15" s="16" customFormat="1" ht="25.5">
      <c r="A75" s="97" t="s">
        <v>123</v>
      </c>
      <c r="B75" s="98" t="s">
        <v>12</v>
      </c>
      <c r="C75" s="126"/>
      <c r="D75" s="115">
        <v>12204</v>
      </c>
      <c r="E75" s="110"/>
      <c r="F75" s="109"/>
      <c r="G75" s="108"/>
      <c r="H75" s="108"/>
      <c r="I75" s="99">
        <v>6072.6</v>
      </c>
      <c r="J75" s="9"/>
      <c r="K75" s="52"/>
      <c r="M75" s="21"/>
      <c r="N75" s="9"/>
      <c r="O75" s="9"/>
    </row>
    <row r="76" spans="1:15" s="16" customFormat="1" ht="25.5" hidden="1">
      <c r="A76" s="97" t="s">
        <v>53</v>
      </c>
      <c r="B76" s="125" t="s">
        <v>17</v>
      </c>
      <c r="C76" s="126"/>
      <c r="D76" s="111">
        <f>G76*I76</f>
        <v>0</v>
      </c>
      <c r="E76" s="70"/>
      <c r="F76" s="72"/>
      <c r="G76" s="70"/>
      <c r="H76" s="70"/>
      <c r="I76" s="99">
        <v>6072.6</v>
      </c>
      <c r="J76" s="9"/>
      <c r="K76" s="52"/>
      <c r="M76" s="21"/>
      <c r="N76" s="9"/>
      <c r="O76" s="9"/>
    </row>
    <row r="77" spans="1:15" s="16" customFormat="1" ht="15" hidden="1">
      <c r="A77" s="97" t="s">
        <v>64</v>
      </c>
      <c r="B77" s="125" t="s">
        <v>9</v>
      </c>
      <c r="C77" s="127"/>
      <c r="D77" s="111">
        <v>5636.64</v>
      </c>
      <c r="E77" s="70"/>
      <c r="F77" s="72"/>
      <c r="G77" s="70"/>
      <c r="H77" s="70"/>
      <c r="I77" s="99">
        <v>6072.6</v>
      </c>
      <c r="J77" s="9">
        <v>1.07</v>
      </c>
      <c r="K77" s="52">
        <v>0.03</v>
      </c>
      <c r="M77" s="21"/>
      <c r="N77" s="9"/>
      <c r="O77" s="9"/>
    </row>
    <row r="78" spans="1:15" s="16" customFormat="1" ht="15" hidden="1">
      <c r="A78" s="69" t="s">
        <v>66</v>
      </c>
      <c r="B78" s="70" t="s">
        <v>9</v>
      </c>
      <c r="C78" s="70"/>
      <c r="D78" s="71">
        <f>G78*I78</f>
        <v>0</v>
      </c>
      <c r="E78" s="70"/>
      <c r="F78" s="72"/>
      <c r="G78" s="70">
        <f>H78*12</f>
        <v>0</v>
      </c>
      <c r="H78" s="70">
        <v>0</v>
      </c>
      <c r="I78" s="99">
        <v>6072.6</v>
      </c>
      <c r="J78" s="9">
        <v>1.07</v>
      </c>
      <c r="K78" s="52">
        <v>0</v>
      </c>
      <c r="M78" s="21"/>
      <c r="N78" s="9"/>
      <c r="O78" s="9"/>
    </row>
    <row r="79" spans="1:15" s="16" customFormat="1" ht="15">
      <c r="A79" s="69" t="s">
        <v>156</v>
      </c>
      <c r="B79" s="108" t="s">
        <v>17</v>
      </c>
      <c r="C79" s="70"/>
      <c r="D79" s="107">
        <v>5890.71</v>
      </c>
      <c r="E79" s="70"/>
      <c r="F79" s="72"/>
      <c r="G79" s="73"/>
      <c r="H79" s="73"/>
      <c r="I79" s="99">
        <v>6072.6</v>
      </c>
      <c r="J79" s="9"/>
      <c r="K79" s="52"/>
      <c r="M79" s="21"/>
      <c r="N79" s="9"/>
      <c r="O79" s="9"/>
    </row>
    <row r="80" spans="1:15" s="16" customFormat="1" ht="15">
      <c r="A80" s="69" t="s">
        <v>64</v>
      </c>
      <c r="B80" s="108" t="s">
        <v>9</v>
      </c>
      <c r="C80" s="70"/>
      <c r="D80" s="107">
        <v>6228.48</v>
      </c>
      <c r="E80" s="70"/>
      <c r="F80" s="72"/>
      <c r="G80" s="73"/>
      <c r="H80" s="73"/>
      <c r="I80" s="99">
        <v>6072.6</v>
      </c>
      <c r="J80" s="9"/>
      <c r="K80" s="52"/>
      <c r="M80" s="21"/>
      <c r="N80" s="9"/>
      <c r="O80" s="9"/>
    </row>
    <row r="81" spans="1:16" s="16" customFormat="1" ht="30">
      <c r="A81" s="20" t="s">
        <v>124</v>
      </c>
      <c r="B81" s="108"/>
      <c r="C81" s="25"/>
      <c r="D81" s="116">
        <f>D82+D83</f>
        <v>17253.18</v>
      </c>
      <c r="E81" s="112"/>
      <c r="F81" s="113"/>
      <c r="G81" s="114">
        <f>D81/I81</f>
        <v>2.84</v>
      </c>
      <c r="H81" s="114">
        <f>G81/12</f>
        <v>0.24</v>
      </c>
      <c r="I81" s="99">
        <v>6072.6</v>
      </c>
      <c r="J81" s="9"/>
      <c r="K81" s="52"/>
      <c r="M81" s="129"/>
      <c r="N81" s="130"/>
      <c r="O81" s="130"/>
      <c r="P81" s="131"/>
    </row>
    <row r="82" spans="1:16" s="16" customFormat="1" ht="15">
      <c r="A82" s="69" t="s">
        <v>157</v>
      </c>
      <c r="B82" s="108" t="s">
        <v>17</v>
      </c>
      <c r="C82" s="70"/>
      <c r="D82" s="128">
        <v>5049.18</v>
      </c>
      <c r="E82" s="112"/>
      <c r="F82" s="113"/>
      <c r="G82" s="114"/>
      <c r="H82" s="114"/>
      <c r="I82" s="99">
        <v>6072.6</v>
      </c>
      <c r="J82" s="9"/>
      <c r="K82" s="52"/>
      <c r="M82" s="129"/>
      <c r="N82" s="130"/>
      <c r="O82" s="130"/>
      <c r="P82" s="131"/>
    </row>
    <row r="83" spans="1:16" s="16" customFormat="1" ht="25.5">
      <c r="A83" s="97" t="s">
        <v>125</v>
      </c>
      <c r="B83" s="108" t="s">
        <v>12</v>
      </c>
      <c r="C83" s="70"/>
      <c r="D83" s="107">
        <v>12204</v>
      </c>
      <c r="E83" s="70"/>
      <c r="F83" s="72"/>
      <c r="G83" s="73"/>
      <c r="H83" s="73"/>
      <c r="I83" s="99">
        <v>6072.6</v>
      </c>
      <c r="J83" s="9"/>
      <c r="K83" s="52"/>
      <c r="M83" s="129"/>
      <c r="N83" s="130"/>
      <c r="O83" s="130"/>
      <c r="P83" s="131"/>
    </row>
    <row r="84" spans="1:15" s="16" customFormat="1" ht="15">
      <c r="A84" s="20" t="s">
        <v>50</v>
      </c>
      <c r="B84" s="25"/>
      <c r="C84" s="25"/>
      <c r="D84" s="60">
        <f>D85+D86+D87+D92</f>
        <v>20471.82</v>
      </c>
      <c r="E84" s="60" t="e">
        <f>E85+E86+E87+#REF!+E92</f>
        <v>#REF!</v>
      </c>
      <c r="F84" s="60" t="e">
        <f>F85+F86+F87+#REF!+F92</f>
        <v>#REF!</v>
      </c>
      <c r="G84" s="60">
        <f>D84/I84</f>
        <v>3.37</v>
      </c>
      <c r="H84" s="60">
        <f>G84/12</f>
        <v>0.28</v>
      </c>
      <c r="I84" s="99">
        <v>6072.6</v>
      </c>
      <c r="J84" s="9">
        <v>1.07</v>
      </c>
      <c r="K84" s="52">
        <v>0.26</v>
      </c>
      <c r="M84" s="21"/>
      <c r="N84" s="9"/>
      <c r="O84" s="9"/>
    </row>
    <row r="85" spans="1:15" s="16" customFormat="1" ht="15">
      <c r="A85" s="24" t="s">
        <v>45</v>
      </c>
      <c r="B85" s="25" t="s">
        <v>9</v>
      </c>
      <c r="C85" s="25"/>
      <c r="D85" s="71">
        <v>1220.4</v>
      </c>
      <c r="E85" s="70"/>
      <c r="F85" s="72"/>
      <c r="G85" s="70"/>
      <c r="H85" s="70"/>
      <c r="I85" s="99">
        <v>6072.6</v>
      </c>
      <c r="J85" s="9">
        <v>1.07</v>
      </c>
      <c r="K85" s="52">
        <v>0.01</v>
      </c>
      <c r="M85" s="21"/>
      <c r="N85" s="9"/>
      <c r="O85" s="9"/>
    </row>
    <row r="86" spans="1:15" s="16" customFormat="1" ht="15">
      <c r="A86" s="24" t="s">
        <v>79</v>
      </c>
      <c r="B86" s="25" t="s">
        <v>17</v>
      </c>
      <c r="C86" s="25"/>
      <c r="D86" s="71">
        <v>13728.89</v>
      </c>
      <c r="E86" s="70"/>
      <c r="F86" s="72"/>
      <c r="G86" s="70"/>
      <c r="H86" s="70"/>
      <c r="I86" s="99">
        <v>6072.6</v>
      </c>
      <c r="J86" s="9">
        <v>1.07</v>
      </c>
      <c r="K86" s="52">
        <v>0.15</v>
      </c>
      <c r="M86" s="21"/>
      <c r="N86" s="9"/>
      <c r="O86" s="9"/>
    </row>
    <row r="87" spans="1:15" s="16" customFormat="1" ht="15">
      <c r="A87" s="24" t="s">
        <v>46</v>
      </c>
      <c r="B87" s="25" t="s">
        <v>17</v>
      </c>
      <c r="C87" s="25"/>
      <c r="D87" s="71">
        <v>915.28</v>
      </c>
      <c r="E87" s="70"/>
      <c r="F87" s="72"/>
      <c r="G87" s="70"/>
      <c r="H87" s="70"/>
      <c r="I87" s="99">
        <v>6072.6</v>
      </c>
      <c r="J87" s="9">
        <v>1.07</v>
      </c>
      <c r="K87" s="52">
        <v>0.01</v>
      </c>
      <c r="M87" s="21"/>
      <c r="N87" s="9"/>
      <c r="O87" s="9"/>
    </row>
    <row r="88" spans="1:15" s="16" customFormat="1" ht="27.75" customHeight="1" hidden="1">
      <c r="A88" s="24" t="s">
        <v>54</v>
      </c>
      <c r="B88" s="25" t="s">
        <v>12</v>
      </c>
      <c r="C88" s="25"/>
      <c r="D88" s="71">
        <f>G88*I88</f>
        <v>0</v>
      </c>
      <c r="E88" s="70"/>
      <c r="F88" s="72"/>
      <c r="G88" s="70"/>
      <c r="H88" s="70"/>
      <c r="I88" s="99">
        <v>6072.6</v>
      </c>
      <c r="J88" s="9">
        <v>1.07</v>
      </c>
      <c r="K88" s="52">
        <v>0.03</v>
      </c>
      <c r="M88" s="21"/>
      <c r="N88" s="9"/>
      <c r="O88" s="9"/>
    </row>
    <row r="89" spans="1:15" s="16" customFormat="1" ht="25.5" hidden="1">
      <c r="A89" s="24" t="s">
        <v>104</v>
      </c>
      <c r="B89" s="25" t="s">
        <v>12</v>
      </c>
      <c r="C89" s="25"/>
      <c r="D89" s="71">
        <v>0</v>
      </c>
      <c r="E89" s="70"/>
      <c r="F89" s="72"/>
      <c r="G89" s="70"/>
      <c r="H89" s="70"/>
      <c r="I89" s="99">
        <v>6072.6</v>
      </c>
      <c r="J89" s="9">
        <v>1.07</v>
      </c>
      <c r="K89" s="52">
        <v>0</v>
      </c>
      <c r="M89" s="21"/>
      <c r="N89" s="9"/>
      <c r="O89" s="9"/>
    </row>
    <row r="90" spans="1:15" s="16" customFormat="1" ht="25.5" hidden="1">
      <c r="A90" s="24" t="s">
        <v>74</v>
      </c>
      <c r="B90" s="25" t="s">
        <v>12</v>
      </c>
      <c r="C90" s="25"/>
      <c r="D90" s="71">
        <f>G90*I90</f>
        <v>0</v>
      </c>
      <c r="E90" s="70"/>
      <c r="F90" s="72"/>
      <c r="G90" s="70"/>
      <c r="H90" s="70"/>
      <c r="I90" s="99">
        <v>6072.6</v>
      </c>
      <c r="J90" s="9">
        <v>1.07</v>
      </c>
      <c r="K90" s="52">
        <v>0</v>
      </c>
      <c r="M90" s="21"/>
      <c r="N90" s="9"/>
      <c r="O90" s="9"/>
    </row>
    <row r="91" spans="1:15" s="16" customFormat="1" ht="25.5" hidden="1">
      <c r="A91" s="24" t="s">
        <v>77</v>
      </c>
      <c r="B91" s="25" t="s">
        <v>12</v>
      </c>
      <c r="C91" s="25"/>
      <c r="D91" s="71">
        <f>G91*I91</f>
        <v>0</v>
      </c>
      <c r="E91" s="70"/>
      <c r="F91" s="72"/>
      <c r="G91" s="70"/>
      <c r="H91" s="70"/>
      <c r="I91" s="99">
        <v>6072.6</v>
      </c>
      <c r="J91" s="9">
        <v>1.07</v>
      </c>
      <c r="K91" s="52">
        <v>0</v>
      </c>
      <c r="M91" s="21"/>
      <c r="N91" s="9"/>
      <c r="O91" s="9"/>
    </row>
    <row r="92" spans="1:15" s="16" customFormat="1" ht="25.5">
      <c r="A92" s="24" t="s">
        <v>76</v>
      </c>
      <c r="B92" s="25" t="s">
        <v>12</v>
      </c>
      <c r="C92" s="25"/>
      <c r="D92" s="71">
        <v>4607.25</v>
      </c>
      <c r="E92" s="70"/>
      <c r="F92" s="72"/>
      <c r="G92" s="70"/>
      <c r="H92" s="70"/>
      <c r="I92" s="99">
        <v>6072.6</v>
      </c>
      <c r="J92" s="9">
        <v>1.07</v>
      </c>
      <c r="K92" s="52">
        <v>0.05</v>
      </c>
      <c r="M92" s="21"/>
      <c r="N92" s="9"/>
      <c r="O92" s="9"/>
    </row>
    <row r="93" spans="1:15" s="16" customFormat="1" ht="15">
      <c r="A93" s="20" t="s">
        <v>51</v>
      </c>
      <c r="B93" s="25"/>
      <c r="C93" s="25"/>
      <c r="D93" s="60">
        <f>D94+D95</f>
        <v>1098.16</v>
      </c>
      <c r="E93" s="60">
        <f>E94+E95</f>
        <v>0</v>
      </c>
      <c r="F93" s="60">
        <f>F94+F95</f>
        <v>0</v>
      </c>
      <c r="G93" s="60">
        <f>D93/I93</f>
        <v>0.18</v>
      </c>
      <c r="H93" s="60">
        <f>G93/12</f>
        <v>0.02</v>
      </c>
      <c r="I93" s="99">
        <v>6072.6</v>
      </c>
      <c r="J93" s="9">
        <v>1.07</v>
      </c>
      <c r="K93" s="52">
        <v>0.1</v>
      </c>
      <c r="M93" s="21"/>
      <c r="N93" s="9"/>
      <c r="O93" s="9"/>
    </row>
    <row r="94" spans="1:15" s="16" customFormat="1" ht="15">
      <c r="A94" s="24" t="s">
        <v>47</v>
      </c>
      <c r="B94" s="25" t="s">
        <v>17</v>
      </c>
      <c r="C94" s="25"/>
      <c r="D94" s="71">
        <v>1098.16</v>
      </c>
      <c r="E94" s="70"/>
      <c r="F94" s="72"/>
      <c r="G94" s="70"/>
      <c r="H94" s="70"/>
      <c r="I94" s="99">
        <v>6072.6</v>
      </c>
      <c r="J94" s="9">
        <v>1.07</v>
      </c>
      <c r="K94" s="52">
        <v>0.01</v>
      </c>
      <c r="M94" s="21"/>
      <c r="N94" s="9"/>
      <c r="O94" s="9"/>
    </row>
    <row r="95" spans="1:15" s="16" customFormat="1" ht="15" hidden="1">
      <c r="A95" s="24" t="s">
        <v>48</v>
      </c>
      <c r="B95" s="25" t="s">
        <v>17</v>
      </c>
      <c r="C95" s="25"/>
      <c r="D95" s="71">
        <v>0</v>
      </c>
      <c r="E95" s="70"/>
      <c r="F95" s="72"/>
      <c r="G95" s="70"/>
      <c r="H95" s="70"/>
      <c r="I95" s="99">
        <v>6072.6</v>
      </c>
      <c r="J95" s="9">
        <v>1.07</v>
      </c>
      <c r="K95" s="52">
        <v>0.01</v>
      </c>
      <c r="M95" s="21"/>
      <c r="N95" s="9"/>
      <c r="O95" s="9"/>
    </row>
    <row r="96" spans="1:13" s="9" customFormat="1" ht="15">
      <c r="A96" s="20" t="s">
        <v>61</v>
      </c>
      <c r="B96" s="18"/>
      <c r="C96" s="19"/>
      <c r="D96" s="60">
        <f>D97+D98</f>
        <v>42626.76</v>
      </c>
      <c r="E96" s="60"/>
      <c r="F96" s="66"/>
      <c r="G96" s="60">
        <f>D96/I96</f>
        <v>7.02</v>
      </c>
      <c r="H96" s="60">
        <f>G96/12</f>
        <v>0.59</v>
      </c>
      <c r="I96" s="99">
        <v>6072.6</v>
      </c>
      <c r="J96" s="9">
        <v>1.07</v>
      </c>
      <c r="K96" s="52">
        <v>0.59</v>
      </c>
      <c r="M96" s="21"/>
    </row>
    <row r="97" spans="1:15" s="16" customFormat="1" ht="15">
      <c r="A97" s="97" t="s">
        <v>120</v>
      </c>
      <c r="B97" s="98" t="s">
        <v>22</v>
      </c>
      <c r="C97" s="25"/>
      <c r="D97" s="71">
        <v>24195.36</v>
      </c>
      <c r="E97" s="70"/>
      <c r="F97" s="72"/>
      <c r="G97" s="70"/>
      <c r="H97" s="70"/>
      <c r="I97" s="99">
        <v>6072.6</v>
      </c>
      <c r="J97" s="9">
        <v>1.07</v>
      </c>
      <c r="K97" s="52">
        <v>0.02</v>
      </c>
      <c r="M97" s="21"/>
      <c r="N97" s="9"/>
      <c r="O97" s="9"/>
    </row>
    <row r="98" spans="1:15" s="16" customFormat="1" ht="15">
      <c r="A98" s="97" t="s">
        <v>118</v>
      </c>
      <c r="B98" s="98" t="s">
        <v>119</v>
      </c>
      <c r="C98" s="25">
        <f>F98*12</f>
        <v>0</v>
      </c>
      <c r="D98" s="71">
        <v>18431.4</v>
      </c>
      <c r="E98" s="70">
        <f>H98*12</f>
        <v>0</v>
      </c>
      <c r="F98" s="72"/>
      <c r="G98" s="70"/>
      <c r="H98" s="70"/>
      <c r="I98" s="99">
        <v>6072.6</v>
      </c>
      <c r="J98" s="9">
        <v>1.07</v>
      </c>
      <c r="K98" s="52">
        <v>0.57</v>
      </c>
      <c r="M98" s="21"/>
      <c r="N98" s="9"/>
      <c r="O98" s="9"/>
    </row>
    <row r="99" spans="1:13" s="9" customFormat="1" ht="15">
      <c r="A99" s="20" t="s">
        <v>60</v>
      </c>
      <c r="B99" s="18"/>
      <c r="C99" s="19"/>
      <c r="D99" s="60">
        <f>D100+D101+D102</f>
        <v>9061.29</v>
      </c>
      <c r="E99" s="60"/>
      <c r="F99" s="66"/>
      <c r="G99" s="60">
        <f>D99/I99</f>
        <v>1.49</v>
      </c>
      <c r="H99" s="60">
        <f>G99/12</f>
        <v>0.12</v>
      </c>
      <c r="I99" s="99">
        <v>6072.6</v>
      </c>
      <c r="J99" s="9">
        <v>1.07</v>
      </c>
      <c r="K99" s="52">
        <v>0.2</v>
      </c>
      <c r="M99" s="21"/>
    </row>
    <row r="100" spans="1:15" s="16" customFormat="1" ht="15">
      <c r="A100" s="24" t="s">
        <v>121</v>
      </c>
      <c r="B100" s="25" t="s">
        <v>68</v>
      </c>
      <c r="C100" s="25"/>
      <c r="D100" s="71">
        <v>3661.02</v>
      </c>
      <c r="E100" s="70"/>
      <c r="F100" s="72"/>
      <c r="G100" s="70"/>
      <c r="H100" s="70"/>
      <c r="I100" s="99">
        <v>6072.6</v>
      </c>
      <c r="J100" s="9">
        <v>1.07</v>
      </c>
      <c r="K100" s="52">
        <v>0.15</v>
      </c>
      <c r="M100" s="21"/>
      <c r="N100" s="9"/>
      <c r="O100" s="9"/>
    </row>
    <row r="101" spans="1:15" s="16" customFormat="1" ht="15">
      <c r="A101" s="24" t="s">
        <v>84</v>
      </c>
      <c r="B101" s="25" t="s">
        <v>68</v>
      </c>
      <c r="C101" s="25"/>
      <c r="D101" s="71">
        <v>5400.27</v>
      </c>
      <c r="E101" s="70"/>
      <c r="F101" s="72"/>
      <c r="G101" s="70"/>
      <c r="H101" s="70"/>
      <c r="I101" s="99">
        <v>6072.6</v>
      </c>
      <c r="J101" s="9">
        <v>1.07</v>
      </c>
      <c r="K101" s="52">
        <v>0.05</v>
      </c>
      <c r="M101" s="21"/>
      <c r="N101" s="9"/>
      <c r="O101" s="9"/>
    </row>
    <row r="102" spans="1:15" s="16" customFormat="1" ht="25.5" customHeight="1" hidden="1">
      <c r="A102" s="24" t="s">
        <v>75</v>
      </c>
      <c r="B102" s="25" t="s">
        <v>17</v>
      </c>
      <c r="C102" s="25"/>
      <c r="D102" s="71">
        <f>G102*I102</f>
        <v>0</v>
      </c>
      <c r="E102" s="70"/>
      <c r="F102" s="72"/>
      <c r="G102" s="70">
        <f>H102*12</f>
        <v>0</v>
      </c>
      <c r="H102" s="70">
        <v>0</v>
      </c>
      <c r="I102" s="99">
        <v>6072.6</v>
      </c>
      <c r="J102" s="9">
        <v>1.07</v>
      </c>
      <c r="K102" s="52">
        <v>0</v>
      </c>
      <c r="M102" s="21"/>
      <c r="N102" s="9"/>
      <c r="O102" s="9"/>
    </row>
    <row r="103" spans="1:13" s="9" customFormat="1" ht="37.5" hidden="1">
      <c r="A103" s="27" t="s">
        <v>108</v>
      </c>
      <c r="B103" s="18" t="s">
        <v>12</v>
      </c>
      <c r="C103" s="23"/>
      <c r="D103" s="67">
        <v>0</v>
      </c>
      <c r="E103" s="67"/>
      <c r="F103" s="68"/>
      <c r="G103" s="67">
        <f>D103/I103</f>
        <v>0</v>
      </c>
      <c r="H103" s="67">
        <f>G103/12</f>
        <v>0</v>
      </c>
      <c r="I103" s="99">
        <v>6072.6</v>
      </c>
      <c r="K103" s="52"/>
      <c r="M103" s="21"/>
    </row>
    <row r="104" spans="1:13" s="9" customFormat="1" ht="37.5">
      <c r="A104" s="27" t="s">
        <v>149</v>
      </c>
      <c r="B104" s="18" t="s">
        <v>12</v>
      </c>
      <c r="C104" s="23">
        <f>F104*12</f>
        <v>0</v>
      </c>
      <c r="D104" s="62">
        <f>G104*I104</f>
        <v>27691.06</v>
      </c>
      <c r="E104" s="62">
        <f>H104*12</f>
        <v>4.56</v>
      </c>
      <c r="F104" s="62"/>
      <c r="G104" s="62">
        <f>H104*12</f>
        <v>4.56</v>
      </c>
      <c r="H104" s="62">
        <v>0.38</v>
      </c>
      <c r="I104" s="99">
        <v>6072.6</v>
      </c>
      <c r="J104" s="9">
        <v>1.07</v>
      </c>
      <c r="K104" s="52">
        <v>0.3</v>
      </c>
      <c r="M104" s="21"/>
    </row>
    <row r="105" spans="1:13" s="9" customFormat="1" ht="18.75" hidden="1">
      <c r="A105" s="40" t="s">
        <v>37</v>
      </c>
      <c r="B105" s="23"/>
      <c r="C105" s="23">
        <f>F105*12</f>
        <v>0</v>
      </c>
      <c r="D105" s="62"/>
      <c r="E105" s="62"/>
      <c r="F105" s="62"/>
      <c r="G105" s="62"/>
      <c r="H105" s="62"/>
      <c r="I105" s="99">
        <v>6072.6</v>
      </c>
      <c r="K105" s="52"/>
      <c r="M105" s="21"/>
    </row>
    <row r="106" spans="1:15" s="16" customFormat="1" ht="15" hidden="1">
      <c r="A106" s="24" t="s">
        <v>80</v>
      </c>
      <c r="B106" s="25"/>
      <c r="C106" s="25"/>
      <c r="D106" s="70"/>
      <c r="E106" s="70"/>
      <c r="F106" s="70"/>
      <c r="G106" s="70"/>
      <c r="H106" s="70"/>
      <c r="I106" s="99">
        <v>6072.6</v>
      </c>
      <c r="K106" s="53"/>
      <c r="M106" s="21"/>
      <c r="N106" s="9"/>
      <c r="O106" s="9"/>
    </row>
    <row r="107" spans="1:15" s="16" customFormat="1" ht="15" hidden="1">
      <c r="A107" s="24" t="s">
        <v>81</v>
      </c>
      <c r="B107" s="25"/>
      <c r="C107" s="25"/>
      <c r="D107" s="70"/>
      <c r="E107" s="70"/>
      <c r="F107" s="70"/>
      <c r="G107" s="70"/>
      <c r="H107" s="70"/>
      <c r="I107" s="99">
        <v>6072.6</v>
      </c>
      <c r="K107" s="53"/>
      <c r="M107" s="21"/>
      <c r="N107" s="9"/>
      <c r="O107" s="9"/>
    </row>
    <row r="108" spans="1:15" s="16" customFormat="1" ht="15" hidden="1">
      <c r="A108" s="24" t="s">
        <v>82</v>
      </c>
      <c r="B108" s="25"/>
      <c r="C108" s="25"/>
      <c r="D108" s="70"/>
      <c r="E108" s="70"/>
      <c r="F108" s="70"/>
      <c r="G108" s="70"/>
      <c r="H108" s="70"/>
      <c r="I108" s="99">
        <v>6072.6</v>
      </c>
      <c r="K108" s="53"/>
      <c r="M108" s="21"/>
      <c r="N108" s="9"/>
      <c r="O108" s="9"/>
    </row>
    <row r="109" spans="1:15" s="16" customFormat="1" ht="15" hidden="1">
      <c r="A109" s="24" t="s">
        <v>83</v>
      </c>
      <c r="B109" s="25"/>
      <c r="C109" s="25"/>
      <c r="D109" s="70"/>
      <c r="E109" s="70"/>
      <c r="F109" s="70"/>
      <c r="G109" s="70"/>
      <c r="H109" s="70"/>
      <c r="I109" s="99">
        <v>6072.6</v>
      </c>
      <c r="K109" s="53"/>
      <c r="M109" s="21"/>
      <c r="N109" s="9"/>
      <c r="O109" s="9"/>
    </row>
    <row r="110" spans="1:15" s="16" customFormat="1" ht="29.25" customHeight="1">
      <c r="A110" s="121" t="s">
        <v>108</v>
      </c>
      <c r="B110" s="18" t="s">
        <v>12</v>
      </c>
      <c r="C110" s="119"/>
      <c r="D110" s="62">
        <f>3*7735</f>
        <v>23205</v>
      </c>
      <c r="E110" s="62"/>
      <c r="F110" s="62"/>
      <c r="G110" s="62">
        <f>D110/I110</f>
        <v>3.82</v>
      </c>
      <c r="H110" s="62">
        <f>G110/12</f>
        <v>0.32</v>
      </c>
      <c r="I110" s="99">
        <v>6072.6</v>
      </c>
      <c r="K110" s="53"/>
      <c r="M110" s="21"/>
      <c r="N110" s="9"/>
      <c r="O110" s="9"/>
    </row>
    <row r="111" spans="1:15" s="16" customFormat="1" ht="30.75" thickBot="1">
      <c r="A111" s="118" t="s">
        <v>150</v>
      </c>
      <c r="B111" s="119" t="s">
        <v>151</v>
      </c>
      <c r="C111" s="119"/>
      <c r="D111" s="62">
        <v>113800</v>
      </c>
      <c r="E111" s="62"/>
      <c r="F111" s="62"/>
      <c r="G111" s="62">
        <f>D111/I111</f>
        <v>18.74</v>
      </c>
      <c r="H111" s="62">
        <f>G111/12</f>
        <v>1.56</v>
      </c>
      <c r="I111" s="99">
        <v>6072.6</v>
      </c>
      <c r="K111" s="53"/>
      <c r="M111" s="21"/>
      <c r="N111" s="9"/>
      <c r="O111" s="9"/>
    </row>
    <row r="112" spans="1:15" s="16" customFormat="1" ht="19.5" thickBot="1">
      <c r="A112" s="46" t="s">
        <v>109</v>
      </c>
      <c r="B112" s="47" t="s">
        <v>11</v>
      </c>
      <c r="C112" s="80"/>
      <c r="D112" s="62">
        <f>G112*I112</f>
        <v>126067.18</v>
      </c>
      <c r="E112" s="62"/>
      <c r="F112" s="62"/>
      <c r="G112" s="62">
        <f>12*H112</f>
        <v>20.76</v>
      </c>
      <c r="H112" s="62">
        <v>1.73</v>
      </c>
      <c r="I112" s="99">
        <v>6072.6</v>
      </c>
      <c r="K112" s="53"/>
      <c r="M112" s="21"/>
      <c r="N112" s="9"/>
      <c r="O112" s="9"/>
    </row>
    <row r="113" spans="1:11" s="9" customFormat="1" ht="15.75" thickBot="1">
      <c r="A113" s="28" t="s">
        <v>38</v>
      </c>
      <c r="B113" s="7"/>
      <c r="C113" s="7" t="e">
        <f>F113*12</f>
        <v>#REF!</v>
      </c>
      <c r="D113" s="81">
        <f>D112+D104+D99+D96+D93+D84+D81+D59+D48+D47+D46+D45+D44+D43+D41+D40+D39+D37+D36+D35+D34+D33+D32+D24+D14+D110+D111+D38</f>
        <v>1615496.78</v>
      </c>
      <c r="E113" s="81" t="e">
        <f>E112+E104+E99+E96+E93+E84+E81+E59+E48+E47+E46+E45+E44+E43+E41+E40+E39+E37+E36+E35+E34+E33+E32+E24+E14+E110+E111+E38</f>
        <v>#REF!</v>
      </c>
      <c r="F113" s="81" t="e">
        <f>F112+F104+F99+F96+F93+F84+F81+F59+F48+F47+F46+F45+F44+F43+F41+F40+F39+F37+F36+F35+F34+F33+F32+F24+F14+F110+F111+F38</f>
        <v>#REF!</v>
      </c>
      <c r="G113" s="81">
        <f>G112+G104+G99+G96+G93+G84+G81+G59+G48+G47+G46+G45+G44+G43+G41+G40+G39+G37+G36+G35+G34+G33+G32+G24+G14+G110+G111+G38</f>
        <v>266.03</v>
      </c>
      <c r="H113" s="81">
        <f>H112+H104+H99+H96+H93+H84+H81+H59+H48+H47+H46+H45+H44+H43+H41+H40+H39+H37+H36+H35+H34+H33+H32+H24+H14+H110+H111+H38</f>
        <v>22.19</v>
      </c>
      <c r="I113" s="99">
        <v>6072.6</v>
      </c>
      <c r="K113" s="52"/>
    </row>
    <row r="114" spans="1:11" s="31" customFormat="1" ht="20.25" hidden="1" thickBot="1">
      <c r="A114" s="29" t="s">
        <v>29</v>
      </c>
      <c r="B114" s="30" t="s">
        <v>11</v>
      </c>
      <c r="C114" s="30" t="s">
        <v>30</v>
      </c>
      <c r="D114" s="75"/>
      <c r="E114" s="74" t="s">
        <v>30</v>
      </c>
      <c r="F114" s="76"/>
      <c r="G114" s="74" t="s">
        <v>30</v>
      </c>
      <c r="H114" s="76"/>
      <c r="K114" s="55"/>
    </row>
    <row r="115" spans="1:11" s="33" customFormat="1" ht="12.75">
      <c r="A115" s="32"/>
      <c r="D115" s="77"/>
      <c r="E115" s="77"/>
      <c r="F115" s="77"/>
      <c r="G115" s="77"/>
      <c r="H115" s="77"/>
      <c r="K115" s="56"/>
    </row>
    <row r="116" spans="1:11" s="37" customFormat="1" ht="18.75" hidden="1">
      <c r="A116" s="34"/>
      <c r="B116" s="35"/>
      <c r="C116" s="36"/>
      <c r="D116" s="78"/>
      <c r="E116" s="78"/>
      <c r="F116" s="78"/>
      <c r="G116" s="78"/>
      <c r="H116" s="78"/>
      <c r="K116" s="57"/>
    </row>
    <row r="117" spans="1:11" s="37" customFormat="1" ht="18.75" hidden="1">
      <c r="A117" s="34"/>
      <c r="B117" s="35"/>
      <c r="C117" s="36"/>
      <c r="D117" s="78"/>
      <c r="E117" s="78"/>
      <c r="F117" s="78"/>
      <c r="G117" s="78"/>
      <c r="H117" s="78"/>
      <c r="K117" s="57"/>
    </row>
    <row r="118" spans="1:11" s="37" customFormat="1" ht="19.5" thickBot="1">
      <c r="A118" s="34"/>
      <c r="B118" s="35"/>
      <c r="C118" s="36"/>
      <c r="D118" s="78"/>
      <c r="E118" s="78"/>
      <c r="F118" s="78"/>
      <c r="G118" s="78"/>
      <c r="H118" s="78"/>
      <c r="K118" s="57"/>
    </row>
    <row r="119" spans="1:11" s="9" customFormat="1" ht="30.75" thickBot="1">
      <c r="A119" s="59" t="s">
        <v>103</v>
      </c>
      <c r="B119" s="7"/>
      <c r="C119" s="7">
        <f>F119*12</f>
        <v>0</v>
      </c>
      <c r="D119" s="61">
        <f>D120+D121+D122+D123+D124+D125+D126+D127</f>
        <v>261023.16</v>
      </c>
      <c r="E119" s="61">
        <f>E120+E121+E122+E123+E124+E125+E126+E127</f>
        <v>0</v>
      </c>
      <c r="F119" s="61">
        <f>F120+F121+F122+F123+F124+F125+F126+F127</f>
        <v>0</v>
      </c>
      <c r="G119" s="61">
        <f>G120+G121+G122+G123+G124+G125+G126+G127</f>
        <v>42.98</v>
      </c>
      <c r="H119" s="61">
        <f>H120+H121+H122+H123+H124+H125+H126+H127</f>
        <v>3.59</v>
      </c>
      <c r="I119" s="9">
        <v>6072.6</v>
      </c>
      <c r="K119" s="52"/>
    </row>
    <row r="120" spans="1:11" s="131" customFormat="1" ht="15">
      <c r="A120" s="69" t="s">
        <v>128</v>
      </c>
      <c r="B120" s="70"/>
      <c r="C120" s="70"/>
      <c r="D120" s="106">
        <v>67509.61</v>
      </c>
      <c r="E120" s="70"/>
      <c r="F120" s="72"/>
      <c r="G120" s="70">
        <f aca="true" t="shared" si="5" ref="G120:G127">D120/I120</f>
        <v>11.12</v>
      </c>
      <c r="H120" s="70">
        <f>D120/I120/12</f>
        <v>0.93</v>
      </c>
      <c r="I120" s="130">
        <v>6072.6</v>
      </c>
      <c r="J120" s="130"/>
      <c r="K120" s="132"/>
    </row>
    <row r="121" spans="1:11" s="131" customFormat="1" ht="15">
      <c r="A121" s="69" t="s">
        <v>158</v>
      </c>
      <c r="B121" s="70"/>
      <c r="C121" s="70"/>
      <c r="D121" s="71">
        <v>44227.71</v>
      </c>
      <c r="E121" s="70"/>
      <c r="F121" s="72"/>
      <c r="G121" s="70">
        <f t="shared" si="5"/>
        <v>7.28</v>
      </c>
      <c r="H121" s="70">
        <f>D121/I121/12</f>
        <v>0.61</v>
      </c>
      <c r="I121" s="130">
        <v>6072.6</v>
      </c>
      <c r="J121" s="130"/>
      <c r="K121" s="132"/>
    </row>
    <row r="122" spans="1:11" s="131" customFormat="1" ht="15">
      <c r="A122" s="69" t="s">
        <v>135</v>
      </c>
      <c r="B122" s="70"/>
      <c r="C122" s="70"/>
      <c r="D122" s="71">
        <v>25447.13</v>
      </c>
      <c r="E122" s="70"/>
      <c r="F122" s="72"/>
      <c r="G122" s="70">
        <f t="shared" si="5"/>
        <v>4.19</v>
      </c>
      <c r="H122" s="70">
        <f>D122/I122/12</f>
        <v>0.35</v>
      </c>
      <c r="I122" s="130">
        <v>6072.6</v>
      </c>
      <c r="J122" s="130"/>
      <c r="K122" s="132"/>
    </row>
    <row r="123" spans="1:11" s="131" customFormat="1" ht="15">
      <c r="A123" s="69" t="s">
        <v>138</v>
      </c>
      <c r="B123" s="70"/>
      <c r="C123" s="70"/>
      <c r="D123" s="71">
        <v>722.42</v>
      </c>
      <c r="E123" s="70"/>
      <c r="F123" s="72"/>
      <c r="G123" s="70">
        <f t="shared" si="5"/>
        <v>0.12</v>
      </c>
      <c r="H123" s="70">
        <f>D123/I123/12</f>
        <v>0.01</v>
      </c>
      <c r="I123" s="130">
        <v>6072.6</v>
      </c>
      <c r="J123" s="130"/>
      <c r="K123" s="132"/>
    </row>
    <row r="124" spans="1:13" s="37" customFormat="1" ht="18.75">
      <c r="A124" s="120" t="s">
        <v>153</v>
      </c>
      <c r="B124" s="134"/>
      <c r="C124" s="135"/>
      <c r="D124" s="136">
        <f>8287.5*1</f>
        <v>8287.5</v>
      </c>
      <c r="E124" s="136"/>
      <c r="F124" s="136"/>
      <c r="G124" s="136">
        <f t="shared" si="5"/>
        <v>1.36</v>
      </c>
      <c r="H124" s="136">
        <f>G124/12</f>
        <v>0.11</v>
      </c>
      <c r="I124" s="130">
        <v>6072.6</v>
      </c>
      <c r="K124" s="57"/>
      <c r="L124" s="131"/>
      <c r="M124" s="131"/>
    </row>
    <row r="125" spans="1:13" s="37" customFormat="1" ht="18.75">
      <c r="A125" s="69" t="s">
        <v>132</v>
      </c>
      <c r="B125" s="108"/>
      <c r="C125" s="70"/>
      <c r="D125" s="70">
        <v>85338.29</v>
      </c>
      <c r="E125" s="136"/>
      <c r="F125" s="136"/>
      <c r="G125" s="136">
        <f t="shared" si="5"/>
        <v>14.05</v>
      </c>
      <c r="H125" s="136">
        <f>G125/12</f>
        <v>1.17</v>
      </c>
      <c r="I125" s="130">
        <v>6072.6</v>
      </c>
      <c r="K125" s="57"/>
      <c r="L125" s="131"/>
      <c r="M125" s="131"/>
    </row>
    <row r="126" spans="1:13" s="37" customFormat="1" ht="25.5">
      <c r="A126" s="69" t="s">
        <v>136</v>
      </c>
      <c r="B126" s="108"/>
      <c r="C126" s="70"/>
      <c r="D126" s="70">
        <v>28086.2</v>
      </c>
      <c r="E126" s="136"/>
      <c r="F126" s="136"/>
      <c r="G126" s="136">
        <f t="shared" si="5"/>
        <v>4.63</v>
      </c>
      <c r="H126" s="136">
        <f>G126/12</f>
        <v>0.39</v>
      </c>
      <c r="I126" s="130">
        <v>6072.6</v>
      </c>
      <c r="K126" s="57"/>
      <c r="L126" s="131"/>
      <c r="M126" s="131"/>
    </row>
    <row r="127" spans="1:13" s="37" customFormat="1" ht="18.75">
      <c r="A127" s="69" t="s">
        <v>134</v>
      </c>
      <c r="B127" s="108"/>
      <c r="C127" s="70"/>
      <c r="D127" s="70">
        <v>1404.3</v>
      </c>
      <c r="E127" s="136"/>
      <c r="F127" s="136"/>
      <c r="G127" s="136">
        <f t="shared" si="5"/>
        <v>0.23</v>
      </c>
      <c r="H127" s="136">
        <f>G127/12</f>
        <v>0.02</v>
      </c>
      <c r="I127" s="130">
        <v>6072.6</v>
      </c>
      <c r="K127" s="57"/>
      <c r="L127" s="131"/>
      <c r="M127" s="131"/>
    </row>
    <row r="128" spans="1:11" s="37" customFormat="1" ht="19.5" thickBot="1">
      <c r="A128" s="34"/>
      <c r="B128" s="35"/>
      <c r="C128" s="36"/>
      <c r="D128" s="36"/>
      <c r="E128" s="36"/>
      <c r="F128" s="36"/>
      <c r="G128" s="36"/>
      <c r="H128" s="36"/>
      <c r="K128" s="57"/>
    </row>
    <row r="129" spans="1:11" s="37" customFormat="1" ht="19.5" thickBot="1">
      <c r="A129" s="28" t="s">
        <v>87</v>
      </c>
      <c r="B129" s="41"/>
      <c r="C129" s="42"/>
      <c r="D129" s="42">
        <f>D113+D119</f>
        <v>1876519.94</v>
      </c>
      <c r="E129" s="42" t="e">
        <f>E113+E119</f>
        <v>#REF!</v>
      </c>
      <c r="F129" s="42" t="e">
        <f>F113+F119</f>
        <v>#REF!</v>
      </c>
      <c r="G129" s="42">
        <f>G113+G119</f>
        <v>309.01</v>
      </c>
      <c r="H129" s="42">
        <f>H113+H119</f>
        <v>25.78</v>
      </c>
      <c r="K129" s="57"/>
    </row>
    <row r="130" spans="1:11" s="37" customFormat="1" ht="18.75">
      <c r="A130" s="34"/>
      <c r="B130" s="35"/>
      <c r="C130" s="36"/>
      <c r="D130" s="36"/>
      <c r="E130" s="36"/>
      <c r="F130" s="36"/>
      <c r="G130" s="36"/>
      <c r="H130" s="36"/>
      <c r="K130" s="57"/>
    </row>
    <row r="131" spans="1:11" s="31" customFormat="1" ht="19.5">
      <c r="A131" s="38"/>
      <c r="B131" s="39"/>
      <c r="C131" s="39"/>
      <c r="D131" s="39"/>
      <c r="E131" s="39"/>
      <c r="F131" s="39"/>
      <c r="G131" s="39"/>
      <c r="H131" s="39"/>
      <c r="K131" s="55"/>
    </row>
    <row r="132" spans="1:11" s="33" customFormat="1" ht="14.25">
      <c r="A132" s="139" t="s">
        <v>31</v>
      </c>
      <c r="B132" s="139"/>
      <c r="C132" s="139"/>
      <c r="D132" s="139"/>
      <c r="E132" s="139"/>
      <c r="F132" s="139"/>
      <c r="K132" s="56"/>
    </row>
    <row r="133" s="33" customFormat="1" ht="12.75">
      <c r="K133" s="56"/>
    </row>
    <row r="134" spans="1:11" s="33" customFormat="1" ht="12.75">
      <c r="A134" s="32"/>
      <c r="K134" s="56"/>
    </row>
    <row r="135" s="33" customFormat="1" ht="12.75">
      <c r="K135" s="56"/>
    </row>
    <row r="136" s="33" customFormat="1" ht="12.75">
      <c r="K136" s="56"/>
    </row>
    <row r="137" s="33" customFormat="1" ht="12.75">
      <c r="K137" s="56"/>
    </row>
    <row r="138" s="33" customFormat="1" ht="12.75">
      <c r="K138" s="56"/>
    </row>
    <row r="139" s="33" customFormat="1" ht="12.75">
      <c r="K139" s="56"/>
    </row>
    <row r="140" s="33" customFormat="1" ht="12.75">
      <c r="K140" s="56"/>
    </row>
    <row r="141" s="33" customFormat="1" ht="12.75">
      <c r="K141" s="56"/>
    </row>
    <row r="142" s="33" customFormat="1" ht="12.75">
      <c r="K142" s="56"/>
    </row>
    <row r="143" s="33" customFormat="1" ht="12.75">
      <c r="K143" s="56"/>
    </row>
    <row r="144" s="33" customFormat="1" ht="12.75">
      <c r="K144" s="56"/>
    </row>
    <row r="145" s="33" customFormat="1" ht="12.75">
      <c r="K145" s="56"/>
    </row>
    <row r="146" s="33" customFormat="1" ht="12.75">
      <c r="K146" s="56"/>
    </row>
    <row r="147" s="33" customFormat="1" ht="12.75">
      <c r="K147" s="56"/>
    </row>
    <row r="148" s="33" customFormat="1" ht="12.75">
      <c r="K148" s="56"/>
    </row>
    <row r="149" s="33" customFormat="1" ht="12.75">
      <c r="K149" s="56"/>
    </row>
    <row r="150" s="33" customFormat="1" ht="12.75">
      <c r="K150" s="56"/>
    </row>
    <row r="151" s="33" customFormat="1" ht="12.75">
      <c r="K151" s="56"/>
    </row>
    <row r="152" s="33" customFormat="1" ht="12.75">
      <c r="K152" s="56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32:F132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="75" zoomScaleNormal="75" zoomScalePageLayoutView="0" workbookViewId="0" topLeftCell="A85">
      <selection activeCell="A1" sqref="A1:H133"/>
    </sheetView>
  </sheetViews>
  <sheetFormatPr defaultColWidth="9.00390625" defaultRowHeight="12.75"/>
  <cols>
    <col min="1" max="1" width="74.75390625" style="1" customWidth="1"/>
    <col min="2" max="2" width="19.125" style="1" customWidth="1"/>
    <col min="3" max="3" width="13.875" style="1" hidden="1" customWidth="1"/>
    <col min="4" max="4" width="16.3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48" hidden="1" customWidth="1"/>
    <col min="12" max="14" width="15.375" style="1" customWidth="1"/>
    <col min="15" max="16384" width="9.125" style="1" customWidth="1"/>
  </cols>
  <sheetData>
    <row r="1" spans="1:8" ht="16.5" customHeight="1">
      <c r="A1" s="153" t="s">
        <v>0</v>
      </c>
      <c r="B1" s="154"/>
      <c r="C1" s="154"/>
      <c r="D1" s="154"/>
      <c r="E1" s="154"/>
      <c r="F1" s="154"/>
      <c r="G1" s="154"/>
      <c r="H1" s="154"/>
    </row>
    <row r="2" spans="1:8" ht="21.75" customHeight="1">
      <c r="A2" s="79" t="s">
        <v>141</v>
      </c>
      <c r="B2" s="155" t="s">
        <v>1</v>
      </c>
      <c r="C2" s="155"/>
      <c r="D2" s="155"/>
      <c r="E2" s="155"/>
      <c r="F2" s="155"/>
      <c r="G2" s="154"/>
      <c r="H2" s="154"/>
    </row>
    <row r="3" spans="2:8" ht="14.25" customHeight="1">
      <c r="B3" s="155" t="s">
        <v>2</v>
      </c>
      <c r="C3" s="155"/>
      <c r="D3" s="155"/>
      <c r="E3" s="155"/>
      <c r="F3" s="155"/>
      <c r="G3" s="154"/>
      <c r="H3" s="154"/>
    </row>
    <row r="4" spans="2:8" ht="14.25" customHeight="1">
      <c r="B4" s="155" t="s">
        <v>39</v>
      </c>
      <c r="C4" s="155"/>
      <c r="D4" s="155"/>
      <c r="E4" s="155"/>
      <c r="F4" s="155"/>
      <c r="G4" s="154"/>
      <c r="H4" s="154"/>
    </row>
    <row r="5" spans="1:8" s="58" customFormat="1" ht="39.75" customHeight="1">
      <c r="A5" s="150"/>
      <c r="B5" s="151"/>
      <c r="C5" s="151"/>
      <c r="D5" s="151"/>
      <c r="E5" s="151"/>
      <c r="F5" s="151"/>
      <c r="G5" s="151"/>
      <c r="H5" s="151"/>
    </row>
    <row r="6" spans="1:8" s="58" customFormat="1" ht="21.75" customHeight="1">
      <c r="A6" s="152" t="s">
        <v>140</v>
      </c>
      <c r="B6" s="152"/>
      <c r="C6" s="152"/>
      <c r="D6" s="152"/>
      <c r="E6" s="152"/>
      <c r="F6" s="152"/>
      <c r="G6" s="152"/>
      <c r="H6" s="152"/>
    </row>
    <row r="7" spans="1:11" s="2" customFormat="1" ht="22.5" customHeight="1">
      <c r="A7" s="146" t="s">
        <v>3</v>
      </c>
      <c r="B7" s="146"/>
      <c r="C7" s="146"/>
      <c r="D7" s="146"/>
      <c r="E7" s="147"/>
      <c r="F7" s="147"/>
      <c r="G7" s="147"/>
      <c r="H7" s="147"/>
      <c r="K7" s="49"/>
    </row>
    <row r="8" spans="1:11" s="3" customFormat="1" ht="18.75" customHeight="1">
      <c r="A8" s="146" t="s">
        <v>159</v>
      </c>
      <c r="B8" s="146"/>
      <c r="C8" s="146"/>
      <c r="D8" s="146"/>
      <c r="E8" s="147"/>
      <c r="F8" s="147"/>
      <c r="G8" s="147"/>
      <c r="H8" s="147"/>
      <c r="K8" s="50"/>
    </row>
    <row r="9" spans="1:11" s="4" customFormat="1" ht="17.25" customHeight="1">
      <c r="A9" s="148" t="s">
        <v>32</v>
      </c>
      <c r="B9" s="148"/>
      <c r="C9" s="148"/>
      <c r="D9" s="148"/>
      <c r="E9" s="149"/>
      <c r="F9" s="149"/>
      <c r="G9" s="149"/>
      <c r="H9" s="149"/>
      <c r="K9" s="51"/>
    </row>
    <row r="10" spans="1:11" s="3" customFormat="1" ht="30" customHeight="1" thickBot="1">
      <c r="A10" s="144" t="s">
        <v>86</v>
      </c>
      <c r="B10" s="144"/>
      <c r="C10" s="144"/>
      <c r="D10" s="144"/>
      <c r="E10" s="145"/>
      <c r="F10" s="145"/>
      <c r="G10" s="145"/>
      <c r="H10" s="145"/>
      <c r="K10" s="50"/>
    </row>
    <row r="11" spans="1:11" s="9" customFormat="1" ht="139.5" customHeight="1" thickBot="1">
      <c r="A11" s="5" t="s">
        <v>4</v>
      </c>
      <c r="B11" s="6" t="s">
        <v>5</v>
      </c>
      <c r="C11" s="7" t="s">
        <v>6</v>
      </c>
      <c r="D11" s="7" t="s">
        <v>40</v>
      </c>
      <c r="E11" s="7" t="s">
        <v>6</v>
      </c>
      <c r="F11" s="8" t="s">
        <v>7</v>
      </c>
      <c r="G11" s="7" t="s">
        <v>6</v>
      </c>
      <c r="H11" s="8" t="s">
        <v>7</v>
      </c>
      <c r="K11" s="52"/>
    </row>
    <row r="12" spans="1:11" s="16" customFormat="1" ht="12.75">
      <c r="A12" s="10"/>
      <c r="B12" s="11"/>
      <c r="C12" s="11">
        <v>3</v>
      </c>
      <c r="D12" s="12"/>
      <c r="E12" s="11">
        <v>3</v>
      </c>
      <c r="F12" s="13">
        <v>4</v>
      </c>
      <c r="G12" s="14"/>
      <c r="H12" s="15"/>
      <c r="K12" s="53"/>
    </row>
    <row r="13" spans="1:11" s="16" customFormat="1" ht="49.5" customHeight="1">
      <c r="A13" s="140" t="s">
        <v>8</v>
      </c>
      <c r="B13" s="141"/>
      <c r="C13" s="141"/>
      <c r="D13" s="141"/>
      <c r="E13" s="141"/>
      <c r="F13" s="141"/>
      <c r="G13" s="142"/>
      <c r="H13" s="143"/>
      <c r="K13" s="53"/>
    </row>
    <row r="14" spans="1:11" s="9" customFormat="1" ht="15">
      <c r="A14" s="82" t="s">
        <v>112</v>
      </c>
      <c r="B14" s="83"/>
      <c r="C14" s="84">
        <f>F14*12</f>
        <v>0</v>
      </c>
      <c r="D14" s="100">
        <f>G14*I14</f>
        <v>214970.04</v>
      </c>
      <c r="E14" s="101">
        <f>H14*12</f>
        <v>35.4</v>
      </c>
      <c r="F14" s="102"/>
      <c r="G14" s="101">
        <f>H14*12</f>
        <v>35.4</v>
      </c>
      <c r="H14" s="101">
        <f>H19+H21</f>
        <v>2.95</v>
      </c>
      <c r="I14" s="99">
        <v>6072.6</v>
      </c>
      <c r="J14" s="9">
        <f>1.07</f>
        <v>1.07</v>
      </c>
      <c r="K14" s="52">
        <v>2.24</v>
      </c>
    </row>
    <row r="15" spans="1:15" s="45" customFormat="1" ht="30" customHeight="1">
      <c r="A15" s="85" t="s">
        <v>88</v>
      </c>
      <c r="B15" s="86" t="s">
        <v>89</v>
      </c>
      <c r="C15" s="87"/>
      <c r="D15" s="88"/>
      <c r="E15" s="89"/>
      <c r="F15" s="90"/>
      <c r="G15" s="89"/>
      <c r="H15" s="89"/>
      <c r="K15" s="54"/>
      <c r="N15" s="9"/>
      <c r="O15" s="9"/>
    </row>
    <row r="16" spans="1:15" s="45" customFormat="1" ht="15">
      <c r="A16" s="85" t="s">
        <v>90</v>
      </c>
      <c r="B16" s="86" t="s">
        <v>89</v>
      </c>
      <c r="C16" s="87"/>
      <c r="D16" s="88"/>
      <c r="E16" s="89"/>
      <c r="F16" s="90"/>
      <c r="G16" s="89"/>
      <c r="H16" s="89"/>
      <c r="K16" s="54"/>
      <c r="N16" s="9"/>
      <c r="O16" s="9"/>
    </row>
    <row r="17" spans="1:15" s="45" customFormat="1" ht="15">
      <c r="A17" s="85" t="s">
        <v>91</v>
      </c>
      <c r="B17" s="86" t="s">
        <v>92</v>
      </c>
      <c r="C17" s="87"/>
      <c r="D17" s="88"/>
      <c r="E17" s="89"/>
      <c r="F17" s="90"/>
      <c r="G17" s="89"/>
      <c r="H17" s="89"/>
      <c r="K17" s="54"/>
      <c r="N17" s="9"/>
      <c r="O17" s="9"/>
    </row>
    <row r="18" spans="1:15" s="45" customFormat="1" ht="15">
      <c r="A18" s="85" t="s">
        <v>93</v>
      </c>
      <c r="B18" s="86" t="s">
        <v>89</v>
      </c>
      <c r="C18" s="87"/>
      <c r="D18" s="88"/>
      <c r="E18" s="89"/>
      <c r="F18" s="90"/>
      <c r="G18" s="89"/>
      <c r="H18" s="89"/>
      <c r="K18" s="54"/>
      <c r="N18" s="9"/>
      <c r="O18" s="9"/>
    </row>
    <row r="19" spans="1:15" s="45" customFormat="1" ht="15">
      <c r="A19" s="91" t="s">
        <v>38</v>
      </c>
      <c r="B19" s="92"/>
      <c r="C19" s="89"/>
      <c r="D19" s="88"/>
      <c r="E19" s="89"/>
      <c r="F19" s="90"/>
      <c r="G19" s="89"/>
      <c r="H19" s="101">
        <v>2.83</v>
      </c>
      <c r="K19" s="54"/>
      <c r="N19" s="9"/>
      <c r="O19" s="9"/>
    </row>
    <row r="20" spans="1:15" s="45" customFormat="1" ht="15">
      <c r="A20" s="93" t="s">
        <v>113</v>
      </c>
      <c r="B20" s="92" t="s">
        <v>89</v>
      </c>
      <c r="C20" s="89"/>
      <c r="D20" s="88"/>
      <c r="E20" s="89"/>
      <c r="F20" s="90"/>
      <c r="G20" s="89"/>
      <c r="H20" s="89">
        <v>0.12</v>
      </c>
      <c r="K20" s="54"/>
      <c r="N20" s="9"/>
      <c r="O20" s="9"/>
    </row>
    <row r="21" spans="1:15" s="45" customFormat="1" ht="15">
      <c r="A21" s="91" t="s">
        <v>38</v>
      </c>
      <c r="B21" s="92"/>
      <c r="C21" s="89"/>
      <c r="D21" s="88"/>
      <c r="E21" s="89"/>
      <c r="F21" s="90"/>
      <c r="G21" s="89"/>
      <c r="H21" s="101">
        <f>H20</f>
        <v>0.12</v>
      </c>
      <c r="K21" s="54"/>
      <c r="N21" s="9"/>
      <c r="O21" s="9"/>
    </row>
    <row r="22" spans="1:11" s="9" customFormat="1" ht="30">
      <c r="A22" s="17" t="s">
        <v>10</v>
      </c>
      <c r="B22" s="19" t="s">
        <v>11</v>
      </c>
      <c r="C22" s="19">
        <f>F22*12</f>
        <v>0</v>
      </c>
      <c r="D22" s="103">
        <f>G22*I22</f>
        <v>98376.12</v>
      </c>
      <c r="E22" s="60">
        <f>H22*12</f>
        <v>16.2</v>
      </c>
      <c r="F22" s="104"/>
      <c r="G22" s="60">
        <f>H22*12</f>
        <v>16.2</v>
      </c>
      <c r="H22" s="60">
        <v>1.35</v>
      </c>
      <c r="I22" s="9">
        <v>6072.6</v>
      </c>
      <c r="J22" s="9">
        <v>1.07</v>
      </c>
      <c r="K22" s="52">
        <v>1.96</v>
      </c>
    </row>
    <row r="23" spans="1:15" s="45" customFormat="1" ht="15">
      <c r="A23" s="43" t="s">
        <v>94</v>
      </c>
      <c r="B23" s="44" t="s">
        <v>11</v>
      </c>
      <c r="C23" s="44"/>
      <c r="D23" s="64"/>
      <c r="E23" s="63"/>
      <c r="F23" s="65"/>
      <c r="G23" s="63"/>
      <c r="H23" s="63"/>
      <c r="K23" s="54"/>
      <c r="N23" s="9"/>
      <c r="O23" s="9"/>
    </row>
    <row r="24" spans="1:15" s="45" customFormat="1" ht="15">
      <c r="A24" s="43" t="s">
        <v>95</v>
      </c>
      <c r="B24" s="44" t="s">
        <v>11</v>
      </c>
      <c r="C24" s="44"/>
      <c r="D24" s="64"/>
      <c r="E24" s="63"/>
      <c r="F24" s="65"/>
      <c r="G24" s="63"/>
      <c r="H24" s="63"/>
      <c r="K24" s="54"/>
      <c r="N24" s="9"/>
      <c r="O24" s="9"/>
    </row>
    <row r="25" spans="1:15" s="45" customFormat="1" ht="15">
      <c r="A25" s="43" t="s">
        <v>105</v>
      </c>
      <c r="B25" s="44" t="s">
        <v>106</v>
      </c>
      <c r="C25" s="44"/>
      <c r="D25" s="64"/>
      <c r="E25" s="63"/>
      <c r="F25" s="65"/>
      <c r="G25" s="63"/>
      <c r="H25" s="63"/>
      <c r="K25" s="54"/>
      <c r="N25" s="9"/>
      <c r="O25" s="9"/>
    </row>
    <row r="26" spans="1:15" s="45" customFormat="1" ht="15">
      <c r="A26" s="43" t="s">
        <v>96</v>
      </c>
      <c r="B26" s="44" t="s">
        <v>11</v>
      </c>
      <c r="C26" s="44"/>
      <c r="D26" s="64"/>
      <c r="E26" s="63"/>
      <c r="F26" s="65"/>
      <c r="G26" s="63"/>
      <c r="H26" s="63"/>
      <c r="K26" s="54"/>
      <c r="N26" s="9"/>
      <c r="O26" s="9"/>
    </row>
    <row r="27" spans="1:15" s="45" customFormat="1" ht="25.5">
      <c r="A27" s="43" t="s">
        <v>97</v>
      </c>
      <c r="B27" s="44" t="s">
        <v>12</v>
      </c>
      <c r="C27" s="44"/>
      <c r="D27" s="64"/>
      <c r="E27" s="63"/>
      <c r="F27" s="65"/>
      <c r="G27" s="63"/>
      <c r="H27" s="63"/>
      <c r="K27" s="54"/>
      <c r="N27" s="9"/>
      <c r="O27" s="9"/>
    </row>
    <row r="28" spans="1:15" s="45" customFormat="1" ht="15">
      <c r="A28" s="43" t="s">
        <v>98</v>
      </c>
      <c r="B28" s="44" t="s">
        <v>11</v>
      </c>
      <c r="C28" s="44"/>
      <c r="D28" s="64"/>
      <c r="E28" s="63"/>
      <c r="F28" s="65"/>
      <c r="G28" s="63"/>
      <c r="H28" s="63"/>
      <c r="K28" s="54"/>
      <c r="N28" s="9"/>
      <c r="O28" s="9"/>
    </row>
    <row r="29" spans="1:15" s="45" customFormat="1" ht="25.5">
      <c r="A29" s="43" t="s">
        <v>100</v>
      </c>
      <c r="B29" s="44" t="s">
        <v>101</v>
      </c>
      <c r="C29" s="44"/>
      <c r="D29" s="64"/>
      <c r="E29" s="63"/>
      <c r="F29" s="65"/>
      <c r="G29" s="63"/>
      <c r="H29" s="63"/>
      <c r="K29" s="54"/>
      <c r="N29" s="9"/>
      <c r="O29" s="9"/>
    </row>
    <row r="30" spans="1:15" s="21" customFormat="1" ht="15">
      <c r="A30" s="20" t="s">
        <v>13</v>
      </c>
      <c r="B30" s="18" t="s">
        <v>14</v>
      </c>
      <c r="C30" s="19">
        <f>F30*12</f>
        <v>0</v>
      </c>
      <c r="D30" s="103">
        <f>G30*I30</f>
        <v>54653.4</v>
      </c>
      <c r="E30" s="60">
        <f aca="true" t="shared" si="0" ref="E30:E38">H30*12</f>
        <v>9</v>
      </c>
      <c r="F30" s="66"/>
      <c r="G30" s="60">
        <f>H30*12</f>
        <v>9</v>
      </c>
      <c r="H30" s="60">
        <v>0.75</v>
      </c>
      <c r="I30" s="99">
        <v>6072.6</v>
      </c>
      <c r="J30" s="9">
        <v>1.07</v>
      </c>
      <c r="K30" s="52">
        <v>0.6</v>
      </c>
      <c r="N30" s="9"/>
      <c r="O30" s="9"/>
    </row>
    <row r="31" spans="1:11" s="9" customFormat="1" ht="15">
      <c r="A31" s="20" t="s">
        <v>15</v>
      </c>
      <c r="B31" s="18" t="s">
        <v>16</v>
      </c>
      <c r="C31" s="19">
        <f>F31*12</f>
        <v>0</v>
      </c>
      <c r="D31" s="103">
        <f>G31*I31</f>
        <v>178534.44</v>
      </c>
      <c r="E31" s="60">
        <f t="shared" si="0"/>
        <v>29.4</v>
      </c>
      <c r="F31" s="66"/>
      <c r="G31" s="60">
        <f>H31*12</f>
        <v>29.4</v>
      </c>
      <c r="H31" s="60">
        <v>2.45</v>
      </c>
      <c r="I31" s="99">
        <v>6072.6</v>
      </c>
      <c r="J31" s="9">
        <v>1.07</v>
      </c>
      <c r="K31" s="52">
        <v>1.94</v>
      </c>
    </row>
    <row r="32" spans="1:11" s="9" customFormat="1" ht="15">
      <c r="A32" s="20" t="s">
        <v>33</v>
      </c>
      <c r="B32" s="18" t="s">
        <v>11</v>
      </c>
      <c r="C32" s="19">
        <f>F32*12</f>
        <v>0</v>
      </c>
      <c r="D32" s="103">
        <f>G32*I32</f>
        <v>114407.78</v>
      </c>
      <c r="E32" s="60">
        <f t="shared" si="0"/>
        <v>18.84</v>
      </c>
      <c r="F32" s="66"/>
      <c r="G32" s="60">
        <f>H32*12</f>
        <v>18.84</v>
      </c>
      <c r="H32" s="60">
        <v>1.57</v>
      </c>
      <c r="I32" s="99">
        <v>6072.6</v>
      </c>
      <c r="J32" s="9">
        <v>1.07</v>
      </c>
      <c r="K32" s="52">
        <v>1.24</v>
      </c>
    </row>
    <row r="33" spans="1:15" s="95" customFormat="1" ht="45">
      <c r="A33" s="94" t="s">
        <v>115</v>
      </c>
      <c r="B33" s="83" t="s">
        <v>116</v>
      </c>
      <c r="C33" s="84"/>
      <c r="D33" s="100">
        <f>3407.5*3*1.105</f>
        <v>11295.86</v>
      </c>
      <c r="E33" s="101"/>
      <c r="F33" s="105"/>
      <c r="G33" s="101">
        <f aca="true" t="shared" si="1" ref="G33:G39">D33/I33</f>
        <v>1.86</v>
      </c>
      <c r="H33" s="101">
        <f aca="true" t="shared" si="2" ref="H33:H39">G33/12</f>
        <v>0.16</v>
      </c>
      <c r="I33" s="99">
        <v>6072.6</v>
      </c>
      <c r="K33" s="52"/>
      <c r="L33" s="96"/>
      <c r="N33" s="9"/>
      <c r="O33" s="9"/>
    </row>
    <row r="34" spans="1:11" s="9" customFormat="1" ht="17.25" customHeight="1">
      <c r="A34" s="20" t="s">
        <v>34</v>
      </c>
      <c r="B34" s="18" t="s">
        <v>11</v>
      </c>
      <c r="C34" s="19">
        <f>F34*12</f>
        <v>0</v>
      </c>
      <c r="D34" s="103">
        <f>G34*I34</f>
        <v>131896.87</v>
      </c>
      <c r="E34" s="60">
        <f t="shared" si="0"/>
        <v>21.72</v>
      </c>
      <c r="F34" s="66"/>
      <c r="G34" s="60">
        <f>H34*12</f>
        <v>21.72</v>
      </c>
      <c r="H34" s="60">
        <v>1.81</v>
      </c>
      <c r="I34" s="99">
        <v>6072.6</v>
      </c>
      <c r="J34" s="9">
        <v>1.07</v>
      </c>
      <c r="K34" s="52">
        <v>1.43</v>
      </c>
    </row>
    <row r="35" spans="1:11" s="9" customFormat="1" ht="28.5">
      <c r="A35" s="20" t="s">
        <v>35</v>
      </c>
      <c r="B35" s="22" t="s">
        <v>36</v>
      </c>
      <c r="C35" s="19">
        <f>F35*12</f>
        <v>0</v>
      </c>
      <c r="D35" s="103">
        <f>G35*I35</f>
        <v>282740.26</v>
      </c>
      <c r="E35" s="60">
        <f t="shared" si="0"/>
        <v>46.56</v>
      </c>
      <c r="F35" s="66"/>
      <c r="G35" s="60">
        <f>H35*12</f>
        <v>46.56</v>
      </c>
      <c r="H35" s="60">
        <v>3.88</v>
      </c>
      <c r="I35" s="99">
        <v>6072.6</v>
      </c>
      <c r="J35" s="9">
        <v>1.07</v>
      </c>
      <c r="K35" s="52">
        <v>3.07</v>
      </c>
    </row>
    <row r="36" spans="1:11" s="9" customFormat="1" ht="45">
      <c r="A36" s="20" t="s">
        <v>154</v>
      </c>
      <c r="B36" s="22" t="s">
        <v>12</v>
      </c>
      <c r="C36" s="19"/>
      <c r="D36" s="103">
        <f>3*7400</f>
        <v>22200</v>
      </c>
      <c r="E36" s="60"/>
      <c r="F36" s="66"/>
      <c r="G36" s="60">
        <f>D36/I36</f>
        <v>3.66</v>
      </c>
      <c r="H36" s="60">
        <f>G36/12</f>
        <v>0.31</v>
      </c>
      <c r="I36" s="99">
        <v>6072.6</v>
      </c>
      <c r="K36" s="52"/>
    </row>
    <row r="37" spans="1:15" s="16" customFormat="1" ht="30">
      <c r="A37" s="20" t="s">
        <v>57</v>
      </c>
      <c r="B37" s="18" t="s">
        <v>9</v>
      </c>
      <c r="C37" s="18"/>
      <c r="D37" s="103">
        <v>2042.21</v>
      </c>
      <c r="E37" s="62">
        <f t="shared" si="0"/>
        <v>0.36</v>
      </c>
      <c r="F37" s="66"/>
      <c r="G37" s="60">
        <f t="shared" si="1"/>
        <v>0.34</v>
      </c>
      <c r="H37" s="60">
        <f t="shared" si="2"/>
        <v>0.03</v>
      </c>
      <c r="I37" s="99">
        <v>6072.6</v>
      </c>
      <c r="J37" s="9">
        <v>1.07</v>
      </c>
      <c r="K37" s="52">
        <v>0.02</v>
      </c>
      <c r="N37" s="9"/>
      <c r="O37" s="9"/>
    </row>
    <row r="38" spans="1:15" s="16" customFormat="1" ht="30">
      <c r="A38" s="20" t="s">
        <v>78</v>
      </c>
      <c r="B38" s="18" t="s">
        <v>9</v>
      </c>
      <c r="C38" s="18"/>
      <c r="D38" s="103">
        <v>2042.21</v>
      </c>
      <c r="E38" s="62">
        <f t="shared" si="0"/>
        <v>0.36</v>
      </c>
      <c r="F38" s="66"/>
      <c r="G38" s="60">
        <f t="shared" si="1"/>
        <v>0.34</v>
      </c>
      <c r="H38" s="60">
        <f t="shared" si="2"/>
        <v>0.03</v>
      </c>
      <c r="I38" s="99">
        <v>6072.6</v>
      </c>
      <c r="J38" s="9">
        <v>1.07</v>
      </c>
      <c r="K38" s="52">
        <v>0.04</v>
      </c>
      <c r="N38" s="9"/>
      <c r="O38" s="9"/>
    </row>
    <row r="39" spans="1:15" s="16" customFormat="1" ht="18.75" customHeight="1">
      <c r="A39" s="20" t="s">
        <v>58</v>
      </c>
      <c r="B39" s="18" t="s">
        <v>9</v>
      </c>
      <c r="C39" s="18"/>
      <c r="D39" s="103">
        <v>12896.1</v>
      </c>
      <c r="E39" s="62"/>
      <c r="F39" s="66"/>
      <c r="G39" s="60">
        <f t="shared" si="1"/>
        <v>2.12</v>
      </c>
      <c r="H39" s="60">
        <f t="shared" si="2"/>
        <v>0.18</v>
      </c>
      <c r="I39" s="99">
        <v>6072.6</v>
      </c>
      <c r="J39" s="9">
        <v>1.07</v>
      </c>
      <c r="K39" s="52">
        <v>0.12</v>
      </c>
      <c r="N39" s="9"/>
      <c r="O39" s="9"/>
    </row>
    <row r="40" spans="1:15" s="16" customFormat="1" ht="30" hidden="1">
      <c r="A40" s="20" t="s">
        <v>59</v>
      </c>
      <c r="B40" s="18" t="s">
        <v>12</v>
      </c>
      <c r="C40" s="18"/>
      <c r="D40" s="103">
        <f>G40*I40</f>
        <v>0</v>
      </c>
      <c r="E40" s="62"/>
      <c r="F40" s="66"/>
      <c r="G40" s="60">
        <f>H40*12</f>
        <v>0</v>
      </c>
      <c r="H40" s="60"/>
      <c r="I40" s="99">
        <v>6072.6</v>
      </c>
      <c r="J40" s="9">
        <v>1.07</v>
      </c>
      <c r="K40" s="52">
        <v>0.04</v>
      </c>
      <c r="N40" s="9"/>
      <c r="O40" s="9"/>
    </row>
    <row r="41" spans="1:15" s="16" customFormat="1" ht="30">
      <c r="A41" s="20" t="s">
        <v>143</v>
      </c>
      <c r="B41" s="18" t="s">
        <v>12</v>
      </c>
      <c r="C41" s="18"/>
      <c r="D41" s="103">
        <v>12896.11</v>
      </c>
      <c r="E41" s="62"/>
      <c r="F41" s="66"/>
      <c r="G41" s="60">
        <f>D41/I41</f>
        <v>2.12</v>
      </c>
      <c r="H41" s="60">
        <f>D41/12/I41</f>
        <v>0.18</v>
      </c>
      <c r="I41" s="99">
        <v>6072.6</v>
      </c>
      <c r="J41" s="9">
        <v>1.07</v>
      </c>
      <c r="K41" s="52">
        <v>0</v>
      </c>
      <c r="N41" s="9"/>
      <c r="O41" s="9"/>
    </row>
    <row r="42" spans="1:15" s="16" customFormat="1" ht="30">
      <c r="A42" s="20" t="s">
        <v>23</v>
      </c>
      <c r="B42" s="18"/>
      <c r="C42" s="18">
        <f>F42*12</f>
        <v>0</v>
      </c>
      <c r="D42" s="103">
        <f>G42*I42</f>
        <v>15302.95</v>
      </c>
      <c r="E42" s="62">
        <f>H42*12</f>
        <v>2.52</v>
      </c>
      <c r="F42" s="66"/>
      <c r="G42" s="60">
        <f>H42*12</f>
        <v>2.52</v>
      </c>
      <c r="H42" s="60">
        <v>0.21</v>
      </c>
      <c r="I42" s="99">
        <v>6072.6</v>
      </c>
      <c r="J42" s="9">
        <v>1.07</v>
      </c>
      <c r="K42" s="52">
        <v>0.14</v>
      </c>
      <c r="N42" s="9"/>
      <c r="O42" s="9"/>
    </row>
    <row r="43" spans="1:11" s="9" customFormat="1" ht="15">
      <c r="A43" s="20" t="s">
        <v>25</v>
      </c>
      <c r="B43" s="18" t="s">
        <v>26</v>
      </c>
      <c r="C43" s="18">
        <f>F43*12</f>
        <v>0</v>
      </c>
      <c r="D43" s="103">
        <f>G43*I43</f>
        <v>4372.27</v>
      </c>
      <c r="E43" s="62">
        <f>H43*12</f>
        <v>0.72</v>
      </c>
      <c r="F43" s="66"/>
      <c r="G43" s="60">
        <f>H43*12</f>
        <v>0.72</v>
      </c>
      <c r="H43" s="60">
        <v>0.06</v>
      </c>
      <c r="I43" s="99">
        <v>6072.6</v>
      </c>
      <c r="J43" s="9">
        <v>1.07</v>
      </c>
      <c r="K43" s="52">
        <v>0.03</v>
      </c>
    </row>
    <row r="44" spans="1:11" s="9" customFormat="1" ht="15">
      <c r="A44" s="20" t="s">
        <v>27</v>
      </c>
      <c r="B44" s="23" t="s">
        <v>28</v>
      </c>
      <c r="C44" s="23">
        <f>F44*12</f>
        <v>0</v>
      </c>
      <c r="D44" s="103">
        <f>H44*12*I44</f>
        <v>2914.85</v>
      </c>
      <c r="E44" s="67">
        <f>H44*12</f>
        <v>0.48</v>
      </c>
      <c r="F44" s="68"/>
      <c r="G44" s="60">
        <f>D44/I44</f>
        <v>0.48</v>
      </c>
      <c r="H44" s="60">
        <v>0.04</v>
      </c>
      <c r="I44" s="99">
        <v>6072.6</v>
      </c>
      <c r="J44" s="9">
        <v>1.07</v>
      </c>
      <c r="K44" s="52">
        <v>0.02</v>
      </c>
    </row>
    <row r="45" spans="1:15" s="21" customFormat="1" ht="30">
      <c r="A45" s="20" t="s">
        <v>24</v>
      </c>
      <c r="B45" s="18" t="s">
        <v>102</v>
      </c>
      <c r="C45" s="18">
        <f>F45*12</f>
        <v>0</v>
      </c>
      <c r="D45" s="103">
        <f>H45*12*I45</f>
        <v>3643.56</v>
      </c>
      <c r="E45" s="62">
        <f>H45*12</f>
        <v>0.6</v>
      </c>
      <c r="F45" s="66"/>
      <c r="G45" s="60">
        <f>D45/I45</f>
        <v>0.6</v>
      </c>
      <c r="H45" s="60">
        <v>0.05</v>
      </c>
      <c r="I45" s="99">
        <v>6072.6</v>
      </c>
      <c r="J45" s="9">
        <v>1.07</v>
      </c>
      <c r="K45" s="52">
        <v>0.03</v>
      </c>
      <c r="N45" s="9"/>
      <c r="O45" s="9"/>
    </row>
    <row r="46" spans="1:15" s="21" customFormat="1" ht="15">
      <c r="A46" s="20" t="s">
        <v>41</v>
      </c>
      <c r="B46" s="18"/>
      <c r="C46" s="19"/>
      <c r="D46" s="60">
        <f>D47+D48+D49+D50+D51+D52+D53+D54+D55+D56</f>
        <v>28002.46</v>
      </c>
      <c r="E46" s="60"/>
      <c r="F46" s="66"/>
      <c r="G46" s="60">
        <f>D46/I46</f>
        <v>4.61</v>
      </c>
      <c r="H46" s="60">
        <f>G46/12</f>
        <v>0.38</v>
      </c>
      <c r="I46" s="99">
        <v>6072.6</v>
      </c>
      <c r="J46" s="9">
        <v>1.07</v>
      </c>
      <c r="K46" s="52">
        <v>0.53</v>
      </c>
      <c r="N46" s="9"/>
      <c r="O46" s="9"/>
    </row>
    <row r="47" spans="1:15" s="16" customFormat="1" ht="15">
      <c r="A47" s="69" t="s">
        <v>144</v>
      </c>
      <c r="B47" s="70" t="s">
        <v>17</v>
      </c>
      <c r="C47" s="70"/>
      <c r="D47" s="71">
        <v>731.44</v>
      </c>
      <c r="E47" s="70"/>
      <c r="F47" s="72"/>
      <c r="G47" s="70"/>
      <c r="H47" s="70"/>
      <c r="I47" s="99">
        <v>6072.6</v>
      </c>
      <c r="J47" s="9">
        <v>1.07</v>
      </c>
      <c r="K47" s="52">
        <v>0.01</v>
      </c>
      <c r="M47" s="21"/>
      <c r="N47" s="9"/>
      <c r="O47" s="9"/>
    </row>
    <row r="48" spans="1:15" s="16" customFormat="1" ht="15">
      <c r="A48" s="69" t="s">
        <v>18</v>
      </c>
      <c r="B48" s="70" t="s">
        <v>22</v>
      </c>
      <c r="C48" s="70">
        <f>F48*12</f>
        <v>0</v>
      </c>
      <c r="D48" s="71">
        <v>918.96</v>
      </c>
      <c r="E48" s="70">
        <f>H48*12</f>
        <v>0</v>
      </c>
      <c r="F48" s="72"/>
      <c r="G48" s="70"/>
      <c r="H48" s="70"/>
      <c r="I48" s="99">
        <v>6072.6</v>
      </c>
      <c r="J48" s="9">
        <v>1.07</v>
      </c>
      <c r="K48" s="52">
        <v>0.01</v>
      </c>
      <c r="M48" s="21"/>
      <c r="N48" s="9"/>
      <c r="O48" s="9"/>
    </row>
    <row r="49" spans="1:15" s="16" customFormat="1" ht="15">
      <c r="A49" s="97" t="s">
        <v>117</v>
      </c>
      <c r="B49" s="98" t="s">
        <v>17</v>
      </c>
      <c r="C49" s="70"/>
      <c r="D49" s="71">
        <v>1637.48</v>
      </c>
      <c r="E49" s="70"/>
      <c r="F49" s="72"/>
      <c r="G49" s="70"/>
      <c r="H49" s="70"/>
      <c r="I49" s="99">
        <v>6072.6</v>
      </c>
      <c r="J49" s="9"/>
      <c r="K49" s="52"/>
      <c r="M49" s="21"/>
      <c r="N49" s="9"/>
      <c r="O49" s="9"/>
    </row>
    <row r="50" spans="1:15" s="16" customFormat="1" ht="15">
      <c r="A50" s="69" t="s">
        <v>67</v>
      </c>
      <c r="B50" s="70" t="s">
        <v>17</v>
      </c>
      <c r="C50" s="70">
        <f>F50*12</f>
        <v>0</v>
      </c>
      <c r="D50" s="71">
        <v>1751.22</v>
      </c>
      <c r="E50" s="70">
        <f>H50*12</f>
        <v>0</v>
      </c>
      <c r="F50" s="72"/>
      <c r="G50" s="70"/>
      <c r="H50" s="70"/>
      <c r="I50" s="99">
        <v>6072.6</v>
      </c>
      <c r="J50" s="9">
        <v>1.07</v>
      </c>
      <c r="K50" s="52">
        <v>0.02</v>
      </c>
      <c r="M50" s="21"/>
      <c r="N50" s="9"/>
      <c r="O50" s="9"/>
    </row>
    <row r="51" spans="1:15" s="16" customFormat="1" ht="15">
      <c r="A51" s="69" t="s">
        <v>19</v>
      </c>
      <c r="B51" s="70" t="s">
        <v>17</v>
      </c>
      <c r="C51" s="70">
        <f>F51*12</f>
        <v>0</v>
      </c>
      <c r="D51" s="71">
        <v>5855.59</v>
      </c>
      <c r="E51" s="70">
        <f>H51*12</f>
        <v>0</v>
      </c>
      <c r="F51" s="72"/>
      <c r="G51" s="70"/>
      <c r="H51" s="70"/>
      <c r="I51" s="99">
        <v>6072.6</v>
      </c>
      <c r="J51" s="9">
        <v>1.07</v>
      </c>
      <c r="K51" s="52">
        <v>0.06</v>
      </c>
      <c r="M51" s="21"/>
      <c r="N51" s="9"/>
      <c r="O51" s="9"/>
    </row>
    <row r="52" spans="1:15" s="16" customFormat="1" ht="15">
      <c r="A52" s="69" t="s">
        <v>20</v>
      </c>
      <c r="B52" s="70" t="s">
        <v>17</v>
      </c>
      <c r="C52" s="70">
        <f>F52*12</f>
        <v>0</v>
      </c>
      <c r="D52" s="71">
        <v>918.95</v>
      </c>
      <c r="E52" s="70">
        <f>H52*12</f>
        <v>0</v>
      </c>
      <c r="F52" s="72"/>
      <c r="G52" s="70"/>
      <c r="H52" s="70"/>
      <c r="I52" s="99">
        <v>6072.6</v>
      </c>
      <c r="J52" s="9">
        <v>1.07</v>
      </c>
      <c r="K52" s="52">
        <v>0.01</v>
      </c>
      <c r="M52" s="21"/>
      <c r="N52" s="9"/>
      <c r="O52" s="9"/>
    </row>
    <row r="53" spans="1:15" s="16" customFormat="1" ht="15">
      <c r="A53" s="69" t="s">
        <v>62</v>
      </c>
      <c r="B53" s="70" t="s">
        <v>17</v>
      </c>
      <c r="C53" s="70"/>
      <c r="D53" s="71">
        <v>875.58</v>
      </c>
      <c r="E53" s="70"/>
      <c r="F53" s="72"/>
      <c r="G53" s="70"/>
      <c r="H53" s="70"/>
      <c r="I53" s="99">
        <v>6072.6</v>
      </c>
      <c r="J53" s="9">
        <v>1.07</v>
      </c>
      <c r="K53" s="52">
        <v>0.01</v>
      </c>
      <c r="M53" s="21"/>
      <c r="N53" s="9"/>
      <c r="O53" s="9"/>
    </row>
    <row r="54" spans="1:15" s="16" customFormat="1" ht="15">
      <c r="A54" s="69" t="s">
        <v>63</v>
      </c>
      <c r="B54" s="70" t="s">
        <v>22</v>
      </c>
      <c r="C54" s="70"/>
      <c r="D54" s="106">
        <v>3502.46</v>
      </c>
      <c r="E54" s="70"/>
      <c r="F54" s="72"/>
      <c r="G54" s="70"/>
      <c r="H54" s="70"/>
      <c r="I54" s="99">
        <v>6072.6</v>
      </c>
      <c r="J54" s="9">
        <v>1.07</v>
      </c>
      <c r="K54" s="52">
        <v>0.04</v>
      </c>
      <c r="M54" s="21"/>
      <c r="N54" s="9"/>
      <c r="O54" s="9"/>
    </row>
    <row r="55" spans="1:15" s="16" customFormat="1" ht="25.5">
      <c r="A55" s="69" t="s">
        <v>21</v>
      </c>
      <c r="B55" s="70" t="s">
        <v>17</v>
      </c>
      <c r="C55" s="70">
        <f>F55*12</f>
        <v>0</v>
      </c>
      <c r="D55" s="71">
        <v>5347.6</v>
      </c>
      <c r="E55" s="70">
        <f>H55*12</f>
        <v>0</v>
      </c>
      <c r="F55" s="72"/>
      <c r="G55" s="70"/>
      <c r="H55" s="70"/>
      <c r="I55" s="99">
        <v>6072.6</v>
      </c>
      <c r="J55" s="9">
        <v>1.07</v>
      </c>
      <c r="K55" s="52">
        <v>0.05</v>
      </c>
      <c r="M55" s="21"/>
      <c r="N55" s="9"/>
      <c r="O55" s="9"/>
    </row>
    <row r="56" spans="1:15" s="16" customFormat="1" ht="25.5">
      <c r="A56" s="69" t="s">
        <v>145</v>
      </c>
      <c r="B56" s="70" t="s">
        <v>17</v>
      </c>
      <c r="C56" s="70"/>
      <c r="D56" s="71">
        <v>6463.18</v>
      </c>
      <c r="E56" s="70"/>
      <c r="F56" s="72"/>
      <c r="G56" s="70"/>
      <c r="H56" s="70"/>
      <c r="I56" s="99">
        <v>6072.6</v>
      </c>
      <c r="J56" s="9">
        <v>1.07</v>
      </c>
      <c r="K56" s="52">
        <v>0.01</v>
      </c>
      <c r="M56" s="21"/>
      <c r="N56" s="9"/>
      <c r="O56" s="9"/>
    </row>
    <row r="57" spans="1:15" s="21" customFormat="1" ht="30">
      <c r="A57" s="20" t="s">
        <v>49</v>
      </c>
      <c r="B57" s="18"/>
      <c r="C57" s="19"/>
      <c r="D57" s="60">
        <f>D69+D70+D71+D73+D78+D72+D77</f>
        <v>32290.3</v>
      </c>
      <c r="E57" s="60"/>
      <c r="F57" s="66"/>
      <c r="G57" s="60">
        <f>D57/I57</f>
        <v>5.32</v>
      </c>
      <c r="H57" s="60">
        <f>G57/12</f>
        <v>0.44</v>
      </c>
      <c r="I57" s="99">
        <v>6072.6</v>
      </c>
      <c r="J57" s="9">
        <v>1.07</v>
      </c>
      <c r="K57" s="52">
        <v>0.05</v>
      </c>
      <c r="N57" s="117"/>
      <c r="O57" s="117"/>
    </row>
    <row r="58" spans="1:15" s="16" customFormat="1" ht="15" hidden="1">
      <c r="A58" s="24" t="s">
        <v>42</v>
      </c>
      <c r="B58" s="25" t="s">
        <v>68</v>
      </c>
      <c r="C58" s="25"/>
      <c r="D58" s="106">
        <f aca="true" t="shared" si="3" ref="D58:D68">G58*I58</f>
        <v>0</v>
      </c>
      <c r="E58" s="108"/>
      <c r="F58" s="109"/>
      <c r="G58" s="108">
        <f aca="true" t="shared" si="4" ref="G58:G68">H58*12</f>
        <v>0</v>
      </c>
      <c r="H58" s="108">
        <v>0</v>
      </c>
      <c r="I58" s="99">
        <v>6072.6</v>
      </c>
      <c r="J58" s="9">
        <v>1.07</v>
      </c>
      <c r="K58" s="52">
        <v>0</v>
      </c>
      <c r="M58" s="21"/>
      <c r="N58" s="9"/>
      <c r="O58" s="9"/>
    </row>
    <row r="59" spans="1:15" s="16" customFormat="1" ht="25.5" hidden="1">
      <c r="A59" s="24" t="s">
        <v>43</v>
      </c>
      <c r="B59" s="25" t="s">
        <v>52</v>
      </c>
      <c r="C59" s="25"/>
      <c r="D59" s="106">
        <f t="shared" si="3"/>
        <v>0</v>
      </c>
      <c r="E59" s="108"/>
      <c r="F59" s="109"/>
      <c r="G59" s="108">
        <f t="shared" si="4"/>
        <v>0</v>
      </c>
      <c r="H59" s="108">
        <v>0</v>
      </c>
      <c r="I59" s="99">
        <v>6072.6</v>
      </c>
      <c r="J59" s="9">
        <v>1.07</v>
      </c>
      <c r="K59" s="52">
        <v>0</v>
      </c>
      <c r="M59" s="21"/>
      <c r="N59" s="9"/>
      <c r="O59" s="9"/>
    </row>
    <row r="60" spans="1:15" s="16" customFormat="1" ht="15" hidden="1">
      <c r="A60" s="24" t="s">
        <v>73</v>
      </c>
      <c r="B60" s="25" t="s">
        <v>72</v>
      </c>
      <c r="C60" s="25"/>
      <c r="D60" s="106">
        <f t="shared" si="3"/>
        <v>0</v>
      </c>
      <c r="E60" s="108"/>
      <c r="F60" s="109"/>
      <c r="G60" s="108">
        <f t="shared" si="4"/>
        <v>0</v>
      </c>
      <c r="H60" s="108">
        <v>0</v>
      </c>
      <c r="I60" s="99">
        <v>6072.6</v>
      </c>
      <c r="J60" s="9">
        <v>1.07</v>
      </c>
      <c r="K60" s="52">
        <v>0</v>
      </c>
      <c r="M60" s="21"/>
      <c r="N60" s="9"/>
      <c r="O60" s="9"/>
    </row>
    <row r="61" spans="1:15" s="16" customFormat="1" ht="25.5" hidden="1">
      <c r="A61" s="24" t="s">
        <v>69</v>
      </c>
      <c r="B61" s="25" t="s">
        <v>70</v>
      </c>
      <c r="C61" s="25"/>
      <c r="D61" s="106">
        <f t="shared" si="3"/>
        <v>0</v>
      </c>
      <c r="E61" s="108"/>
      <c r="F61" s="109"/>
      <c r="G61" s="108">
        <f t="shared" si="4"/>
        <v>0</v>
      </c>
      <c r="H61" s="108">
        <v>0</v>
      </c>
      <c r="I61" s="99">
        <v>6072.6</v>
      </c>
      <c r="J61" s="9">
        <v>1.07</v>
      </c>
      <c r="K61" s="52">
        <v>0</v>
      </c>
      <c r="M61" s="21"/>
      <c r="N61" s="9"/>
      <c r="O61" s="9"/>
    </row>
    <row r="62" spans="1:15" s="16" customFormat="1" ht="15" hidden="1">
      <c r="A62" s="24" t="s">
        <v>44</v>
      </c>
      <c r="B62" s="25" t="s">
        <v>71</v>
      </c>
      <c r="C62" s="25"/>
      <c r="D62" s="106">
        <f t="shared" si="3"/>
        <v>0</v>
      </c>
      <c r="E62" s="108"/>
      <c r="F62" s="109"/>
      <c r="G62" s="108">
        <f t="shared" si="4"/>
        <v>0</v>
      </c>
      <c r="H62" s="108">
        <v>0</v>
      </c>
      <c r="I62" s="99">
        <v>6072.6</v>
      </c>
      <c r="J62" s="9">
        <v>1.07</v>
      </c>
      <c r="K62" s="52">
        <v>0</v>
      </c>
      <c r="M62" s="21"/>
      <c r="N62" s="9"/>
      <c r="O62" s="9"/>
    </row>
    <row r="63" spans="1:15" s="16" customFormat="1" ht="15" hidden="1">
      <c r="A63" s="24" t="s">
        <v>55</v>
      </c>
      <c r="B63" s="25" t="s">
        <v>72</v>
      </c>
      <c r="C63" s="25"/>
      <c r="D63" s="106">
        <f t="shared" si="3"/>
        <v>0</v>
      </c>
      <c r="E63" s="108"/>
      <c r="F63" s="109"/>
      <c r="G63" s="108">
        <f t="shared" si="4"/>
        <v>0</v>
      </c>
      <c r="H63" s="108">
        <v>0</v>
      </c>
      <c r="I63" s="99">
        <v>6072.6</v>
      </c>
      <c r="J63" s="9">
        <v>1.07</v>
      </c>
      <c r="K63" s="52">
        <v>0</v>
      </c>
      <c r="M63" s="21"/>
      <c r="N63" s="9"/>
      <c r="O63" s="9"/>
    </row>
    <row r="64" spans="1:15" s="16" customFormat="1" ht="15" hidden="1">
      <c r="A64" s="24" t="s">
        <v>56</v>
      </c>
      <c r="B64" s="25" t="s">
        <v>17</v>
      </c>
      <c r="C64" s="25"/>
      <c r="D64" s="106">
        <f t="shared" si="3"/>
        <v>0</v>
      </c>
      <c r="E64" s="108"/>
      <c r="F64" s="109"/>
      <c r="G64" s="108">
        <f t="shared" si="4"/>
        <v>0</v>
      </c>
      <c r="H64" s="108">
        <v>0</v>
      </c>
      <c r="I64" s="99">
        <v>6072.6</v>
      </c>
      <c r="J64" s="9">
        <v>1.07</v>
      </c>
      <c r="K64" s="52">
        <v>0</v>
      </c>
      <c r="M64" s="21"/>
      <c r="N64" s="9"/>
      <c r="O64" s="9"/>
    </row>
    <row r="65" spans="1:15" s="16" customFormat="1" ht="25.5" hidden="1">
      <c r="A65" s="24" t="s">
        <v>53</v>
      </c>
      <c r="B65" s="25" t="s">
        <v>17</v>
      </c>
      <c r="C65" s="25"/>
      <c r="D65" s="106">
        <f t="shared" si="3"/>
        <v>0</v>
      </c>
      <c r="E65" s="108"/>
      <c r="F65" s="109"/>
      <c r="G65" s="108">
        <f t="shared" si="4"/>
        <v>0</v>
      </c>
      <c r="H65" s="108">
        <v>0</v>
      </c>
      <c r="I65" s="99">
        <v>6072.6</v>
      </c>
      <c r="J65" s="9">
        <v>1.07</v>
      </c>
      <c r="K65" s="52">
        <v>0</v>
      </c>
      <c r="M65" s="21"/>
      <c r="N65" s="9"/>
      <c r="O65" s="9"/>
    </row>
    <row r="66" spans="1:15" s="16" customFormat="1" ht="15" hidden="1">
      <c r="A66" s="24" t="s">
        <v>85</v>
      </c>
      <c r="B66" s="25" t="s">
        <v>17</v>
      </c>
      <c r="C66" s="25"/>
      <c r="D66" s="106">
        <v>0</v>
      </c>
      <c r="E66" s="108"/>
      <c r="F66" s="109"/>
      <c r="G66" s="108"/>
      <c r="H66" s="108"/>
      <c r="I66" s="99">
        <v>6072.6</v>
      </c>
      <c r="J66" s="9">
        <v>1.07</v>
      </c>
      <c r="K66" s="52">
        <v>0.03</v>
      </c>
      <c r="M66" s="21"/>
      <c r="N66" s="9"/>
      <c r="O66" s="9"/>
    </row>
    <row r="67" spans="1:15" s="16" customFormat="1" ht="15" hidden="1">
      <c r="A67" s="24" t="s">
        <v>65</v>
      </c>
      <c r="B67" s="25" t="s">
        <v>9</v>
      </c>
      <c r="C67" s="25"/>
      <c r="D67" s="106">
        <f t="shared" si="3"/>
        <v>0</v>
      </c>
      <c r="E67" s="108"/>
      <c r="F67" s="109"/>
      <c r="G67" s="108">
        <f t="shared" si="4"/>
        <v>0</v>
      </c>
      <c r="H67" s="108">
        <v>0</v>
      </c>
      <c r="I67" s="99">
        <v>6072.6</v>
      </c>
      <c r="J67" s="9">
        <v>1.07</v>
      </c>
      <c r="K67" s="52">
        <v>0</v>
      </c>
      <c r="M67" s="21"/>
      <c r="N67" s="9"/>
      <c r="O67" s="9"/>
    </row>
    <row r="68" spans="1:15" s="16" customFormat="1" ht="15" hidden="1">
      <c r="A68" s="24" t="s">
        <v>64</v>
      </c>
      <c r="B68" s="25" t="s">
        <v>9</v>
      </c>
      <c r="C68" s="26"/>
      <c r="D68" s="106">
        <f t="shared" si="3"/>
        <v>0</v>
      </c>
      <c r="E68" s="110"/>
      <c r="F68" s="109"/>
      <c r="G68" s="108">
        <f t="shared" si="4"/>
        <v>0</v>
      </c>
      <c r="H68" s="108">
        <v>0</v>
      </c>
      <c r="I68" s="99">
        <v>6072.6</v>
      </c>
      <c r="J68" s="9">
        <v>1.07</v>
      </c>
      <c r="K68" s="52">
        <v>0</v>
      </c>
      <c r="M68" s="21"/>
      <c r="N68" s="9"/>
      <c r="O68" s="9"/>
    </row>
    <row r="69" spans="1:15" s="16" customFormat="1" ht="15">
      <c r="A69" s="97" t="s">
        <v>42</v>
      </c>
      <c r="B69" s="125" t="s">
        <v>68</v>
      </c>
      <c r="C69" s="126"/>
      <c r="D69" s="111">
        <v>2626.83</v>
      </c>
      <c r="E69" s="110"/>
      <c r="F69" s="109"/>
      <c r="G69" s="108"/>
      <c r="H69" s="108"/>
      <c r="I69" s="99">
        <v>6072.6</v>
      </c>
      <c r="J69" s="9"/>
      <c r="K69" s="52"/>
      <c r="M69" s="21"/>
      <c r="N69" s="9"/>
      <c r="O69" s="9"/>
    </row>
    <row r="70" spans="1:15" s="16" customFormat="1" ht="25.5">
      <c r="A70" s="97" t="s">
        <v>43</v>
      </c>
      <c r="B70" s="98" t="s">
        <v>17</v>
      </c>
      <c r="C70" s="126"/>
      <c r="D70" s="111">
        <v>1751.23</v>
      </c>
      <c r="E70" s="110"/>
      <c r="F70" s="109"/>
      <c r="G70" s="108"/>
      <c r="H70" s="108"/>
      <c r="I70" s="99">
        <v>6072.6</v>
      </c>
      <c r="J70" s="9"/>
      <c r="K70" s="52"/>
      <c r="M70" s="21"/>
      <c r="N70" s="9"/>
      <c r="O70" s="9"/>
    </row>
    <row r="71" spans="1:15" s="16" customFormat="1" ht="15">
      <c r="A71" s="97" t="s">
        <v>73</v>
      </c>
      <c r="B71" s="125" t="s">
        <v>72</v>
      </c>
      <c r="C71" s="126"/>
      <c r="D71" s="111">
        <v>1837.85</v>
      </c>
      <c r="E71" s="110"/>
      <c r="F71" s="109"/>
      <c r="G71" s="108"/>
      <c r="H71" s="108"/>
      <c r="I71" s="99">
        <v>6072.6</v>
      </c>
      <c r="J71" s="9"/>
      <c r="K71" s="52"/>
      <c r="M71" s="21"/>
      <c r="N71" s="9"/>
      <c r="O71" s="9"/>
    </row>
    <row r="72" spans="1:15" s="16" customFormat="1" ht="25.5">
      <c r="A72" s="97" t="s">
        <v>69</v>
      </c>
      <c r="B72" s="98" t="s">
        <v>70</v>
      </c>
      <c r="C72" s="126"/>
      <c r="D72" s="111">
        <v>1751.2</v>
      </c>
      <c r="E72" s="110"/>
      <c r="F72" s="109"/>
      <c r="G72" s="108"/>
      <c r="H72" s="108"/>
      <c r="I72" s="99">
        <v>6072.6</v>
      </c>
      <c r="J72" s="9"/>
      <c r="K72" s="52"/>
      <c r="M72" s="21"/>
      <c r="N72" s="9"/>
      <c r="O72" s="9"/>
    </row>
    <row r="73" spans="1:15" s="16" customFormat="1" ht="25.5">
      <c r="A73" s="97" t="s">
        <v>123</v>
      </c>
      <c r="B73" s="98" t="s">
        <v>12</v>
      </c>
      <c r="C73" s="126"/>
      <c r="D73" s="115">
        <v>12204</v>
      </c>
      <c r="E73" s="110"/>
      <c r="F73" s="109"/>
      <c r="G73" s="108"/>
      <c r="H73" s="108"/>
      <c r="I73" s="99">
        <v>6072.6</v>
      </c>
      <c r="J73" s="9"/>
      <c r="K73" s="52"/>
      <c r="M73" s="21"/>
      <c r="N73" s="9"/>
      <c r="O73" s="9"/>
    </row>
    <row r="74" spans="1:15" s="16" customFormat="1" ht="25.5" hidden="1">
      <c r="A74" s="97" t="s">
        <v>53</v>
      </c>
      <c r="B74" s="125" t="s">
        <v>17</v>
      </c>
      <c r="C74" s="126"/>
      <c r="D74" s="111">
        <f>G74*I74</f>
        <v>0</v>
      </c>
      <c r="E74" s="70"/>
      <c r="F74" s="72"/>
      <c r="G74" s="70"/>
      <c r="H74" s="70"/>
      <c r="I74" s="99">
        <v>6072.6</v>
      </c>
      <c r="J74" s="9"/>
      <c r="K74" s="52"/>
      <c r="M74" s="21"/>
      <c r="N74" s="9"/>
      <c r="O74" s="9"/>
    </row>
    <row r="75" spans="1:15" s="16" customFormat="1" ht="15" hidden="1">
      <c r="A75" s="97" t="s">
        <v>64</v>
      </c>
      <c r="B75" s="125" t="s">
        <v>9</v>
      </c>
      <c r="C75" s="127"/>
      <c r="D75" s="111">
        <v>5636.64</v>
      </c>
      <c r="E75" s="70"/>
      <c r="F75" s="72"/>
      <c r="G75" s="70"/>
      <c r="H75" s="70"/>
      <c r="I75" s="99">
        <v>6072.6</v>
      </c>
      <c r="J75" s="9">
        <v>1.07</v>
      </c>
      <c r="K75" s="52">
        <v>0.03</v>
      </c>
      <c r="M75" s="21"/>
      <c r="N75" s="9"/>
      <c r="O75" s="9"/>
    </row>
    <row r="76" spans="1:15" s="16" customFormat="1" ht="15" hidden="1">
      <c r="A76" s="69" t="s">
        <v>66</v>
      </c>
      <c r="B76" s="70" t="s">
        <v>9</v>
      </c>
      <c r="C76" s="70"/>
      <c r="D76" s="71">
        <f>G76*I76</f>
        <v>0</v>
      </c>
      <c r="E76" s="70"/>
      <c r="F76" s="72"/>
      <c r="G76" s="70">
        <f>H76*12</f>
        <v>0</v>
      </c>
      <c r="H76" s="70">
        <v>0</v>
      </c>
      <c r="I76" s="99">
        <v>6072.6</v>
      </c>
      <c r="J76" s="9">
        <v>1.07</v>
      </c>
      <c r="K76" s="52">
        <v>0</v>
      </c>
      <c r="M76" s="21"/>
      <c r="N76" s="9"/>
      <c r="O76" s="9"/>
    </row>
    <row r="77" spans="1:15" s="16" customFormat="1" ht="15">
      <c r="A77" s="69" t="s">
        <v>156</v>
      </c>
      <c r="B77" s="108" t="s">
        <v>17</v>
      </c>
      <c r="C77" s="70"/>
      <c r="D77" s="107">
        <v>5890.71</v>
      </c>
      <c r="E77" s="70"/>
      <c r="F77" s="72"/>
      <c r="G77" s="73"/>
      <c r="H77" s="73"/>
      <c r="I77" s="99">
        <v>6072.6</v>
      </c>
      <c r="J77" s="9"/>
      <c r="K77" s="52"/>
      <c r="M77" s="21"/>
      <c r="N77" s="9"/>
      <c r="O77" s="9"/>
    </row>
    <row r="78" spans="1:15" s="16" customFormat="1" ht="15">
      <c r="A78" s="69" t="s">
        <v>64</v>
      </c>
      <c r="B78" s="108" t="s">
        <v>9</v>
      </c>
      <c r="C78" s="70"/>
      <c r="D78" s="107">
        <v>6228.48</v>
      </c>
      <c r="E78" s="70"/>
      <c r="F78" s="72"/>
      <c r="G78" s="73"/>
      <c r="H78" s="73"/>
      <c r="I78" s="99">
        <v>6072.6</v>
      </c>
      <c r="J78" s="9"/>
      <c r="K78" s="52"/>
      <c r="M78" s="21"/>
      <c r="N78" s="9"/>
      <c r="O78" s="9"/>
    </row>
    <row r="79" spans="1:16" s="16" customFormat="1" ht="30">
      <c r="A79" s="20" t="s">
        <v>124</v>
      </c>
      <c r="B79" s="108"/>
      <c r="C79" s="25"/>
      <c r="D79" s="116">
        <f>D80+D81</f>
        <v>17253.18</v>
      </c>
      <c r="E79" s="112"/>
      <c r="F79" s="113"/>
      <c r="G79" s="114">
        <f>D79/I79</f>
        <v>2.84</v>
      </c>
      <c r="H79" s="114">
        <f>G79/12</f>
        <v>0.24</v>
      </c>
      <c r="I79" s="99">
        <v>6072.6</v>
      </c>
      <c r="J79" s="9"/>
      <c r="K79" s="52"/>
      <c r="M79" s="129"/>
      <c r="N79" s="130"/>
      <c r="O79" s="130"/>
      <c r="P79" s="131"/>
    </row>
    <row r="80" spans="1:16" s="16" customFormat="1" ht="15">
      <c r="A80" s="69" t="s">
        <v>157</v>
      </c>
      <c r="B80" s="108" t="s">
        <v>17</v>
      </c>
      <c r="C80" s="70"/>
      <c r="D80" s="128">
        <v>5049.18</v>
      </c>
      <c r="E80" s="112"/>
      <c r="F80" s="113"/>
      <c r="G80" s="114"/>
      <c r="H80" s="114"/>
      <c r="I80" s="99">
        <v>6072.6</v>
      </c>
      <c r="J80" s="9"/>
      <c r="K80" s="52"/>
      <c r="M80" s="129"/>
      <c r="N80" s="130"/>
      <c r="O80" s="130"/>
      <c r="P80" s="131"/>
    </row>
    <row r="81" spans="1:16" s="16" customFormat="1" ht="25.5">
      <c r="A81" s="97" t="s">
        <v>125</v>
      </c>
      <c r="B81" s="108" t="s">
        <v>12</v>
      </c>
      <c r="C81" s="70"/>
      <c r="D81" s="107">
        <v>12204</v>
      </c>
      <c r="E81" s="70"/>
      <c r="F81" s="72"/>
      <c r="G81" s="73"/>
      <c r="H81" s="73"/>
      <c r="I81" s="99">
        <v>6072.6</v>
      </c>
      <c r="J81" s="9"/>
      <c r="K81" s="52"/>
      <c r="M81" s="129"/>
      <c r="N81" s="130"/>
      <c r="O81" s="130"/>
      <c r="P81" s="131"/>
    </row>
    <row r="82" spans="1:15" s="16" customFormat="1" ht="15">
      <c r="A82" s="20" t="s">
        <v>50</v>
      </c>
      <c r="B82" s="25"/>
      <c r="C82" s="25"/>
      <c r="D82" s="60">
        <f>D83+D84+D85+D90</f>
        <v>20471.82</v>
      </c>
      <c r="E82" s="60" t="e">
        <f>E83+E84+E85+#REF!+E90</f>
        <v>#REF!</v>
      </c>
      <c r="F82" s="60" t="e">
        <f>F83+F84+F85+#REF!+F90</f>
        <v>#REF!</v>
      </c>
      <c r="G82" s="60">
        <f>D82/I82</f>
        <v>3.37</v>
      </c>
      <c r="H82" s="60">
        <f>G82/12</f>
        <v>0.28</v>
      </c>
      <c r="I82" s="99">
        <v>6072.6</v>
      </c>
      <c r="J82" s="9">
        <v>1.07</v>
      </c>
      <c r="K82" s="52">
        <v>0.26</v>
      </c>
      <c r="M82" s="21"/>
      <c r="N82" s="9"/>
      <c r="O82" s="9"/>
    </row>
    <row r="83" spans="1:15" s="16" customFormat="1" ht="15">
      <c r="A83" s="24" t="s">
        <v>45</v>
      </c>
      <c r="B83" s="25" t="s">
        <v>9</v>
      </c>
      <c r="C83" s="25"/>
      <c r="D83" s="71">
        <v>1220.4</v>
      </c>
      <c r="E83" s="70"/>
      <c r="F83" s="72"/>
      <c r="G83" s="70"/>
      <c r="H83" s="70"/>
      <c r="I83" s="99">
        <v>6072.6</v>
      </c>
      <c r="J83" s="9">
        <v>1.07</v>
      </c>
      <c r="K83" s="52">
        <v>0.01</v>
      </c>
      <c r="M83" s="21"/>
      <c r="N83" s="9"/>
      <c r="O83" s="9"/>
    </row>
    <row r="84" spans="1:15" s="16" customFormat="1" ht="15">
      <c r="A84" s="24" t="s">
        <v>79</v>
      </c>
      <c r="B84" s="25" t="s">
        <v>17</v>
      </c>
      <c r="C84" s="25"/>
      <c r="D84" s="71">
        <v>13728.89</v>
      </c>
      <c r="E84" s="70"/>
      <c r="F84" s="72"/>
      <c r="G84" s="70"/>
      <c r="H84" s="70"/>
      <c r="I84" s="99">
        <v>6072.6</v>
      </c>
      <c r="J84" s="9">
        <v>1.07</v>
      </c>
      <c r="K84" s="52">
        <v>0.15</v>
      </c>
      <c r="M84" s="21"/>
      <c r="N84" s="9"/>
      <c r="O84" s="9"/>
    </row>
    <row r="85" spans="1:15" s="16" customFormat="1" ht="15">
      <c r="A85" s="24" t="s">
        <v>46</v>
      </c>
      <c r="B85" s="25" t="s">
        <v>17</v>
      </c>
      <c r="C85" s="25"/>
      <c r="D85" s="71">
        <v>915.28</v>
      </c>
      <c r="E85" s="70"/>
      <c r="F85" s="72"/>
      <c r="G85" s="70"/>
      <c r="H85" s="70"/>
      <c r="I85" s="99">
        <v>6072.6</v>
      </c>
      <c r="J85" s="9">
        <v>1.07</v>
      </c>
      <c r="K85" s="52">
        <v>0.01</v>
      </c>
      <c r="M85" s="21"/>
      <c r="N85" s="9"/>
      <c r="O85" s="9"/>
    </row>
    <row r="86" spans="1:15" s="16" customFormat="1" ht="27.75" customHeight="1" hidden="1">
      <c r="A86" s="24" t="s">
        <v>54</v>
      </c>
      <c r="B86" s="25" t="s">
        <v>12</v>
      </c>
      <c r="C86" s="25"/>
      <c r="D86" s="71">
        <f>G86*I86</f>
        <v>0</v>
      </c>
      <c r="E86" s="70"/>
      <c r="F86" s="72"/>
      <c r="G86" s="70"/>
      <c r="H86" s="70"/>
      <c r="I86" s="99">
        <v>6072.6</v>
      </c>
      <c r="J86" s="9">
        <v>1.07</v>
      </c>
      <c r="K86" s="52">
        <v>0.03</v>
      </c>
      <c r="M86" s="21"/>
      <c r="N86" s="9"/>
      <c r="O86" s="9"/>
    </row>
    <row r="87" spans="1:15" s="16" customFormat="1" ht="25.5" hidden="1">
      <c r="A87" s="24" t="s">
        <v>104</v>
      </c>
      <c r="B87" s="25" t="s">
        <v>12</v>
      </c>
      <c r="C87" s="25"/>
      <c r="D87" s="71">
        <v>0</v>
      </c>
      <c r="E87" s="70"/>
      <c r="F87" s="72"/>
      <c r="G87" s="70"/>
      <c r="H87" s="70"/>
      <c r="I87" s="99">
        <v>6072.6</v>
      </c>
      <c r="J87" s="9">
        <v>1.07</v>
      </c>
      <c r="K87" s="52">
        <v>0</v>
      </c>
      <c r="M87" s="21"/>
      <c r="N87" s="9"/>
      <c r="O87" s="9"/>
    </row>
    <row r="88" spans="1:15" s="16" customFormat="1" ht="25.5" hidden="1">
      <c r="A88" s="24" t="s">
        <v>74</v>
      </c>
      <c r="B88" s="25" t="s">
        <v>12</v>
      </c>
      <c r="C88" s="25"/>
      <c r="D88" s="71">
        <f>G88*I88</f>
        <v>0</v>
      </c>
      <c r="E88" s="70"/>
      <c r="F88" s="72"/>
      <c r="G88" s="70"/>
      <c r="H88" s="70"/>
      <c r="I88" s="99">
        <v>6072.6</v>
      </c>
      <c r="J88" s="9">
        <v>1.07</v>
      </c>
      <c r="K88" s="52">
        <v>0</v>
      </c>
      <c r="M88" s="21"/>
      <c r="N88" s="9"/>
      <c r="O88" s="9"/>
    </row>
    <row r="89" spans="1:15" s="16" customFormat="1" ht="25.5" hidden="1">
      <c r="A89" s="24" t="s">
        <v>77</v>
      </c>
      <c r="B89" s="25" t="s">
        <v>12</v>
      </c>
      <c r="C89" s="25"/>
      <c r="D89" s="71">
        <f>G89*I89</f>
        <v>0</v>
      </c>
      <c r="E89" s="70"/>
      <c r="F89" s="72"/>
      <c r="G89" s="70"/>
      <c r="H89" s="70"/>
      <c r="I89" s="99">
        <v>6072.6</v>
      </c>
      <c r="J89" s="9">
        <v>1.07</v>
      </c>
      <c r="K89" s="52">
        <v>0</v>
      </c>
      <c r="M89" s="21"/>
      <c r="N89" s="9"/>
      <c r="O89" s="9"/>
    </row>
    <row r="90" spans="1:15" s="16" customFormat="1" ht="25.5">
      <c r="A90" s="24" t="s">
        <v>76</v>
      </c>
      <c r="B90" s="25" t="s">
        <v>12</v>
      </c>
      <c r="C90" s="25"/>
      <c r="D90" s="71">
        <v>4607.25</v>
      </c>
      <c r="E90" s="70"/>
      <c r="F90" s="72"/>
      <c r="G90" s="70"/>
      <c r="H90" s="70"/>
      <c r="I90" s="99">
        <v>6072.6</v>
      </c>
      <c r="J90" s="9">
        <v>1.07</v>
      </c>
      <c r="K90" s="52">
        <v>0.05</v>
      </c>
      <c r="M90" s="21"/>
      <c r="N90" s="9"/>
      <c r="O90" s="9"/>
    </row>
    <row r="91" spans="1:15" s="16" customFormat="1" ht="15">
      <c r="A91" s="20" t="s">
        <v>51</v>
      </c>
      <c r="B91" s="25"/>
      <c r="C91" s="25"/>
      <c r="D91" s="60">
        <f>D92+D93</f>
        <v>1098.16</v>
      </c>
      <c r="E91" s="60">
        <f>E92+E93</f>
        <v>0</v>
      </c>
      <c r="F91" s="60">
        <f>F92+F93</f>
        <v>0</v>
      </c>
      <c r="G91" s="60">
        <f>D91/I91</f>
        <v>0.18</v>
      </c>
      <c r="H91" s="60">
        <f>G91/12</f>
        <v>0.02</v>
      </c>
      <c r="I91" s="99">
        <v>6072.6</v>
      </c>
      <c r="J91" s="9">
        <v>1.07</v>
      </c>
      <c r="K91" s="52">
        <v>0.1</v>
      </c>
      <c r="M91" s="21"/>
      <c r="N91" s="9"/>
      <c r="O91" s="9"/>
    </row>
    <row r="92" spans="1:15" s="16" customFormat="1" ht="15">
      <c r="A92" s="24" t="s">
        <v>47</v>
      </c>
      <c r="B92" s="25" t="s">
        <v>17</v>
      </c>
      <c r="C92" s="25"/>
      <c r="D92" s="71">
        <v>1098.16</v>
      </c>
      <c r="E92" s="70"/>
      <c r="F92" s="72"/>
      <c r="G92" s="70"/>
      <c r="H92" s="70"/>
      <c r="I92" s="99">
        <v>6072.6</v>
      </c>
      <c r="J92" s="9">
        <v>1.07</v>
      </c>
      <c r="K92" s="52">
        <v>0.01</v>
      </c>
      <c r="M92" s="21"/>
      <c r="N92" s="9"/>
      <c r="O92" s="9"/>
    </row>
    <row r="93" spans="1:15" s="16" customFormat="1" ht="15" hidden="1">
      <c r="A93" s="24" t="s">
        <v>48</v>
      </c>
      <c r="B93" s="25" t="s">
        <v>17</v>
      </c>
      <c r="C93" s="25"/>
      <c r="D93" s="71">
        <v>0</v>
      </c>
      <c r="E93" s="70"/>
      <c r="F93" s="72"/>
      <c r="G93" s="70"/>
      <c r="H93" s="70"/>
      <c r="I93" s="99">
        <v>6072.6</v>
      </c>
      <c r="J93" s="9">
        <v>1.07</v>
      </c>
      <c r="K93" s="52">
        <v>0.01</v>
      </c>
      <c r="M93" s="21"/>
      <c r="N93" s="9"/>
      <c r="O93" s="9"/>
    </row>
    <row r="94" spans="1:13" s="9" customFormat="1" ht="15">
      <c r="A94" s="20" t="s">
        <v>61</v>
      </c>
      <c r="B94" s="18"/>
      <c r="C94" s="19"/>
      <c r="D94" s="60">
        <f>D95+D96</f>
        <v>42626.76</v>
      </c>
      <c r="E94" s="60"/>
      <c r="F94" s="66"/>
      <c r="G94" s="60">
        <f>D94/I94</f>
        <v>7.02</v>
      </c>
      <c r="H94" s="60">
        <f>G94/12</f>
        <v>0.59</v>
      </c>
      <c r="I94" s="99">
        <v>6072.6</v>
      </c>
      <c r="J94" s="9">
        <v>1.07</v>
      </c>
      <c r="K94" s="52">
        <v>0.59</v>
      </c>
      <c r="M94" s="21"/>
    </row>
    <row r="95" spans="1:15" s="16" customFormat="1" ht="15">
      <c r="A95" s="97" t="s">
        <v>120</v>
      </c>
      <c r="B95" s="98" t="s">
        <v>22</v>
      </c>
      <c r="C95" s="25"/>
      <c r="D95" s="71">
        <v>24195.36</v>
      </c>
      <c r="E95" s="70"/>
      <c r="F95" s="72"/>
      <c r="G95" s="70"/>
      <c r="H95" s="70"/>
      <c r="I95" s="99">
        <v>6072.6</v>
      </c>
      <c r="J95" s="9">
        <v>1.07</v>
      </c>
      <c r="K95" s="52">
        <v>0.02</v>
      </c>
      <c r="M95" s="21"/>
      <c r="N95" s="9"/>
      <c r="O95" s="9"/>
    </row>
    <row r="96" spans="1:15" s="16" customFormat="1" ht="15">
      <c r="A96" s="97" t="s">
        <v>118</v>
      </c>
      <c r="B96" s="98" t="s">
        <v>119</v>
      </c>
      <c r="C96" s="25">
        <f>F96*12</f>
        <v>0</v>
      </c>
      <c r="D96" s="71">
        <v>18431.4</v>
      </c>
      <c r="E96" s="70">
        <f>H96*12</f>
        <v>0</v>
      </c>
      <c r="F96" s="72"/>
      <c r="G96" s="70"/>
      <c r="H96" s="70"/>
      <c r="I96" s="99">
        <v>6072.6</v>
      </c>
      <c r="J96" s="9">
        <v>1.07</v>
      </c>
      <c r="K96" s="52">
        <v>0.57</v>
      </c>
      <c r="M96" s="21"/>
      <c r="N96" s="9"/>
      <c r="O96" s="9"/>
    </row>
    <row r="97" spans="1:13" s="9" customFormat="1" ht="15">
      <c r="A97" s="20" t="s">
        <v>60</v>
      </c>
      <c r="B97" s="18"/>
      <c r="C97" s="19"/>
      <c r="D97" s="60">
        <f>D98+D99+D100</f>
        <v>9061.29</v>
      </c>
      <c r="E97" s="60"/>
      <c r="F97" s="66"/>
      <c r="G97" s="60">
        <f>D97/I97</f>
        <v>1.49</v>
      </c>
      <c r="H97" s="60">
        <f>G97/12</f>
        <v>0.12</v>
      </c>
      <c r="I97" s="99">
        <v>6072.6</v>
      </c>
      <c r="J97" s="9">
        <v>1.07</v>
      </c>
      <c r="K97" s="52">
        <v>0.2</v>
      </c>
      <c r="M97" s="21"/>
    </row>
    <row r="98" spans="1:15" s="16" customFormat="1" ht="15">
      <c r="A98" s="24" t="s">
        <v>121</v>
      </c>
      <c r="B98" s="25" t="s">
        <v>68</v>
      </c>
      <c r="C98" s="25"/>
      <c r="D98" s="71">
        <v>3661.02</v>
      </c>
      <c r="E98" s="70"/>
      <c r="F98" s="72"/>
      <c r="G98" s="70"/>
      <c r="H98" s="70"/>
      <c r="I98" s="99">
        <v>6072.6</v>
      </c>
      <c r="J98" s="9">
        <v>1.07</v>
      </c>
      <c r="K98" s="52">
        <v>0.15</v>
      </c>
      <c r="M98" s="21"/>
      <c r="N98" s="9"/>
      <c r="O98" s="9"/>
    </row>
    <row r="99" spans="1:15" s="16" customFormat="1" ht="15">
      <c r="A99" s="24" t="s">
        <v>84</v>
      </c>
      <c r="B99" s="25" t="s">
        <v>68</v>
      </c>
      <c r="C99" s="25"/>
      <c r="D99" s="71">
        <v>5400.27</v>
      </c>
      <c r="E99" s="70"/>
      <c r="F99" s="72"/>
      <c r="G99" s="70"/>
      <c r="H99" s="70"/>
      <c r="I99" s="99">
        <v>6072.6</v>
      </c>
      <c r="J99" s="9">
        <v>1.07</v>
      </c>
      <c r="K99" s="52">
        <v>0.05</v>
      </c>
      <c r="M99" s="21"/>
      <c r="N99" s="9"/>
      <c r="O99" s="9"/>
    </row>
    <row r="100" spans="1:15" s="16" customFormat="1" ht="25.5" customHeight="1" hidden="1">
      <c r="A100" s="24" t="s">
        <v>75</v>
      </c>
      <c r="B100" s="25" t="s">
        <v>17</v>
      </c>
      <c r="C100" s="25"/>
      <c r="D100" s="71">
        <f>G100*I100</f>
        <v>0</v>
      </c>
      <c r="E100" s="70"/>
      <c r="F100" s="72"/>
      <c r="G100" s="70">
        <f>H100*12</f>
        <v>0</v>
      </c>
      <c r="H100" s="70">
        <v>0</v>
      </c>
      <c r="I100" s="99">
        <v>6072.6</v>
      </c>
      <c r="J100" s="9">
        <v>1.07</v>
      </c>
      <c r="K100" s="52">
        <v>0</v>
      </c>
      <c r="M100" s="21"/>
      <c r="N100" s="9"/>
      <c r="O100" s="9"/>
    </row>
    <row r="101" spans="1:13" s="9" customFormat="1" ht="37.5" hidden="1">
      <c r="A101" s="27" t="s">
        <v>108</v>
      </c>
      <c r="B101" s="18" t="s">
        <v>12</v>
      </c>
      <c r="C101" s="23"/>
      <c r="D101" s="67">
        <v>0</v>
      </c>
      <c r="E101" s="67"/>
      <c r="F101" s="68"/>
      <c r="G101" s="67">
        <f>D101/I101</f>
        <v>0</v>
      </c>
      <c r="H101" s="67">
        <f>G101/12</f>
        <v>0</v>
      </c>
      <c r="I101" s="99">
        <v>6072.6</v>
      </c>
      <c r="K101" s="52"/>
      <c r="M101" s="21"/>
    </row>
    <row r="102" spans="1:13" s="9" customFormat="1" ht="37.5">
      <c r="A102" s="27" t="s">
        <v>149</v>
      </c>
      <c r="B102" s="18" t="s">
        <v>12</v>
      </c>
      <c r="C102" s="23">
        <f>F102*12</f>
        <v>0</v>
      </c>
      <c r="D102" s="62">
        <f>G102*I102</f>
        <v>36435.6</v>
      </c>
      <c r="E102" s="62">
        <f>H102*12</f>
        <v>6</v>
      </c>
      <c r="F102" s="62"/>
      <c r="G102" s="62">
        <f>H102*12</f>
        <v>6</v>
      </c>
      <c r="H102" s="62">
        <f>0.38+0.12</f>
        <v>0.5</v>
      </c>
      <c r="I102" s="99">
        <v>6072.6</v>
      </c>
      <c r="J102" s="9">
        <v>1.07</v>
      </c>
      <c r="K102" s="52">
        <v>0.3</v>
      </c>
      <c r="M102" s="21"/>
    </row>
    <row r="103" spans="1:13" s="9" customFormat="1" ht="18.75" hidden="1">
      <c r="A103" s="40" t="s">
        <v>37</v>
      </c>
      <c r="B103" s="23"/>
      <c r="C103" s="23">
        <f>F103*12</f>
        <v>0</v>
      </c>
      <c r="D103" s="62"/>
      <c r="E103" s="62"/>
      <c r="F103" s="62"/>
      <c r="G103" s="62"/>
      <c r="H103" s="62"/>
      <c r="I103" s="99">
        <v>6072.6</v>
      </c>
      <c r="K103" s="52"/>
      <c r="M103" s="21"/>
    </row>
    <row r="104" spans="1:15" s="16" customFormat="1" ht="15" hidden="1">
      <c r="A104" s="24" t="s">
        <v>80</v>
      </c>
      <c r="B104" s="25"/>
      <c r="C104" s="25"/>
      <c r="D104" s="70"/>
      <c r="E104" s="70"/>
      <c r="F104" s="70"/>
      <c r="G104" s="70"/>
      <c r="H104" s="70"/>
      <c r="I104" s="99">
        <v>6072.6</v>
      </c>
      <c r="K104" s="53"/>
      <c r="M104" s="21"/>
      <c r="N104" s="9"/>
      <c r="O104" s="9"/>
    </row>
    <row r="105" spans="1:15" s="16" customFormat="1" ht="15" hidden="1">
      <c r="A105" s="24" t="s">
        <v>81</v>
      </c>
      <c r="B105" s="25"/>
      <c r="C105" s="25"/>
      <c r="D105" s="70"/>
      <c r="E105" s="70"/>
      <c r="F105" s="70"/>
      <c r="G105" s="70"/>
      <c r="H105" s="70"/>
      <c r="I105" s="99">
        <v>6072.6</v>
      </c>
      <c r="K105" s="53"/>
      <c r="M105" s="21"/>
      <c r="N105" s="9"/>
      <c r="O105" s="9"/>
    </row>
    <row r="106" spans="1:15" s="16" customFormat="1" ht="15" hidden="1">
      <c r="A106" s="24" t="s">
        <v>82</v>
      </c>
      <c r="B106" s="25"/>
      <c r="C106" s="25"/>
      <c r="D106" s="70"/>
      <c r="E106" s="70"/>
      <c r="F106" s="70"/>
      <c r="G106" s="70"/>
      <c r="H106" s="70"/>
      <c r="I106" s="99">
        <v>6072.6</v>
      </c>
      <c r="K106" s="53"/>
      <c r="M106" s="21"/>
      <c r="N106" s="9"/>
      <c r="O106" s="9"/>
    </row>
    <row r="107" spans="1:15" s="16" customFormat="1" ht="15" hidden="1">
      <c r="A107" s="24" t="s">
        <v>83</v>
      </c>
      <c r="B107" s="25"/>
      <c r="C107" s="25"/>
      <c r="D107" s="70"/>
      <c r="E107" s="70"/>
      <c r="F107" s="70"/>
      <c r="G107" s="70"/>
      <c r="H107" s="70"/>
      <c r="I107" s="99">
        <v>6072.6</v>
      </c>
      <c r="K107" s="53"/>
      <c r="M107" s="21"/>
      <c r="N107" s="9"/>
      <c r="O107" s="9"/>
    </row>
    <row r="108" spans="1:15" s="16" customFormat="1" ht="29.25" customHeight="1">
      <c r="A108" s="121" t="s">
        <v>108</v>
      </c>
      <c r="B108" s="18" t="s">
        <v>12</v>
      </c>
      <c r="C108" s="119"/>
      <c r="D108" s="62">
        <f>3*7735</f>
        <v>23205</v>
      </c>
      <c r="E108" s="62"/>
      <c r="F108" s="62"/>
      <c r="G108" s="62">
        <f>D108/I108</f>
        <v>3.82</v>
      </c>
      <c r="H108" s="62">
        <f>G108/12</f>
        <v>0.32</v>
      </c>
      <c r="I108" s="99">
        <v>6072.6</v>
      </c>
      <c r="K108" s="53"/>
      <c r="M108" s="21"/>
      <c r="N108" s="9"/>
      <c r="O108" s="9"/>
    </row>
    <row r="109" spans="1:15" s="16" customFormat="1" ht="30.75" thickBot="1">
      <c r="A109" s="118" t="s">
        <v>150</v>
      </c>
      <c r="B109" s="119" t="s">
        <v>151</v>
      </c>
      <c r="C109" s="119"/>
      <c r="D109" s="62">
        <v>113800</v>
      </c>
      <c r="E109" s="62"/>
      <c r="F109" s="62"/>
      <c r="G109" s="62">
        <f>D109/I109</f>
        <v>18.74</v>
      </c>
      <c r="H109" s="62">
        <f>G109/12</f>
        <v>1.56</v>
      </c>
      <c r="I109" s="99">
        <v>6072.6</v>
      </c>
      <c r="K109" s="53"/>
      <c r="M109" s="21"/>
      <c r="N109" s="9"/>
      <c r="O109" s="9"/>
    </row>
    <row r="110" spans="1:15" s="16" customFormat="1" ht="19.5" thickBot="1">
      <c r="A110" s="46" t="s">
        <v>109</v>
      </c>
      <c r="B110" s="47" t="s">
        <v>11</v>
      </c>
      <c r="C110" s="80"/>
      <c r="D110" s="62">
        <f>G110*I110</f>
        <v>126067.18</v>
      </c>
      <c r="E110" s="62"/>
      <c r="F110" s="62"/>
      <c r="G110" s="62">
        <f>12*H110</f>
        <v>20.76</v>
      </c>
      <c r="H110" s="62">
        <v>1.73</v>
      </c>
      <c r="I110" s="99">
        <v>6072.6</v>
      </c>
      <c r="K110" s="53"/>
      <c r="M110" s="21"/>
      <c r="N110" s="9"/>
      <c r="O110" s="9"/>
    </row>
    <row r="111" spans="1:11" s="9" customFormat="1" ht="15.75" thickBot="1">
      <c r="A111" s="28" t="s">
        <v>38</v>
      </c>
      <c r="B111" s="7"/>
      <c r="C111" s="7" t="e">
        <f>F111*12</f>
        <v>#REF!</v>
      </c>
      <c r="D111" s="81">
        <f>D110+D102+D97+D94+D91+D82+D79+D57+D46+D45+D44+D43+D42+D41+D39+D38+D37+D35+D34+D33+D32+D31+D30+D22+D14+D108+D109+D36</f>
        <v>1615496.78</v>
      </c>
      <c r="E111" s="81" t="e">
        <f>E110+E102+E97+E94+E91+E82+E79+E57+E46+E45+E44+E43+E42+E41+E39+E38+E37+E35+E34+E33+E32+E31+E30+E22+E14+E108+E109+E36</f>
        <v>#REF!</v>
      </c>
      <c r="F111" s="81" t="e">
        <f>F110+F102+F97+F94+F91+F82+F79+F57+F46+F45+F44+F43+F42+F41+F39+F38+F37+F35+F34+F33+F32+F31+F30+F22+F14+F108+F109+F36</f>
        <v>#REF!</v>
      </c>
      <c r="G111" s="81">
        <f>G110+G102+G97+G94+G91+G82+G79+G57+G46+G45+G44+G43+G42+G41+G39+G38+G37+G35+G34+G33+G32+G31+G30+G22+G14+G108+G109+G36</f>
        <v>266.03</v>
      </c>
      <c r="H111" s="81">
        <f>H110+H102+H97+H94+H91+H82+H79+H57+H46+H45+H44+H43+H42+H41+H39+H38+H37+H35+H34+H33+H32+H31+H30+H22+H14+H108+H109+H36</f>
        <v>22.19</v>
      </c>
      <c r="I111" s="99">
        <v>6072.6</v>
      </c>
      <c r="K111" s="52"/>
    </row>
    <row r="112" spans="1:11" s="31" customFormat="1" ht="20.25" hidden="1" thickBot="1">
      <c r="A112" s="29" t="s">
        <v>29</v>
      </c>
      <c r="B112" s="30" t="s">
        <v>11</v>
      </c>
      <c r="C112" s="30" t="s">
        <v>30</v>
      </c>
      <c r="D112" s="75"/>
      <c r="E112" s="74" t="s">
        <v>30</v>
      </c>
      <c r="F112" s="76"/>
      <c r="G112" s="74" t="s">
        <v>30</v>
      </c>
      <c r="H112" s="76"/>
      <c r="K112" s="55"/>
    </row>
    <row r="113" spans="1:11" s="33" customFormat="1" ht="12.75">
      <c r="A113" s="32"/>
      <c r="D113" s="77"/>
      <c r="E113" s="77"/>
      <c r="F113" s="77"/>
      <c r="G113" s="77"/>
      <c r="H113" s="77"/>
      <c r="K113" s="56"/>
    </row>
    <row r="114" spans="1:11" s="37" customFormat="1" ht="18.75" hidden="1">
      <c r="A114" s="34"/>
      <c r="B114" s="35"/>
      <c r="C114" s="36"/>
      <c r="D114" s="78"/>
      <c r="E114" s="78"/>
      <c r="F114" s="78"/>
      <c r="G114" s="78"/>
      <c r="H114" s="78"/>
      <c r="K114" s="57"/>
    </row>
    <row r="115" spans="1:11" s="37" customFormat="1" ht="18.75" hidden="1">
      <c r="A115" s="34"/>
      <c r="B115" s="35"/>
      <c r="C115" s="36"/>
      <c r="D115" s="78"/>
      <c r="E115" s="78"/>
      <c r="F115" s="78"/>
      <c r="G115" s="78"/>
      <c r="H115" s="78"/>
      <c r="K115" s="57"/>
    </row>
    <row r="116" spans="1:11" s="37" customFormat="1" ht="19.5" thickBot="1">
      <c r="A116" s="34"/>
      <c r="B116" s="35"/>
      <c r="C116" s="36"/>
      <c r="D116" s="78"/>
      <c r="E116" s="78"/>
      <c r="F116" s="78"/>
      <c r="G116" s="78"/>
      <c r="H116" s="78"/>
      <c r="K116" s="57"/>
    </row>
    <row r="117" spans="1:11" s="9" customFormat="1" ht="30.75" thickBot="1">
      <c r="A117" s="59" t="s">
        <v>103</v>
      </c>
      <c r="B117" s="7"/>
      <c r="C117" s="7">
        <f>F117*12</f>
        <v>0</v>
      </c>
      <c r="D117" s="61">
        <f>D118+D119+D120+D121+D122+D123+D124+D125</f>
        <v>261023.16</v>
      </c>
      <c r="E117" s="61">
        <f>E118+E119+E120+E121+E122+E123+E124+E125</f>
        <v>0</v>
      </c>
      <c r="F117" s="61">
        <f>F118+F119+F120+F121+F122+F123+F124+F125</f>
        <v>0</v>
      </c>
      <c r="G117" s="61">
        <f>G118+G119+G120+G121+G122+G123+G124+G125</f>
        <v>42.98</v>
      </c>
      <c r="H117" s="61">
        <f>H118+H119+H120+H121+H122+H123+H124+H125</f>
        <v>3.59</v>
      </c>
      <c r="I117" s="9">
        <v>6072.6</v>
      </c>
      <c r="K117" s="52"/>
    </row>
    <row r="118" spans="1:11" s="131" customFormat="1" ht="15">
      <c r="A118" s="69" t="s">
        <v>128</v>
      </c>
      <c r="B118" s="70"/>
      <c r="C118" s="70"/>
      <c r="D118" s="106">
        <v>67509.61</v>
      </c>
      <c r="E118" s="70"/>
      <c r="F118" s="72"/>
      <c r="G118" s="70">
        <f aca="true" t="shared" si="5" ref="G118:G125">D118/I118</f>
        <v>11.12</v>
      </c>
      <c r="H118" s="70">
        <f>D118/I118/12</f>
        <v>0.93</v>
      </c>
      <c r="I118" s="130">
        <v>6072.6</v>
      </c>
      <c r="J118" s="130"/>
      <c r="K118" s="132"/>
    </row>
    <row r="119" spans="1:11" s="131" customFormat="1" ht="15">
      <c r="A119" s="69" t="s">
        <v>158</v>
      </c>
      <c r="B119" s="70"/>
      <c r="C119" s="70"/>
      <c r="D119" s="71">
        <v>44227.71</v>
      </c>
      <c r="E119" s="70"/>
      <c r="F119" s="72"/>
      <c r="G119" s="70">
        <f t="shared" si="5"/>
        <v>7.28</v>
      </c>
      <c r="H119" s="70">
        <f>D119/I119/12</f>
        <v>0.61</v>
      </c>
      <c r="I119" s="130">
        <v>6072.6</v>
      </c>
      <c r="J119" s="130"/>
      <c r="K119" s="132"/>
    </row>
    <row r="120" spans="1:11" s="131" customFormat="1" ht="15">
      <c r="A120" s="69" t="s">
        <v>135</v>
      </c>
      <c r="B120" s="70"/>
      <c r="C120" s="70"/>
      <c r="D120" s="71">
        <v>25447.13</v>
      </c>
      <c r="E120" s="70"/>
      <c r="F120" s="72"/>
      <c r="G120" s="70">
        <f t="shared" si="5"/>
        <v>4.19</v>
      </c>
      <c r="H120" s="70">
        <f>D120/I120/12</f>
        <v>0.35</v>
      </c>
      <c r="I120" s="130">
        <v>6072.6</v>
      </c>
      <c r="J120" s="130"/>
      <c r="K120" s="132"/>
    </row>
    <row r="121" spans="1:11" s="131" customFormat="1" ht="15">
      <c r="A121" s="69" t="s">
        <v>138</v>
      </c>
      <c r="B121" s="70"/>
      <c r="C121" s="70"/>
      <c r="D121" s="71">
        <v>722.42</v>
      </c>
      <c r="E121" s="70"/>
      <c r="F121" s="72"/>
      <c r="G121" s="70">
        <f t="shared" si="5"/>
        <v>0.12</v>
      </c>
      <c r="H121" s="70">
        <f>D121/I121/12</f>
        <v>0.01</v>
      </c>
      <c r="I121" s="130">
        <v>6072.6</v>
      </c>
      <c r="J121" s="130"/>
      <c r="K121" s="132"/>
    </row>
    <row r="122" spans="1:13" s="37" customFormat="1" ht="18.75">
      <c r="A122" s="120" t="s">
        <v>153</v>
      </c>
      <c r="B122" s="134"/>
      <c r="C122" s="135"/>
      <c r="D122" s="136">
        <f>8287.5*1</f>
        <v>8287.5</v>
      </c>
      <c r="E122" s="136"/>
      <c r="F122" s="136"/>
      <c r="G122" s="136">
        <f t="shared" si="5"/>
        <v>1.36</v>
      </c>
      <c r="H122" s="136">
        <f>G122/12</f>
        <v>0.11</v>
      </c>
      <c r="I122" s="130">
        <v>6072.6</v>
      </c>
      <c r="K122" s="57"/>
      <c r="L122" s="131"/>
      <c r="M122" s="131"/>
    </row>
    <row r="123" spans="1:13" s="37" customFormat="1" ht="18.75">
      <c r="A123" s="69" t="s">
        <v>132</v>
      </c>
      <c r="B123" s="108"/>
      <c r="C123" s="70"/>
      <c r="D123" s="70">
        <v>85338.29</v>
      </c>
      <c r="E123" s="136"/>
      <c r="F123" s="136"/>
      <c r="G123" s="136">
        <f t="shared" si="5"/>
        <v>14.05</v>
      </c>
      <c r="H123" s="136">
        <f>G123/12</f>
        <v>1.17</v>
      </c>
      <c r="I123" s="130">
        <v>6072.6</v>
      </c>
      <c r="K123" s="57"/>
      <c r="L123" s="131"/>
      <c r="M123" s="131"/>
    </row>
    <row r="124" spans="1:13" s="37" customFormat="1" ht="25.5">
      <c r="A124" s="69" t="s">
        <v>136</v>
      </c>
      <c r="B124" s="108"/>
      <c r="C124" s="70"/>
      <c r="D124" s="70">
        <v>28086.2</v>
      </c>
      <c r="E124" s="136"/>
      <c r="F124" s="136"/>
      <c r="G124" s="136">
        <f t="shared" si="5"/>
        <v>4.63</v>
      </c>
      <c r="H124" s="136">
        <f>G124/12</f>
        <v>0.39</v>
      </c>
      <c r="I124" s="130">
        <v>6072.6</v>
      </c>
      <c r="K124" s="57"/>
      <c r="L124" s="131"/>
      <c r="M124" s="131"/>
    </row>
    <row r="125" spans="1:13" s="37" customFormat="1" ht="18.75">
      <c r="A125" s="69" t="s">
        <v>134</v>
      </c>
      <c r="B125" s="108"/>
      <c r="C125" s="70"/>
      <c r="D125" s="70">
        <v>1404.3</v>
      </c>
      <c r="E125" s="136"/>
      <c r="F125" s="136"/>
      <c r="G125" s="136">
        <f t="shared" si="5"/>
        <v>0.23</v>
      </c>
      <c r="H125" s="136">
        <f>G125/12</f>
        <v>0.02</v>
      </c>
      <c r="I125" s="130">
        <v>6072.6</v>
      </c>
      <c r="K125" s="57"/>
      <c r="L125" s="131"/>
      <c r="M125" s="131"/>
    </row>
    <row r="126" spans="1:11" s="37" customFormat="1" ht="19.5" thickBot="1">
      <c r="A126" s="34"/>
      <c r="B126" s="35"/>
      <c r="C126" s="36"/>
      <c r="D126" s="36"/>
      <c r="E126" s="36"/>
      <c r="F126" s="36"/>
      <c r="G126" s="36"/>
      <c r="H126" s="36"/>
      <c r="K126" s="57"/>
    </row>
    <row r="127" spans="1:11" s="37" customFormat="1" ht="19.5" thickBot="1">
      <c r="A127" s="28" t="s">
        <v>87</v>
      </c>
      <c r="B127" s="41"/>
      <c r="C127" s="42"/>
      <c r="D127" s="42">
        <f>D111+D117</f>
        <v>1876519.94</v>
      </c>
      <c r="E127" s="42" t="e">
        <f>E111+E117</f>
        <v>#REF!</v>
      </c>
      <c r="F127" s="42" t="e">
        <f>F111+F117</f>
        <v>#REF!</v>
      </c>
      <c r="G127" s="42">
        <f>G111+G117</f>
        <v>309.01</v>
      </c>
      <c r="H127" s="42">
        <f>H111+H117</f>
        <v>25.78</v>
      </c>
      <c r="K127" s="57"/>
    </row>
    <row r="128" spans="1:11" s="37" customFormat="1" ht="18.75">
      <c r="A128" s="34"/>
      <c r="B128" s="35"/>
      <c r="C128" s="36"/>
      <c r="D128" s="36"/>
      <c r="E128" s="36"/>
      <c r="F128" s="36"/>
      <c r="G128" s="36"/>
      <c r="H128" s="36"/>
      <c r="K128" s="57"/>
    </row>
    <row r="129" spans="1:11" s="31" customFormat="1" ht="19.5">
      <c r="A129" s="38"/>
      <c r="B129" s="39"/>
      <c r="C129" s="39"/>
      <c r="D129" s="39"/>
      <c r="E129" s="39"/>
      <c r="F129" s="39"/>
      <c r="G129" s="39"/>
      <c r="H129" s="39"/>
      <c r="K129" s="55"/>
    </row>
    <row r="130" spans="1:11" s="33" customFormat="1" ht="14.25">
      <c r="A130" s="139" t="s">
        <v>31</v>
      </c>
      <c r="B130" s="139"/>
      <c r="C130" s="139"/>
      <c r="D130" s="139"/>
      <c r="E130" s="139"/>
      <c r="F130" s="139"/>
      <c r="K130" s="56"/>
    </row>
    <row r="131" s="33" customFormat="1" ht="12.75">
      <c r="K131" s="56"/>
    </row>
    <row r="132" spans="1:11" s="33" customFormat="1" ht="12.75">
      <c r="A132" s="32"/>
      <c r="K132" s="56"/>
    </row>
    <row r="133" s="33" customFormat="1" ht="12.75">
      <c r="K133" s="56"/>
    </row>
    <row r="134" s="33" customFormat="1" ht="12.75">
      <c r="K134" s="56"/>
    </row>
    <row r="135" s="33" customFormat="1" ht="12.75">
      <c r="K135" s="56"/>
    </row>
    <row r="136" s="33" customFormat="1" ht="12.75">
      <c r="K136" s="56"/>
    </row>
    <row r="137" s="33" customFormat="1" ht="12.75">
      <c r="K137" s="56"/>
    </row>
    <row r="138" s="33" customFormat="1" ht="12.75">
      <c r="K138" s="56"/>
    </row>
    <row r="139" s="33" customFormat="1" ht="12.75">
      <c r="K139" s="56"/>
    </row>
    <row r="140" s="33" customFormat="1" ht="12.75">
      <c r="K140" s="56"/>
    </row>
    <row r="141" s="33" customFormat="1" ht="12.75">
      <c r="K141" s="56"/>
    </row>
    <row r="142" s="33" customFormat="1" ht="12.75">
      <c r="K142" s="56"/>
    </row>
    <row r="143" s="33" customFormat="1" ht="12.75">
      <c r="K143" s="56"/>
    </row>
    <row r="144" s="33" customFormat="1" ht="12.75">
      <c r="K144" s="56"/>
    </row>
    <row r="145" s="33" customFormat="1" ht="12.75">
      <c r="K145" s="56"/>
    </row>
    <row r="146" s="33" customFormat="1" ht="12.75">
      <c r="K146" s="56"/>
    </row>
    <row r="147" s="33" customFormat="1" ht="12.75">
      <c r="K147" s="56"/>
    </row>
    <row r="148" s="33" customFormat="1" ht="12.75">
      <c r="K148" s="56"/>
    </row>
    <row r="149" s="33" customFormat="1" ht="12.75">
      <c r="K149" s="56"/>
    </row>
    <row r="150" s="33" customFormat="1" ht="12.75">
      <c r="K150" s="56"/>
    </row>
  </sheetData>
  <sheetProtection/>
  <mergeCells count="12">
    <mergeCell ref="A7:H7"/>
    <mergeCell ref="A8:H8"/>
    <mergeCell ref="A9:H9"/>
    <mergeCell ref="A10:H10"/>
    <mergeCell ref="A13:H13"/>
    <mergeCell ref="A130:F13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2015-05-15T08:11:03Z</cp:lastPrinted>
  <dcterms:created xsi:type="dcterms:W3CDTF">2010-04-02T14:46:04Z</dcterms:created>
  <dcterms:modified xsi:type="dcterms:W3CDTF">2015-05-15T08:12:20Z</dcterms:modified>
  <cp:category/>
  <cp:version/>
  <cp:contentType/>
  <cp:contentStatus/>
</cp:coreProperties>
</file>