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голосованию'!$A$1:$H$121</definedName>
  </definedNames>
  <calcPr fullCalcOnLoad="1" fullPrecision="0"/>
</workbook>
</file>

<file path=xl/sharedStrings.xml><?xml version="1.0" encoding="utf-8"?>
<sst xmlns="http://schemas.openxmlformats.org/spreadsheetml/2006/main" count="342" uniqueCount="214">
  <si>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</si>
  <si>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</si>
  <si>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</si>
  <si>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</si>
  <si>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</si>
  <si>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</si>
  <si>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</si>
  <si>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</si>
  <si>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</si>
  <si>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</si>
  <si>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</si>
  <si>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</si>
  <si>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</si>
  <si>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</si>
  <si>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</si>
  <si>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</si>
  <si>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</si>
  <si>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</si>
  <si>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</si>
  <si>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</si>
  <si>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</si>
  <si>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</si>
  <si>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</si>
  <si>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</si>
  <si>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</si>
  <si>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</si>
  <si>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</si>
  <si>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</si>
  <si>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</si>
  <si>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</si>
  <si>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</si>
  <si>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</si>
  <si>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</si>
  <si>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</si>
  <si>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</si>
  <si>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</si>
  <si>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</si>
  <si>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</si>
  <si>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</si>
  <si>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</si>
  <si>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</si>
  <si>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</si>
  <si>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</si>
  <si>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</si>
  <si>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</si>
  <si>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</si>
  <si>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</si>
  <si>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</si>
  <si>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</si>
  <si>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</si>
  <si>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</si>
  <si>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</si>
  <si>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</si>
  <si>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</si>
  <si>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</si>
  <si>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</si>
  <si>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</si>
  <si>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</si>
  <si>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</si>
  <si>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</si>
  <si>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</si>
  <si>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</si>
  <si>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</si>
  <si>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</si>
  <si>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</si>
  <si>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</si>
  <si>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</si>
  <si>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</si>
  <si>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</si>
  <si>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</si>
  <si>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</si>
  <si>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</si>
  <si>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</si>
  <si>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</si>
  <si>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</si>
  <si>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</si>
  <si>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</si>
  <si>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</si>
  <si>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</si>
  <si>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</si>
  <si>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</si>
  <si>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</si>
  <si>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</si>
  <si>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</si>
  <si>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</si>
  <si>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</si>
  <si>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</si>
  <si>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</si>
  <si>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</si>
  <si>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</si>
  <si>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</si>
  <si>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</si>
  <si>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</si>
  <si>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</si>
  <si>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</si>
  <si>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</si>
  <si>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</si>
  <si>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восстановление общедомового уличного освещения</t>
  </si>
  <si>
    <t>перевод реле времени</t>
  </si>
  <si>
    <t>окос травы</t>
  </si>
  <si>
    <t>Поверка общедомовых приборов учета холодного водоснабжения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</si>
  <si>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</si>
  <si>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</si>
  <si>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</si>
  <si>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замена трансформатора тока</t>
  </si>
  <si>
    <t>восстановление подвального освещения</t>
  </si>
  <si>
    <t>восстановление чердачного освещения</t>
  </si>
  <si>
    <t>чеканка и замазка канализационных стыков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</si>
  <si>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</si>
  <si>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</si>
  <si>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</si>
  <si>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</si>
  <si>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2013-2014 гг.</t>
  </si>
  <si>
    <t>очистка урн от мусора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</si>
  <si>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</si>
  <si>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</si>
  <si>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замена ( поверка ) КИП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</si>
  <si>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</si>
  <si>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</si>
  <si>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</si>
  <si>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</si>
  <si>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договорная и претензионно-исковая работа,взыскание задолженности по ЖКУ</t>
  </si>
  <si>
    <t>посточнно</t>
  </si>
  <si>
    <t>погрузка мусора на автотранспорт вручную</t>
  </si>
  <si>
    <t>посыпка территории песко - соляной смесью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</si>
  <si>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</si>
  <si>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</si>
  <si>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очистка кровли от снега и скалывание сосулек</t>
  </si>
  <si>
    <t>Погашение задолженности прошлых периодов</t>
  </si>
  <si>
    <t>по состоянию на 1.05.2012г.</t>
  </si>
  <si>
    <t>Итого :</t>
  </si>
  <si>
    <t>ВСЕГО :</t>
  </si>
  <si>
    <t>(стоимость услуг увеличена на 7% в соответствии с уровнем инфляции 2012г.)</t>
  </si>
  <si>
    <t>по адресу: ул.Парковая, д.3 (Sобщ.=1439,1 м2;Sзем.уч.= 2236,47 м2)</t>
  </si>
  <si>
    <t>ревизия задвижек отопления (диам. 80мм-3 шт., диам.50мм-2 шт.)</t>
  </si>
  <si>
    <t>испытания тепловых сетей на максимальную температуру</t>
  </si>
  <si>
    <t>1 ра в год</t>
  </si>
  <si>
    <t>ревизия задвижек ГВС (диам. 50мм-2 шт)</t>
  </si>
  <si>
    <t>обслуживание насосов горячего водоснабжения</t>
  </si>
  <si>
    <t>ревизия задвижек  ХВС (диам. 50мм-1 шт.,диам.80мм-1шт.))</t>
  </si>
  <si>
    <t>электроизмерения (замеры сопротивления изоляции)</t>
  </si>
  <si>
    <t>1 раз в 3 года</t>
  </si>
  <si>
    <t>Сбор, вывоз и утилизация ТБО*, руб/м2</t>
  </si>
  <si>
    <t>ремонт отмостки 119 м2</t>
  </si>
  <si>
    <t>ремонт ступеней подхода к 1 и 3 подъездам</t>
  </si>
  <si>
    <t>демонтаж приямков (2 шт.)</t>
  </si>
  <si>
    <t>119</t>
  </si>
  <si>
    <t xml:space="preserve">Замена канализации  в подвале </t>
  </si>
  <si>
    <t>138</t>
  </si>
  <si>
    <t>Лицевой счет многоквартирного дома по адресу: ул. Парковая, д. 3 на период с 1 мая 2013 по 30 апреля 2014 года</t>
  </si>
  <si>
    <t>113</t>
  </si>
  <si>
    <t>Замена трубопровода СТС</t>
  </si>
  <si>
    <t>139</t>
  </si>
  <si>
    <t>142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</si>
  <si>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</si>
  <si>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</si>
  <si>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</si>
  <si>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</si>
  <si>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167</t>
  </si>
  <si>
    <t>166</t>
  </si>
  <si>
    <t>Подключение системы отопления после работ ТПК</t>
  </si>
  <si>
    <t>170</t>
  </si>
  <si>
    <t>Смена регулятора РТДО</t>
  </si>
  <si>
    <t>Смена задвижек на ВВП (ф50-2шт)</t>
  </si>
  <si>
    <t>Смена задвижек на ВВП, элеваторе (ф50-2шт, ф80-2шт)</t>
  </si>
  <si>
    <t>180</t>
  </si>
  <si>
    <t>190</t>
  </si>
  <si>
    <t>193</t>
  </si>
  <si>
    <t>Перевод ВВП на зимнюю схему</t>
  </si>
  <si>
    <t>Устранение течи батареи (кв.13)</t>
  </si>
  <si>
    <t>219</t>
  </si>
  <si>
    <t>76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</si>
  <si>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</si>
  <si>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</si>
  <si>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</si>
  <si>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</si>
  <si>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</si>
  <si>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</si>
  <si>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</si>
  <si>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</si>
  <si>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</si>
  <si>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</si>
  <si>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</si>
  <si>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</si>
  <si>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</si>
  <si>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5526,14 (по тарифу)</t>
  </si>
  <si>
    <t>256</t>
  </si>
  <si>
    <t>229</t>
  </si>
  <si>
    <t>30.09.2013 (акт от 1.11.13)</t>
  </si>
  <si>
    <t>30.09.2013 (акт от 15.11.13)</t>
  </si>
  <si>
    <t>ремонт отмостки 58 м2</t>
  </si>
  <si>
    <t>30.09.2013 (акт от 6.10.13)</t>
  </si>
  <si>
    <t>30.09.2013 (акт от 25.12.13)</t>
  </si>
  <si>
    <t>257</t>
  </si>
  <si>
    <t>3</t>
  </si>
  <si>
    <t>Ревизия эл.щитка, заменя деталей (кв.22)</t>
  </si>
  <si>
    <t>Замена крана на стояке ГВС в подвале под кв.21,24,27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</si>
  <si>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</si>
  <si>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</si>
  <si>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</si>
  <si>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</si>
  <si>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Монтаж водосточных желобов</t>
  </si>
  <si>
    <t>38</t>
  </si>
  <si>
    <t>Услуги типографии по печати доп.соглашений</t>
  </si>
  <si>
    <t>151</t>
  </si>
  <si>
    <t>39</t>
  </si>
  <si>
    <t>Пена монтажная</t>
  </si>
  <si>
    <t>А/о  1</t>
  </si>
  <si>
    <t>Перевод ВВП на летнюю схему</t>
  </si>
  <si>
    <t>50</t>
  </si>
  <si>
    <t>Регулятор РТДО ф 25</t>
  </si>
  <si>
    <t>Замок</t>
  </si>
  <si>
    <t>А/о 19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</si>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</sst>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  <font>
      <b/>
      <sz val="10"/>
      <name val="Arial Black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FFCC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0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9" fillId="25" borderId="2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textRotation="90" wrapText="1"/>
    </xf>
    <xf numFmtId="0" fontId="18" fillId="24" borderId="49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56" xfId="0" applyFont="1" applyFill="1" applyBorder="1" applyAlignment="1">
      <alignment horizontal="left" vertical="center" wrapText="1"/>
    </xf>
    <xf numFmtId="0" fontId="0" fillId="24" borderId="57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59" xfId="0" applyFont="1" applyFill="1" applyBorder="1" applyAlignment="1">
      <alignment horizontal="left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28" fillId="24" borderId="60" xfId="0" applyNumberFormat="1" applyFont="1" applyFill="1" applyBorder="1" applyAlignment="1">
      <alignment horizontal="center" vertical="center" wrapText="1"/>
    </xf>
    <xf numFmtId="2" fontId="31" fillId="24" borderId="48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2" fontId="31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left" vertical="center" wrapText="1"/>
    </xf>
    <xf numFmtId="2" fontId="18" fillId="24" borderId="39" xfId="0" applyNumberFormat="1" applyFont="1" applyFill="1" applyBorder="1" applyAlignment="1">
      <alignment horizontal="center" vertical="center" wrapText="1"/>
    </xf>
    <xf numFmtId="2" fontId="18" fillId="24" borderId="49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40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4" fontId="0" fillId="24" borderId="34" xfId="0" applyNumberFormat="1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left"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0" fillId="28" borderId="23" xfId="0" applyFont="1" applyFill="1" applyBorder="1" applyAlignment="1">
      <alignment horizontal="left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49" fontId="0" fillId="28" borderId="27" xfId="0" applyNumberFormat="1" applyFont="1" applyFill="1" applyBorder="1" applyAlignment="1">
      <alignment horizontal="center" vertical="center" wrapText="1"/>
    </xf>
    <xf numFmtId="14" fontId="0" fillId="28" borderId="34" xfId="0" applyNumberFormat="1" applyFont="1" applyFill="1" applyBorder="1" applyAlignment="1">
      <alignment horizontal="center" vertical="center" wrapText="1"/>
    </xf>
    <xf numFmtId="2" fontId="18" fillId="28" borderId="25" xfId="0" applyNumberFormat="1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2" fontId="0" fillId="28" borderId="18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 vertical="center" wrapText="1"/>
    </xf>
    <xf numFmtId="14" fontId="0" fillId="28" borderId="10" xfId="0" applyNumberFormat="1" applyFont="1" applyFill="1" applyBorder="1" applyAlignment="1">
      <alignment horizontal="center" vertical="center" wrapText="1"/>
    </xf>
    <xf numFmtId="0" fontId="18" fillId="28" borderId="21" xfId="0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1" xfId="0" applyNumberFormat="1" applyFont="1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2" xfId="0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5" fillId="24" borderId="64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0" fillId="25" borderId="28" xfId="0" applyFont="1" applyFill="1" applyBorder="1" applyAlignment="1">
      <alignment horizontal="left" vertical="center" wrapText="1"/>
    </xf>
    <xf numFmtId="0" fontId="0" fillId="25" borderId="30" xfId="0" applyFont="1" applyFill="1" applyBorder="1" applyAlignment="1">
      <alignment horizontal="left" vertical="center" wrapText="1"/>
    </xf>
    <xf numFmtId="0" fontId="0" fillId="25" borderId="37" xfId="0" applyFont="1" applyFill="1" applyBorder="1" applyAlignment="1">
      <alignment horizontal="left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25" borderId="65" xfId="0" applyFont="1" applyFill="1" applyBorder="1" applyAlignment="1">
      <alignment horizontal="left" vertical="center" wrapText="1"/>
    </xf>
    <xf numFmtId="0" fontId="0" fillId="25" borderId="66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24" borderId="64" xfId="0" applyFont="1" applyFill="1" applyBorder="1" applyAlignment="1">
      <alignment horizontal="left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3" fillId="24" borderId="70" xfId="0" applyFont="1" applyFill="1" applyBorder="1" applyAlignment="1">
      <alignment horizontal="center" vertical="center" wrapText="1"/>
    </xf>
    <xf numFmtId="0" fontId="33" fillId="24" borderId="62" xfId="0" applyFont="1" applyFill="1" applyBorder="1" applyAlignment="1">
      <alignment horizontal="center" vertical="center" wrapText="1"/>
    </xf>
    <xf numFmtId="0" fontId="33" fillId="24" borderId="71" xfId="0" applyFont="1" applyFill="1" applyBorder="1" applyAlignment="1">
      <alignment horizontal="center" vertical="center" wrapText="1"/>
    </xf>
    <xf numFmtId="0" fontId="30" fillId="29" borderId="10" xfId="0" applyFont="1" applyFill="1" applyBorder="1" applyAlignment="1">
      <alignment horizontal="left" vertical="center" wrapText="1"/>
    </xf>
    <xf numFmtId="0" fontId="0" fillId="29" borderId="27" xfId="0" applyFont="1" applyFill="1" applyBorder="1" applyAlignment="1">
      <alignment horizontal="center" vertical="center" wrapText="1"/>
    </xf>
    <xf numFmtId="0" fontId="0" fillId="29" borderId="34" xfId="0" applyFont="1" applyFill="1" applyBorder="1" applyAlignment="1">
      <alignment horizontal="center" vertical="center" wrapText="1"/>
    </xf>
    <xf numFmtId="2" fontId="18" fillId="29" borderId="25" xfId="0" applyNumberFormat="1" applyFont="1" applyFill="1" applyBorder="1" applyAlignment="1">
      <alignment horizontal="center" vertical="center" wrapText="1"/>
    </xf>
    <xf numFmtId="0" fontId="0" fillId="29" borderId="28" xfId="0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38" fillId="25" borderId="18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5;&#1072;&#1088;&#1082;&#1086;&#1074;&#1072;&#1103;\&#1055;&#1072;&#1088;&#1082;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4">
          <cell r="GC54">
            <v>1310.9657051282265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="75" zoomScaleNormal="75" zoomScalePageLayoutView="0" workbookViewId="0" topLeftCell="A48">
      <selection activeCell="A92" sqref="A92:A94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04" hidden="1" customWidth="1"/>
    <col min="12" max="14" width="15.375" style="3" customWidth="1"/>
    <col min="15" max="16384" width="9.125" style="3" customWidth="1"/>
  </cols>
  <sheetData>
    <row r="1" spans="1:8" ht="16.5" customHeight="1">
      <c r="A1" s="202" t="s">
        <v>31</v>
      </c>
      <c r="B1" s="203"/>
      <c r="C1" s="203"/>
      <c r="D1" s="203"/>
      <c r="E1" s="203"/>
      <c r="F1" s="203"/>
      <c r="G1" s="203"/>
      <c r="H1" s="203"/>
    </row>
    <row r="2" spans="2:8" ht="12.75" customHeight="1">
      <c r="B2" s="204" t="s">
        <v>32</v>
      </c>
      <c r="C2" s="204"/>
      <c r="D2" s="204"/>
      <c r="E2" s="204"/>
      <c r="F2" s="204"/>
      <c r="G2" s="203"/>
      <c r="H2" s="203"/>
    </row>
    <row r="3" spans="1:8" ht="21" customHeight="1">
      <c r="A3" s="105" t="s">
        <v>112</v>
      </c>
      <c r="B3" s="204" t="s">
        <v>33</v>
      </c>
      <c r="C3" s="204"/>
      <c r="D3" s="204"/>
      <c r="E3" s="204"/>
      <c r="F3" s="204"/>
      <c r="G3" s="203"/>
      <c r="H3" s="203"/>
    </row>
    <row r="4" spans="2:8" ht="14.25" customHeight="1">
      <c r="B4" s="204" t="s">
        <v>34</v>
      </c>
      <c r="C4" s="204"/>
      <c r="D4" s="204"/>
      <c r="E4" s="204"/>
      <c r="F4" s="204"/>
      <c r="G4" s="203"/>
      <c r="H4" s="203"/>
    </row>
    <row r="5" spans="1:8" s="106" customFormat="1" ht="39.75" customHeight="1">
      <c r="A5" s="205"/>
      <c r="B5" s="206"/>
      <c r="C5" s="206"/>
      <c r="D5" s="206"/>
      <c r="E5" s="206"/>
      <c r="F5" s="206"/>
      <c r="G5" s="206"/>
      <c r="H5" s="206"/>
    </row>
    <row r="6" spans="1:8" s="106" customFormat="1" ht="33" customHeight="1">
      <c r="A6" s="207" t="s">
        <v>132</v>
      </c>
      <c r="B6" s="208"/>
      <c r="C6" s="208"/>
      <c r="D6" s="208"/>
      <c r="E6" s="208"/>
      <c r="F6" s="208"/>
      <c r="G6" s="208"/>
      <c r="H6" s="208"/>
    </row>
    <row r="7" spans="1:11" s="107" customFormat="1" ht="22.5" customHeight="1">
      <c r="A7" s="191" t="s">
        <v>35</v>
      </c>
      <c r="B7" s="191"/>
      <c r="C7" s="191"/>
      <c r="D7" s="191"/>
      <c r="E7" s="191"/>
      <c r="F7" s="191"/>
      <c r="G7" s="191"/>
      <c r="H7" s="191"/>
      <c r="K7" s="108"/>
    </row>
    <row r="8" spans="1:8" s="109" customFormat="1" ht="18.75" customHeight="1">
      <c r="A8" s="191" t="s">
        <v>133</v>
      </c>
      <c r="B8" s="191"/>
      <c r="C8" s="191"/>
      <c r="D8" s="191"/>
      <c r="E8" s="192"/>
      <c r="F8" s="192"/>
      <c r="G8" s="192"/>
      <c r="H8" s="192"/>
    </row>
    <row r="9" spans="1:8" s="110" customFormat="1" ht="17.25" customHeight="1">
      <c r="A9" s="193" t="s">
        <v>101</v>
      </c>
      <c r="B9" s="193"/>
      <c r="C9" s="193"/>
      <c r="D9" s="193"/>
      <c r="E9" s="194"/>
      <c r="F9" s="194"/>
      <c r="G9" s="194"/>
      <c r="H9" s="194"/>
    </row>
    <row r="10" spans="1:8" s="109" customFormat="1" ht="30" customHeight="1" thickBot="1">
      <c r="A10" s="195" t="s">
        <v>36</v>
      </c>
      <c r="B10" s="195"/>
      <c r="C10" s="195"/>
      <c r="D10" s="195"/>
      <c r="E10" s="196"/>
      <c r="F10" s="196"/>
      <c r="G10" s="196"/>
      <c r="H10" s="196"/>
    </row>
    <row r="11" spans="1:11" s="5" customFormat="1" ht="139.5" customHeight="1" thickBot="1">
      <c r="A11" s="71" t="s">
        <v>0</v>
      </c>
      <c r="B11" s="111" t="s">
        <v>37</v>
      </c>
      <c r="C11" s="72" t="s">
        <v>38</v>
      </c>
      <c r="D11" s="72" t="s">
        <v>5</v>
      </c>
      <c r="E11" s="72" t="s">
        <v>38</v>
      </c>
      <c r="F11" s="112" t="s">
        <v>39</v>
      </c>
      <c r="G11" s="72" t="s">
        <v>38</v>
      </c>
      <c r="H11" s="112" t="s">
        <v>39</v>
      </c>
      <c r="K11" s="113"/>
    </row>
    <row r="12" spans="1:11" s="6" customFormat="1" ht="12.75">
      <c r="A12" s="114">
        <v>1</v>
      </c>
      <c r="B12" s="115">
        <v>2</v>
      </c>
      <c r="C12" s="115">
        <v>3</v>
      </c>
      <c r="D12" s="116"/>
      <c r="E12" s="115">
        <v>3</v>
      </c>
      <c r="F12" s="117">
        <v>4</v>
      </c>
      <c r="G12" s="118">
        <v>3</v>
      </c>
      <c r="H12" s="119">
        <v>4</v>
      </c>
      <c r="K12" s="120"/>
    </row>
    <row r="13" spans="1:11" s="6" customFormat="1" ht="49.5" customHeight="1">
      <c r="A13" s="197" t="s">
        <v>1</v>
      </c>
      <c r="B13" s="198"/>
      <c r="C13" s="198"/>
      <c r="D13" s="198"/>
      <c r="E13" s="198"/>
      <c r="F13" s="198"/>
      <c r="G13" s="199"/>
      <c r="H13" s="200"/>
      <c r="K13" s="120"/>
    </row>
    <row r="14" spans="1:11" s="5" customFormat="1" ht="15">
      <c r="A14" s="90" t="s">
        <v>40</v>
      </c>
      <c r="B14" s="7"/>
      <c r="C14" s="13">
        <f>F14*12</f>
        <v>0</v>
      </c>
      <c r="D14" s="14">
        <f>G14*I14</f>
        <v>41446.08</v>
      </c>
      <c r="E14" s="13">
        <f>H14*12</f>
        <v>28.8</v>
      </c>
      <c r="F14" s="91"/>
      <c r="G14" s="13">
        <f>H14*12</f>
        <v>28.8</v>
      </c>
      <c r="H14" s="13">
        <v>2.4</v>
      </c>
      <c r="I14" s="5">
        <v>1439.1</v>
      </c>
      <c r="J14" s="5">
        <v>1.07</v>
      </c>
      <c r="K14" s="113">
        <v>2.24</v>
      </c>
    </row>
    <row r="15" spans="1:11" s="5" customFormat="1" ht="27" customHeight="1">
      <c r="A15" s="121" t="s">
        <v>121</v>
      </c>
      <c r="B15" s="9" t="s">
        <v>41</v>
      </c>
      <c r="C15" s="13"/>
      <c r="D15" s="14"/>
      <c r="E15" s="13"/>
      <c r="F15" s="91"/>
      <c r="G15" s="13"/>
      <c r="H15" s="13"/>
      <c r="K15" s="113"/>
    </row>
    <row r="16" spans="1:11" s="5" customFormat="1" ht="27" customHeight="1">
      <c r="A16" s="121" t="s">
        <v>42</v>
      </c>
      <c r="B16" s="9" t="s">
        <v>41</v>
      </c>
      <c r="C16" s="13"/>
      <c r="D16" s="14"/>
      <c r="E16" s="13"/>
      <c r="F16" s="91"/>
      <c r="G16" s="13"/>
      <c r="H16" s="13"/>
      <c r="K16" s="113"/>
    </row>
    <row r="17" spans="1:11" s="5" customFormat="1" ht="27" customHeight="1">
      <c r="A17" s="121" t="s">
        <v>43</v>
      </c>
      <c r="B17" s="9" t="s">
        <v>44</v>
      </c>
      <c r="C17" s="13"/>
      <c r="D17" s="14"/>
      <c r="E17" s="13"/>
      <c r="F17" s="91"/>
      <c r="G17" s="13"/>
      <c r="H17" s="13"/>
      <c r="K17" s="113"/>
    </row>
    <row r="18" spans="1:11" s="5" customFormat="1" ht="27" customHeight="1">
      <c r="A18" s="121" t="s">
        <v>45</v>
      </c>
      <c r="B18" s="9" t="s">
        <v>122</v>
      </c>
      <c r="C18" s="13"/>
      <c r="D18" s="14"/>
      <c r="E18" s="13"/>
      <c r="F18" s="91"/>
      <c r="G18" s="13"/>
      <c r="H18" s="13"/>
      <c r="K18" s="113"/>
    </row>
    <row r="19" spans="1:11" s="5" customFormat="1" ht="30">
      <c r="A19" s="90" t="s">
        <v>46</v>
      </c>
      <c r="B19" s="122"/>
      <c r="C19" s="13">
        <f>F19*12</f>
        <v>0</v>
      </c>
      <c r="D19" s="14">
        <f>G19*I19</f>
        <v>71667.18</v>
      </c>
      <c r="E19" s="13">
        <f>H19*12</f>
        <v>49.8</v>
      </c>
      <c r="F19" s="91"/>
      <c r="G19" s="13">
        <f>H19*12</f>
        <v>49.8</v>
      </c>
      <c r="H19" s="13">
        <v>4.15</v>
      </c>
      <c r="I19" s="5">
        <v>1439.1</v>
      </c>
      <c r="J19" s="5">
        <v>1.07</v>
      </c>
      <c r="K19" s="113">
        <v>3.88</v>
      </c>
    </row>
    <row r="20" spans="1:11" s="5" customFormat="1" ht="15">
      <c r="A20" s="121" t="s">
        <v>47</v>
      </c>
      <c r="B20" s="9" t="s">
        <v>48</v>
      </c>
      <c r="C20" s="13"/>
      <c r="D20" s="14"/>
      <c r="E20" s="13"/>
      <c r="F20" s="91"/>
      <c r="G20" s="13"/>
      <c r="H20" s="13"/>
      <c r="K20" s="113"/>
    </row>
    <row r="21" spans="1:11" s="5" customFormat="1" ht="15">
      <c r="A21" s="121" t="s">
        <v>49</v>
      </c>
      <c r="B21" s="9" t="s">
        <v>48</v>
      </c>
      <c r="C21" s="13"/>
      <c r="D21" s="14"/>
      <c r="E21" s="13"/>
      <c r="F21" s="91"/>
      <c r="G21" s="13"/>
      <c r="H21" s="13"/>
      <c r="K21" s="113"/>
    </row>
    <row r="22" spans="1:11" s="5" customFormat="1" ht="15">
      <c r="A22" s="123" t="s">
        <v>99</v>
      </c>
      <c r="B22" s="12" t="s">
        <v>102</v>
      </c>
      <c r="C22" s="13"/>
      <c r="D22" s="14"/>
      <c r="E22" s="13"/>
      <c r="F22" s="91"/>
      <c r="G22" s="13"/>
      <c r="H22" s="13"/>
      <c r="K22" s="113"/>
    </row>
    <row r="23" spans="1:11" s="5" customFormat="1" ht="15">
      <c r="A23" s="121" t="s">
        <v>50</v>
      </c>
      <c r="B23" s="9" t="s">
        <v>48</v>
      </c>
      <c r="C23" s="13"/>
      <c r="D23" s="14"/>
      <c r="E23" s="13"/>
      <c r="F23" s="91"/>
      <c r="G23" s="13"/>
      <c r="H23" s="13"/>
      <c r="K23" s="113"/>
    </row>
    <row r="24" spans="1:11" s="5" customFormat="1" ht="25.5">
      <c r="A24" s="121" t="s">
        <v>51</v>
      </c>
      <c r="B24" s="9" t="s">
        <v>52</v>
      </c>
      <c r="C24" s="13"/>
      <c r="D24" s="14"/>
      <c r="E24" s="13"/>
      <c r="F24" s="91"/>
      <c r="G24" s="13"/>
      <c r="H24" s="13"/>
      <c r="K24" s="113"/>
    </row>
    <row r="25" spans="1:11" s="5" customFormat="1" ht="15">
      <c r="A25" s="121" t="s">
        <v>123</v>
      </c>
      <c r="B25" s="9" t="s">
        <v>48</v>
      </c>
      <c r="C25" s="13"/>
      <c r="D25" s="14"/>
      <c r="E25" s="13"/>
      <c r="F25" s="91"/>
      <c r="G25" s="13"/>
      <c r="H25" s="13"/>
      <c r="K25" s="113"/>
    </row>
    <row r="26" spans="1:11" s="5" customFormat="1" ht="15">
      <c r="A26" s="124" t="s">
        <v>113</v>
      </c>
      <c r="B26" s="64" t="s">
        <v>48</v>
      </c>
      <c r="C26" s="13"/>
      <c r="D26" s="14"/>
      <c r="E26" s="13"/>
      <c r="F26" s="91"/>
      <c r="G26" s="13"/>
      <c r="H26" s="13"/>
      <c r="K26" s="113"/>
    </row>
    <row r="27" spans="1:11" s="5" customFormat="1" ht="26.25" thickBot="1">
      <c r="A27" s="125" t="s">
        <v>124</v>
      </c>
      <c r="B27" s="126" t="s">
        <v>53</v>
      </c>
      <c r="C27" s="13"/>
      <c r="D27" s="14"/>
      <c r="E27" s="13"/>
      <c r="F27" s="91"/>
      <c r="G27" s="13"/>
      <c r="H27" s="13"/>
      <c r="K27" s="113"/>
    </row>
    <row r="28" spans="1:11" s="8" customFormat="1" ht="15">
      <c r="A28" s="92" t="s">
        <v>54</v>
      </c>
      <c r="B28" s="7" t="s">
        <v>96</v>
      </c>
      <c r="C28" s="13">
        <f>F28*12</f>
        <v>0</v>
      </c>
      <c r="D28" s="14">
        <f>G28*I28</f>
        <v>11052.29</v>
      </c>
      <c r="E28" s="13">
        <f>H28*12</f>
        <v>7.68</v>
      </c>
      <c r="F28" s="93"/>
      <c r="G28" s="13">
        <f>H28*12</f>
        <v>7.68</v>
      </c>
      <c r="H28" s="13">
        <v>0.64</v>
      </c>
      <c r="I28" s="5">
        <v>1439.1</v>
      </c>
      <c r="J28" s="5">
        <v>1.07</v>
      </c>
      <c r="K28" s="113">
        <v>0.6</v>
      </c>
    </row>
    <row r="29" spans="1:11" s="5" customFormat="1" ht="15">
      <c r="A29" s="92" t="s">
        <v>56</v>
      </c>
      <c r="B29" s="7" t="s">
        <v>57</v>
      </c>
      <c r="C29" s="13">
        <f>F29*12</f>
        <v>0</v>
      </c>
      <c r="D29" s="14">
        <f>G29*I29</f>
        <v>35919.94</v>
      </c>
      <c r="E29" s="13">
        <f>H29*12</f>
        <v>24.96</v>
      </c>
      <c r="F29" s="93"/>
      <c r="G29" s="13">
        <f>H29*12</f>
        <v>24.96</v>
      </c>
      <c r="H29" s="13">
        <v>2.08</v>
      </c>
      <c r="I29" s="5">
        <v>1439.1</v>
      </c>
      <c r="J29" s="5">
        <v>1.07</v>
      </c>
      <c r="K29" s="113">
        <v>1.94</v>
      </c>
    </row>
    <row r="30" spans="1:11" s="6" customFormat="1" ht="30">
      <c r="A30" s="92" t="s">
        <v>58</v>
      </c>
      <c r="B30" s="7" t="s">
        <v>55</v>
      </c>
      <c r="C30" s="94"/>
      <c r="D30" s="14">
        <v>1733.72</v>
      </c>
      <c r="E30" s="94">
        <f>H30*12</f>
        <v>1.2</v>
      </c>
      <c r="F30" s="93"/>
      <c r="G30" s="13">
        <f>D30/I30</f>
        <v>1.2</v>
      </c>
      <c r="H30" s="13">
        <f>G30/12</f>
        <v>0.1</v>
      </c>
      <c r="I30" s="5">
        <v>1439.1</v>
      </c>
      <c r="J30" s="5">
        <v>1.07</v>
      </c>
      <c r="K30" s="113">
        <v>0.1</v>
      </c>
    </row>
    <row r="31" spans="1:11" s="6" customFormat="1" ht="30">
      <c r="A31" s="92" t="s">
        <v>59</v>
      </c>
      <c r="B31" s="7" t="s">
        <v>55</v>
      </c>
      <c r="C31" s="94"/>
      <c r="D31" s="14">
        <v>1733.72</v>
      </c>
      <c r="E31" s="94">
        <f>H31*12</f>
        <v>1.2</v>
      </c>
      <c r="F31" s="93"/>
      <c r="G31" s="13">
        <f>D31/I31</f>
        <v>1.2</v>
      </c>
      <c r="H31" s="13">
        <f>G31/12</f>
        <v>0.1</v>
      </c>
      <c r="I31" s="5">
        <v>1439.1</v>
      </c>
      <c r="J31" s="5">
        <v>1.07</v>
      </c>
      <c r="K31" s="113">
        <v>0.1</v>
      </c>
    </row>
    <row r="32" spans="1:11" s="6" customFormat="1" ht="15">
      <c r="A32" s="92" t="s">
        <v>60</v>
      </c>
      <c r="B32" s="7" t="s">
        <v>55</v>
      </c>
      <c r="C32" s="94"/>
      <c r="D32" s="14">
        <v>10948.1</v>
      </c>
      <c r="E32" s="94">
        <f>H32*12</f>
        <v>7.56</v>
      </c>
      <c r="F32" s="93"/>
      <c r="G32" s="13">
        <f>D32/I32</f>
        <v>7.61</v>
      </c>
      <c r="H32" s="13">
        <f>G32/12</f>
        <v>0.63</v>
      </c>
      <c r="I32" s="5">
        <v>1439.1</v>
      </c>
      <c r="J32" s="5">
        <v>1.07</v>
      </c>
      <c r="K32" s="113">
        <v>0.59</v>
      </c>
    </row>
    <row r="33" spans="1:11" s="6" customFormat="1" ht="30" hidden="1">
      <c r="A33" s="92" t="s">
        <v>100</v>
      </c>
      <c r="B33" s="7" t="s">
        <v>52</v>
      </c>
      <c r="C33" s="94"/>
      <c r="D33" s="14">
        <f>G33*I33</f>
        <v>0</v>
      </c>
      <c r="E33" s="94"/>
      <c r="F33" s="93"/>
      <c r="G33" s="13">
        <f>H33*12</f>
        <v>0</v>
      </c>
      <c r="H33" s="13">
        <v>0</v>
      </c>
      <c r="I33" s="5">
        <v>1439.1</v>
      </c>
      <c r="J33" s="5">
        <v>1.07</v>
      </c>
      <c r="K33" s="113">
        <v>0</v>
      </c>
    </row>
    <row r="34" spans="1:11" s="6" customFormat="1" ht="30" hidden="1">
      <c r="A34" s="92" t="s">
        <v>114</v>
      </c>
      <c r="B34" s="7" t="s">
        <v>52</v>
      </c>
      <c r="C34" s="94"/>
      <c r="D34" s="14">
        <f>G34*I34</f>
        <v>0</v>
      </c>
      <c r="E34" s="94"/>
      <c r="F34" s="93"/>
      <c r="G34" s="13">
        <f>H34*12</f>
        <v>0</v>
      </c>
      <c r="H34" s="13"/>
      <c r="I34" s="5">
        <v>1439.1</v>
      </c>
      <c r="J34" s="5">
        <v>1.07</v>
      </c>
      <c r="K34" s="113">
        <v>0.17</v>
      </c>
    </row>
    <row r="35" spans="1:11" s="6" customFormat="1" ht="30" hidden="1">
      <c r="A35" s="92" t="s">
        <v>115</v>
      </c>
      <c r="B35" s="7" t="s">
        <v>52</v>
      </c>
      <c r="C35" s="94"/>
      <c r="D35" s="14">
        <f>G35*I35</f>
        <v>0</v>
      </c>
      <c r="E35" s="94"/>
      <c r="F35" s="93"/>
      <c r="G35" s="13">
        <f>H35*12</f>
        <v>0</v>
      </c>
      <c r="H35" s="13"/>
      <c r="I35" s="5">
        <v>1439.1</v>
      </c>
      <c r="J35" s="5">
        <v>1.07</v>
      </c>
      <c r="K35" s="113">
        <v>0.56</v>
      </c>
    </row>
    <row r="36" spans="1:11" s="6" customFormat="1" ht="30">
      <c r="A36" s="92" t="s">
        <v>103</v>
      </c>
      <c r="B36" s="7"/>
      <c r="C36" s="94">
        <f>F36*12</f>
        <v>0</v>
      </c>
      <c r="D36" s="14">
        <f>G36*I36</f>
        <v>3108.46</v>
      </c>
      <c r="E36" s="94">
        <f>H36*12</f>
        <v>2.16</v>
      </c>
      <c r="F36" s="93"/>
      <c r="G36" s="13">
        <f>H36*12</f>
        <v>2.16</v>
      </c>
      <c r="H36" s="13">
        <v>0.18</v>
      </c>
      <c r="I36" s="5">
        <v>1439.1</v>
      </c>
      <c r="J36" s="5">
        <v>1.07</v>
      </c>
      <c r="K36" s="113">
        <v>0.14</v>
      </c>
    </row>
    <row r="37" spans="1:11" s="5" customFormat="1" ht="15">
      <c r="A37" s="92" t="s">
        <v>61</v>
      </c>
      <c r="B37" s="7" t="s">
        <v>62</v>
      </c>
      <c r="C37" s="94">
        <f>F37*12</f>
        <v>0</v>
      </c>
      <c r="D37" s="14">
        <f>G37*I37</f>
        <v>690.77</v>
      </c>
      <c r="E37" s="94">
        <f>H37*12</f>
        <v>0.48</v>
      </c>
      <c r="F37" s="93"/>
      <c r="G37" s="13">
        <f>H37*12</f>
        <v>0.48</v>
      </c>
      <c r="H37" s="13">
        <v>0.04</v>
      </c>
      <c r="I37" s="5">
        <v>1439.1</v>
      </c>
      <c r="J37" s="5">
        <v>1.07</v>
      </c>
      <c r="K37" s="113">
        <v>0.03</v>
      </c>
    </row>
    <row r="38" spans="1:11" s="5" customFormat="1" ht="15">
      <c r="A38" s="92" t="s">
        <v>63</v>
      </c>
      <c r="B38" s="127" t="s">
        <v>64</v>
      </c>
      <c r="C38" s="99">
        <f>F38*12</f>
        <v>0</v>
      </c>
      <c r="D38" s="14">
        <v>395.43</v>
      </c>
      <c r="E38" s="99">
        <f>H38*12</f>
        <v>0.24</v>
      </c>
      <c r="F38" s="100"/>
      <c r="G38" s="13">
        <f>D38/I38</f>
        <v>0.27</v>
      </c>
      <c r="H38" s="13">
        <f>G38/12</f>
        <v>0.02</v>
      </c>
      <c r="I38" s="5">
        <v>1439.1</v>
      </c>
      <c r="J38" s="5">
        <v>1.07</v>
      </c>
      <c r="K38" s="113">
        <v>0.02</v>
      </c>
    </row>
    <row r="39" spans="1:11" s="8" customFormat="1" ht="30">
      <c r="A39" s="92" t="s">
        <v>65</v>
      </c>
      <c r="B39" s="7" t="s">
        <v>66</v>
      </c>
      <c r="C39" s="94">
        <f>F39*12</f>
        <v>0</v>
      </c>
      <c r="D39" s="14">
        <v>593.14</v>
      </c>
      <c r="E39" s="94">
        <f>H39*12</f>
        <v>0.36</v>
      </c>
      <c r="F39" s="93"/>
      <c r="G39" s="13">
        <f>D39/I39</f>
        <v>0.41</v>
      </c>
      <c r="H39" s="13">
        <f>G39/12</f>
        <v>0.03</v>
      </c>
      <c r="I39" s="5">
        <v>1439.1</v>
      </c>
      <c r="J39" s="5">
        <v>1.07</v>
      </c>
      <c r="K39" s="113">
        <v>0.03</v>
      </c>
    </row>
    <row r="40" spans="1:11" s="8" customFormat="1" ht="15">
      <c r="A40" s="92" t="s">
        <v>67</v>
      </c>
      <c r="B40" s="7"/>
      <c r="C40" s="13"/>
      <c r="D40" s="13">
        <f>D42+D43+D44+D45+D46+D47+D48+D49+D50+D51</f>
        <v>14302.64</v>
      </c>
      <c r="E40" s="13"/>
      <c r="F40" s="93"/>
      <c r="G40" s="13">
        <f>D40/I40</f>
        <v>9.94</v>
      </c>
      <c r="H40" s="13">
        <f>G40/12</f>
        <v>0.83</v>
      </c>
      <c r="I40" s="5">
        <v>1439.1</v>
      </c>
      <c r="J40" s="5">
        <v>1.07</v>
      </c>
      <c r="K40" s="113">
        <v>1.04</v>
      </c>
    </row>
    <row r="41" spans="1:11" s="6" customFormat="1" ht="15" hidden="1">
      <c r="A41" s="4" t="s">
        <v>125</v>
      </c>
      <c r="B41" s="9" t="s">
        <v>69</v>
      </c>
      <c r="C41" s="1"/>
      <c r="D41" s="15">
        <f>G41*I41</f>
        <v>0</v>
      </c>
      <c r="E41" s="95"/>
      <c r="F41" s="96"/>
      <c r="G41" s="95">
        <f>H41*12</f>
        <v>0</v>
      </c>
      <c r="H41" s="95">
        <v>0</v>
      </c>
      <c r="I41" s="5">
        <v>1439.1</v>
      </c>
      <c r="J41" s="5">
        <v>1.07</v>
      </c>
      <c r="K41" s="113">
        <v>0</v>
      </c>
    </row>
    <row r="42" spans="1:11" s="6" customFormat="1" ht="15">
      <c r="A42" s="4" t="s">
        <v>68</v>
      </c>
      <c r="B42" s="9" t="s">
        <v>69</v>
      </c>
      <c r="C42" s="1"/>
      <c r="D42" s="15">
        <v>184.33</v>
      </c>
      <c r="E42" s="95"/>
      <c r="F42" s="96"/>
      <c r="G42" s="95"/>
      <c r="H42" s="95"/>
      <c r="I42" s="5">
        <v>1439.1</v>
      </c>
      <c r="J42" s="5">
        <v>1.07</v>
      </c>
      <c r="K42" s="113">
        <v>0.01</v>
      </c>
    </row>
    <row r="43" spans="1:11" s="6" customFormat="1" ht="15">
      <c r="A43" s="4" t="s">
        <v>70</v>
      </c>
      <c r="B43" s="9" t="s">
        <v>71</v>
      </c>
      <c r="C43" s="1">
        <f>F43*12</f>
        <v>0</v>
      </c>
      <c r="D43" s="15">
        <v>390.07</v>
      </c>
      <c r="E43" s="95">
        <f>H43*12</f>
        <v>0</v>
      </c>
      <c r="F43" s="96"/>
      <c r="G43" s="95"/>
      <c r="H43" s="95"/>
      <c r="I43" s="5">
        <v>1439.1</v>
      </c>
      <c r="J43" s="5">
        <v>1.07</v>
      </c>
      <c r="K43" s="113">
        <v>0.02</v>
      </c>
    </row>
    <row r="44" spans="1:11" s="6" customFormat="1" ht="15">
      <c r="A44" s="4" t="s">
        <v>134</v>
      </c>
      <c r="B44" s="128" t="s">
        <v>69</v>
      </c>
      <c r="C44" s="129">
        <f>F44*12</f>
        <v>0</v>
      </c>
      <c r="D44" s="130">
        <v>3200.76</v>
      </c>
      <c r="E44" s="131">
        <f>H44*12</f>
        <v>0</v>
      </c>
      <c r="F44" s="132"/>
      <c r="G44" s="131"/>
      <c r="H44" s="131"/>
      <c r="I44" s="5">
        <v>1439.1</v>
      </c>
      <c r="J44" s="5">
        <v>1.07</v>
      </c>
      <c r="K44" s="113">
        <v>0.34</v>
      </c>
    </row>
    <row r="45" spans="1:11" s="6" customFormat="1" ht="15">
      <c r="A45" s="4" t="s">
        <v>72</v>
      </c>
      <c r="B45" s="9" t="s">
        <v>69</v>
      </c>
      <c r="C45" s="1">
        <f>F45*12</f>
        <v>0</v>
      </c>
      <c r="D45" s="15">
        <v>743.35</v>
      </c>
      <c r="E45" s="95">
        <f>H45*12</f>
        <v>0</v>
      </c>
      <c r="F45" s="96"/>
      <c r="G45" s="95"/>
      <c r="H45" s="95"/>
      <c r="I45" s="5">
        <v>1439.1</v>
      </c>
      <c r="J45" s="5">
        <v>1.07</v>
      </c>
      <c r="K45" s="113">
        <v>0.04</v>
      </c>
    </row>
    <row r="46" spans="1:11" s="6" customFormat="1" ht="15">
      <c r="A46" s="4" t="s">
        <v>73</v>
      </c>
      <c r="B46" s="9" t="s">
        <v>69</v>
      </c>
      <c r="C46" s="1">
        <f>F46*12</f>
        <v>0</v>
      </c>
      <c r="D46" s="15">
        <v>3314.05</v>
      </c>
      <c r="E46" s="95">
        <f>H46*12</f>
        <v>0</v>
      </c>
      <c r="F46" s="96"/>
      <c r="G46" s="95"/>
      <c r="H46" s="95"/>
      <c r="I46" s="5">
        <v>1439.1</v>
      </c>
      <c r="J46" s="5">
        <v>1.07</v>
      </c>
      <c r="K46" s="113">
        <v>0.18</v>
      </c>
    </row>
    <row r="47" spans="1:11" s="6" customFormat="1" ht="15">
      <c r="A47" s="4" t="s">
        <v>74</v>
      </c>
      <c r="B47" s="9" t="s">
        <v>69</v>
      </c>
      <c r="C47" s="1">
        <f>F47*12</f>
        <v>0</v>
      </c>
      <c r="D47" s="15">
        <v>780.14</v>
      </c>
      <c r="E47" s="95">
        <f>H47*12</f>
        <v>0</v>
      </c>
      <c r="F47" s="96"/>
      <c r="G47" s="95"/>
      <c r="H47" s="95"/>
      <c r="I47" s="5">
        <v>1439.1</v>
      </c>
      <c r="J47" s="5">
        <v>1.07</v>
      </c>
      <c r="K47" s="113">
        <v>0.04</v>
      </c>
    </row>
    <row r="48" spans="1:11" s="6" customFormat="1" ht="15">
      <c r="A48" s="4" t="s">
        <v>75</v>
      </c>
      <c r="B48" s="9" t="s">
        <v>69</v>
      </c>
      <c r="C48" s="1"/>
      <c r="D48" s="15">
        <v>371.66</v>
      </c>
      <c r="E48" s="95"/>
      <c r="F48" s="96"/>
      <c r="G48" s="95"/>
      <c r="H48" s="95"/>
      <c r="I48" s="5">
        <v>1439.1</v>
      </c>
      <c r="J48" s="5">
        <v>1.07</v>
      </c>
      <c r="K48" s="113">
        <v>0.02</v>
      </c>
    </row>
    <row r="49" spans="1:11" s="6" customFormat="1" ht="15">
      <c r="A49" s="4" t="s">
        <v>76</v>
      </c>
      <c r="B49" s="9" t="s">
        <v>71</v>
      </c>
      <c r="C49" s="1"/>
      <c r="D49" s="15">
        <v>1486.7</v>
      </c>
      <c r="E49" s="95"/>
      <c r="F49" s="96"/>
      <c r="G49" s="95"/>
      <c r="H49" s="95"/>
      <c r="I49" s="5">
        <v>1439.1</v>
      </c>
      <c r="J49" s="5">
        <v>1.07</v>
      </c>
      <c r="K49" s="113">
        <v>0.09</v>
      </c>
    </row>
    <row r="50" spans="1:11" s="6" customFormat="1" ht="25.5">
      <c r="A50" s="4" t="s">
        <v>77</v>
      </c>
      <c r="B50" s="9" t="s">
        <v>69</v>
      </c>
      <c r="C50" s="1">
        <f>F50*12</f>
        <v>0</v>
      </c>
      <c r="D50" s="15">
        <v>1214.28</v>
      </c>
      <c r="E50" s="95">
        <f>H50*12</f>
        <v>0</v>
      </c>
      <c r="F50" s="96"/>
      <c r="G50" s="95"/>
      <c r="H50" s="95"/>
      <c r="I50" s="5">
        <v>1439.1</v>
      </c>
      <c r="J50" s="5">
        <v>1.07</v>
      </c>
      <c r="K50" s="113">
        <v>0.06</v>
      </c>
    </row>
    <row r="51" spans="1:11" s="6" customFormat="1" ht="15">
      <c r="A51" s="4" t="s">
        <v>78</v>
      </c>
      <c r="B51" s="9" t="s">
        <v>69</v>
      </c>
      <c r="C51" s="1"/>
      <c r="D51" s="15">
        <v>2617.3</v>
      </c>
      <c r="E51" s="95"/>
      <c r="F51" s="96"/>
      <c r="G51" s="95"/>
      <c r="H51" s="95"/>
      <c r="I51" s="5">
        <v>1439.1</v>
      </c>
      <c r="J51" s="5">
        <v>1.07</v>
      </c>
      <c r="K51" s="113">
        <v>0.01</v>
      </c>
    </row>
    <row r="52" spans="1:11" s="6" customFormat="1" ht="15" hidden="1">
      <c r="A52" s="4" t="s">
        <v>126</v>
      </c>
      <c r="B52" s="9" t="s">
        <v>69</v>
      </c>
      <c r="C52" s="97"/>
      <c r="D52" s="15">
        <f>G52*I52</f>
        <v>0</v>
      </c>
      <c r="E52" s="97"/>
      <c r="F52" s="96"/>
      <c r="G52" s="95">
        <f>H52*12</f>
        <v>0</v>
      </c>
      <c r="H52" s="95">
        <v>0</v>
      </c>
      <c r="I52" s="5">
        <v>1439.1</v>
      </c>
      <c r="J52" s="5">
        <v>1.07</v>
      </c>
      <c r="K52" s="113">
        <v>0</v>
      </c>
    </row>
    <row r="53" spans="1:11" s="6" customFormat="1" ht="15" hidden="1">
      <c r="A53" s="4" t="s">
        <v>135</v>
      </c>
      <c r="B53" s="9" t="s">
        <v>69</v>
      </c>
      <c r="C53" s="1"/>
      <c r="D53" s="15">
        <f>G53*I53</f>
        <v>0</v>
      </c>
      <c r="E53" s="95"/>
      <c r="F53" s="96"/>
      <c r="G53" s="95">
        <f>H53*12</f>
        <v>0</v>
      </c>
      <c r="H53" s="95"/>
      <c r="I53" s="5">
        <v>1439.1</v>
      </c>
      <c r="J53" s="5">
        <v>1.07</v>
      </c>
      <c r="K53" s="113">
        <v>0.01</v>
      </c>
    </row>
    <row r="54" spans="1:11" s="8" customFormat="1" ht="30">
      <c r="A54" s="92" t="s">
        <v>79</v>
      </c>
      <c r="B54" s="7"/>
      <c r="C54" s="13"/>
      <c r="D54" s="13">
        <f>D55+D56+D57+D58+D59+D61</f>
        <v>13108.84</v>
      </c>
      <c r="E54" s="13"/>
      <c r="F54" s="93"/>
      <c r="G54" s="13">
        <f>D54/I54</f>
        <v>9.11</v>
      </c>
      <c r="H54" s="13">
        <f>G54/12</f>
        <v>0.76</v>
      </c>
      <c r="I54" s="5">
        <v>1439.1</v>
      </c>
      <c r="J54" s="5">
        <v>1.07</v>
      </c>
      <c r="K54" s="113">
        <v>1.13</v>
      </c>
    </row>
    <row r="55" spans="1:11" s="6" customFormat="1" ht="15">
      <c r="A55" s="4" t="s">
        <v>80</v>
      </c>
      <c r="B55" s="9" t="s">
        <v>81</v>
      </c>
      <c r="C55" s="1"/>
      <c r="D55" s="15">
        <v>2230.05</v>
      </c>
      <c r="E55" s="95"/>
      <c r="F55" s="96"/>
      <c r="G55" s="95"/>
      <c r="H55" s="95"/>
      <c r="I55" s="5">
        <v>1439.1</v>
      </c>
      <c r="J55" s="5">
        <v>1.07</v>
      </c>
      <c r="K55" s="113">
        <v>0.12</v>
      </c>
    </row>
    <row r="56" spans="1:11" s="6" customFormat="1" ht="25.5">
      <c r="A56" s="4" t="s">
        <v>82</v>
      </c>
      <c r="B56" s="9" t="s">
        <v>136</v>
      </c>
      <c r="C56" s="1"/>
      <c r="D56" s="15">
        <v>1486.7</v>
      </c>
      <c r="E56" s="95"/>
      <c r="F56" s="96"/>
      <c r="G56" s="95"/>
      <c r="H56" s="95"/>
      <c r="I56" s="5">
        <v>1439.1</v>
      </c>
      <c r="J56" s="5">
        <v>1.07</v>
      </c>
      <c r="K56" s="113">
        <v>0.09</v>
      </c>
    </row>
    <row r="57" spans="1:11" s="6" customFormat="1" ht="15">
      <c r="A57" s="4" t="s">
        <v>83</v>
      </c>
      <c r="B57" s="9" t="s">
        <v>84</v>
      </c>
      <c r="C57" s="1"/>
      <c r="D57" s="15">
        <v>1560.23</v>
      </c>
      <c r="E57" s="95"/>
      <c r="F57" s="96"/>
      <c r="G57" s="95"/>
      <c r="H57" s="95"/>
      <c r="I57" s="5">
        <v>1439.1</v>
      </c>
      <c r="J57" s="5">
        <v>1.07</v>
      </c>
      <c r="K57" s="113">
        <v>0.09</v>
      </c>
    </row>
    <row r="58" spans="1:11" s="6" customFormat="1" ht="25.5">
      <c r="A58" s="4" t="s">
        <v>85</v>
      </c>
      <c r="B58" s="9" t="s">
        <v>86</v>
      </c>
      <c r="C58" s="1"/>
      <c r="D58" s="15">
        <v>1486.68</v>
      </c>
      <c r="E58" s="95"/>
      <c r="F58" s="96"/>
      <c r="G58" s="95"/>
      <c r="H58" s="95"/>
      <c r="I58" s="5">
        <v>1439.1</v>
      </c>
      <c r="J58" s="5">
        <v>1.07</v>
      </c>
      <c r="K58" s="113">
        <v>0.09</v>
      </c>
    </row>
    <row r="59" spans="1:11" s="6" customFormat="1" ht="15">
      <c r="A59" s="4" t="s">
        <v>137</v>
      </c>
      <c r="B59" s="128" t="s">
        <v>69</v>
      </c>
      <c r="C59" s="129"/>
      <c r="D59" s="130">
        <v>1057.5</v>
      </c>
      <c r="E59" s="131"/>
      <c r="F59" s="132"/>
      <c r="G59" s="131"/>
      <c r="H59" s="131"/>
      <c r="I59" s="5">
        <v>1439.1</v>
      </c>
      <c r="J59" s="5">
        <v>1.07</v>
      </c>
      <c r="K59" s="113">
        <v>0.05</v>
      </c>
    </row>
    <row r="60" spans="1:11" s="6" customFormat="1" ht="15" hidden="1">
      <c r="A60" s="4" t="s">
        <v>138</v>
      </c>
      <c r="B60" s="9" t="s">
        <v>55</v>
      </c>
      <c r="C60" s="1"/>
      <c r="D60" s="15">
        <f>G60*I60</f>
        <v>0</v>
      </c>
      <c r="E60" s="95"/>
      <c r="F60" s="96"/>
      <c r="G60" s="95"/>
      <c r="H60" s="95"/>
      <c r="I60" s="5">
        <v>1439.1</v>
      </c>
      <c r="J60" s="5">
        <v>1.07</v>
      </c>
      <c r="K60" s="113">
        <v>0</v>
      </c>
    </row>
    <row r="61" spans="1:11" s="6" customFormat="1" ht="15">
      <c r="A61" s="4" t="s">
        <v>87</v>
      </c>
      <c r="B61" s="9" t="s">
        <v>55</v>
      </c>
      <c r="C61" s="97"/>
      <c r="D61" s="15">
        <v>5287.68</v>
      </c>
      <c r="E61" s="97"/>
      <c r="F61" s="96"/>
      <c r="G61" s="95"/>
      <c r="H61" s="95"/>
      <c r="I61" s="5">
        <v>1439.1</v>
      </c>
      <c r="J61" s="5">
        <v>1.07</v>
      </c>
      <c r="K61" s="113">
        <v>0.29</v>
      </c>
    </row>
    <row r="62" spans="1:11" s="6" customFormat="1" ht="15" hidden="1">
      <c r="A62" s="4" t="s">
        <v>116</v>
      </c>
      <c r="B62" s="9" t="s">
        <v>69</v>
      </c>
      <c r="C62" s="1"/>
      <c r="D62" s="15">
        <f>G62*I62</f>
        <v>0</v>
      </c>
      <c r="E62" s="95"/>
      <c r="F62" s="96"/>
      <c r="G62" s="95">
        <f>H62*12</f>
        <v>0</v>
      </c>
      <c r="H62" s="95">
        <v>0</v>
      </c>
      <c r="I62" s="5">
        <v>1439.1</v>
      </c>
      <c r="J62" s="5">
        <v>1.07</v>
      </c>
      <c r="K62" s="113">
        <v>0</v>
      </c>
    </row>
    <row r="63" spans="1:11" s="6" customFormat="1" ht="30">
      <c r="A63" s="92" t="s">
        <v>88</v>
      </c>
      <c r="B63" s="9"/>
      <c r="C63" s="1"/>
      <c r="D63" s="13">
        <f>D64</f>
        <v>1243.17</v>
      </c>
      <c r="E63" s="95"/>
      <c r="F63" s="96"/>
      <c r="G63" s="13">
        <f>D63/I63</f>
        <v>0.86</v>
      </c>
      <c r="H63" s="13">
        <f>G63/12</f>
        <v>0.07</v>
      </c>
      <c r="I63" s="5">
        <v>1439.1</v>
      </c>
      <c r="J63" s="5">
        <v>1.07</v>
      </c>
      <c r="K63" s="113">
        <v>0.18</v>
      </c>
    </row>
    <row r="64" spans="1:11" s="6" customFormat="1" ht="15">
      <c r="A64" s="4" t="s">
        <v>139</v>
      </c>
      <c r="B64" s="9" t="s">
        <v>69</v>
      </c>
      <c r="C64" s="129"/>
      <c r="D64" s="130">
        <v>1243.17</v>
      </c>
      <c r="E64" s="131"/>
      <c r="F64" s="132"/>
      <c r="G64" s="131"/>
      <c r="H64" s="131"/>
      <c r="I64" s="5">
        <v>1439.1</v>
      </c>
      <c r="J64" s="5">
        <v>1.07</v>
      </c>
      <c r="K64" s="113">
        <v>0.1</v>
      </c>
    </row>
    <row r="65" spans="1:11" s="6" customFormat="1" ht="15" hidden="1">
      <c r="A65" s="4" t="s">
        <v>89</v>
      </c>
      <c r="B65" s="9" t="s">
        <v>55</v>
      </c>
      <c r="C65" s="1"/>
      <c r="D65" s="15">
        <f>G65*I65</f>
        <v>0</v>
      </c>
      <c r="E65" s="95"/>
      <c r="F65" s="96"/>
      <c r="G65" s="95">
        <f>H65*12</f>
        <v>0</v>
      </c>
      <c r="H65" s="95">
        <v>0</v>
      </c>
      <c r="I65" s="5">
        <v>1439.1</v>
      </c>
      <c r="J65" s="5">
        <v>1.07</v>
      </c>
      <c r="K65" s="113">
        <v>0</v>
      </c>
    </row>
    <row r="66" spans="1:11" s="6" customFormat="1" ht="15">
      <c r="A66" s="92" t="s">
        <v>90</v>
      </c>
      <c r="B66" s="9"/>
      <c r="C66" s="1"/>
      <c r="D66" s="13">
        <f>D68+D69+D74+D75</f>
        <v>19762.73</v>
      </c>
      <c r="E66" s="95"/>
      <c r="F66" s="96"/>
      <c r="G66" s="13">
        <f>D66/I66</f>
        <v>13.73</v>
      </c>
      <c r="H66" s="13">
        <v>1.15</v>
      </c>
      <c r="I66" s="5">
        <v>1439.1</v>
      </c>
      <c r="J66" s="5">
        <v>1.07</v>
      </c>
      <c r="K66" s="113">
        <v>0.24</v>
      </c>
    </row>
    <row r="67" spans="1:11" s="6" customFormat="1" ht="15" hidden="1">
      <c r="A67" s="4" t="s">
        <v>98</v>
      </c>
      <c r="B67" s="9" t="s">
        <v>55</v>
      </c>
      <c r="C67" s="1"/>
      <c r="D67" s="15">
        <f aca="true" t="shared" si="0" ref="D67:D73">G67*I67</f>
        <v>0</v>
      </c>
      <c r="E67" s="95"/>
      <c r="F67" s="96"/>
      <c r="G67" s="95">
        <f>H67*12</f>
        <v>0</v>
      </c>
      <c r="H67" s="95">
        <v>0</v>
      </c>
      <c r="I67" s="5">
        <v>1439.1</v>
      </c>
      <c r="J67" s="5">
        <v>1.07</v>
      </c>
      <c r="K67" s="113">
        <v>0</v>
      </c>
    </row>
    <row r="68" spans="1:11" s="6" customFormat="1" ht="15">
      <c r="A68" s="4" t="s">
        <v>91</v>
      </c>
      <c r="B68" s="9" t="s">
        <v>69</v>
      </c>
      <c r="C68" s="1"/>
      <c r="D68" s="15">
        <v>3539.79</v>
      </c>
      <c r="E68" s="95"/>
      <c r="F68" s="96"/>
      <c r="G68" s="95"/>
      <c r="H68" s="95"/>
      <c r="I68" s="5">
        <v>1439.1</v>
      </c>
      <c r="J68" s="5">
        <v>1.07</v>
      </c>
      <c r="K68" s="113">
        <v>0.19</v>
      </c>
    </row>
    <row r="69" spans="1:11" s="6" customFormat="1" ht="15">
      <c r="A69" s="4" t="s">
        <v>92</v>
      </c>
      <c r="B69" s="9" t="s">
        <v>69</v>
      </c>
      <c r="C69" s="1"/>
      <c r="D69" s="15">
        <v>777.03</v>
      </c>
      <c r="E69" s="95"/>
      <c r="F69" s="96"/>
      <c r="G69" s="95"/>
      <c r="H69" s="95"/>
      <c r="I69" s="5">
        <v>1439.1</v>
      </c>
      <c r="J69" s="5">
        <v>1.07</v>
      </c>
      <c r="K69" s="113">
        <v>0.04</v>
      </c>
    </row>
    <row r="70" spans="1:11" s="6" customFormat="1" ht="27.75" customHeight="1" hidden="1">
      <c r="A70" s="4" t="s">
        <v>104</v>
      </c>
      <c r="B70" s="9" t="s">
        <v>52</v>
      </c>
      <c r="C70" s="1"/>
      <c r="D70" s="15">
        <f t="shared" si="0"/>
        <v>0</v>
      </c>
      <c r="E70" s="95"/>
      <c r="F70" s="96"/>
      <c r="G70" s="95"/>
      <c r="H70" s="95"/>
      <c r="I70" s="5">
        <v>1439.1</v>
      </c>
      <c r="J70" s="5">
        <v>1.07</v>
      </c>
      <c r="K70" s="113">
        <v>0</v>
      </c>
    </row>
    <row r="71" spans="1:11" s="6" customFormat="1" ht="25.5" hidden="1">
      <c r="A71" s="4" t="s">
        <v>111</v>
      </c>
      <c r="B71" s="9" t="s">
        <v>52</v>
      </c>
      <c r="C71" s="1"/>
      <c r="D71" s="15">
        <f t="shared" si="0"/>
        <v>0</v>
      </c>
      <c r="E71" s="95"/>
      <c r="F71" s="96"/>
      <c r="G71" s="95"/>
      <c r="H71" s="95"/>
      <c r="I71" s="5">
        <v>1439.1</v>
      </c>
      <c r="J71" s="5">
        <v>1.07</v>
      </c>
      <c r="K71" s="113">
        <v>0</v>
      </c>
    </row>
    <row r="72" spans="1:11" s="6" customFormat="1" ht="25.5" hidden="1">
      <c r="A72" s="4" t="s">
        <v>105</v>
      </c>
      <c r="B72" s="9" t="s">
        <v>52</v>
      </c>
      <c r="C72" s="1"/>
      <c r="D72" s="15">
        <f t="shared" si="0"/>
        <v>0</v>
      </c>
      <c r="E72" s="95"/>
      <c r="F72" s="96"/>
      <c r="G72" s="95"/>
      <c r="H72" s="95"/>
      <c r="I72" s="5">
        <v>1439.1</v>
      </c>
      <c r="J72" s="5">
        <v>1.07</v>
      </c>
      <c r="K72" s="113">
        <v>0</v>
      </c>
    </row>
    <row r="73" spans="1:11" s="6" customFormat="1" ht="25.5" hidden="1">
      <c r="A73" s="4" t="s">
        <v>106</v>
      </c>
      <c r="B73" s="9" t="s">
        <v>52</v>
      </c>
      <c r="C73" s="1"/>
      <c r="D73" s="15">
        <f t="shared" si="0"/>
        <v>0</v>
      </c>
      <c r="E73" s="95"/>
      <c r="F73" s="96"/>
      <c r="G73" s="95"/>
      <c r="H73" s="95"/>
      <c r="I73" s="5">
        <v>1439.1</v>
      </c>
      <c r="J73" s="5">
        <v>1.07</v>
      </c>
      <c r="K73" s="113">
        <v>0</v>
      </c>
    </row>
    <row r="74" spans="1:11" s="6" customFormat="1" ht="25.5">
      <c r="A74" s="4" t="s">
        <v>97</v>
      </c>
      <c r="B74" s="9" t="s">
        <v>52</v>
      </c>
      <c r="C74" s="1"/>
      <c r="D74" s="15">
        <v>3911.31</v>
      </c>
      <c r="E74" s="95"/>
      <c r="F74" s="96"/>
      <c r="G74" s="95"/>
      <c r="H74" s="95"/>
      <c r="I74" s="5">
        <v>1439.1</v>
      </c>
      <c r="J74" s="5">
        <v>1.07</v>
      </c>
      <c r="K74" s="113">
        <v>0</v>
      </c>
    </row>
    <row r="75" spans="1:11" s="6" customFormat="1" ht="15">
      <c r="A75" s="133" t="s">
        <v>140</v>
      </c>
      <c r="B75" s="134" t="s">
        <v>141</v>
      </c>
      <c r="C75" s="135"/>
      <c r="D75" s="129">
        <v>11534.6</v>
      </c>
      <c r="E75" s="95"/>
      <c r="F75" s="96"/>
      <c r="G75" s="97"/>
      <c r="H75" s="97"/>
      <c r="I75" s="5">
        <v>1439.1</v>
      </c>
      <c r="J75" s="5"/>
      <c r="K75" s="113"/>
    </row>
    <row r="76" spans="1:11" s="6" customFormat="1" ht="15">
      <c r="A76" s="92" t="s">
        <v>93</v>
      </c>
      <c r="B76" s="9"/>
      <c r="C76" s="1"/>
      <c r="D76" s="13">
        <f>D77+D78</f>
        <v>1681.99</v>
      </c>
      <c r="E76" s="95"/>
      <c r="F76" s="96"/>
      <c r="G76" s="13">
        <f>D76/I76</f>
        <v>1.17</v>
      </c>
      <c r="H76" s="13">
        <f>G76/12</f>
        <v>0.1</v>
      </c>
      <c r="I76" s="5">
        <v>1439.1</v>
      </c>
      <c r="J76" s="5">
        <v>1.07</v>
      </c>
      <c r="K76" s="113">
        <v>0.17</v>
      </c>
    </row>
    <row r="77" spans="1:11" s="6" customFormat="1" ht="15">
      <c r="A77" s="4" t="s">
        <v>94</v>
      </c>
      <c r="B77" s="9" t="s">
        <v>69</v>
      </c>
      <c r="C77" s="1"/>
      <c r="D77" s="15">
        <v>932.26</v>
      </c>
      <c r="E77" s="95"/>
      <c r="F77" s="96"/>
      <c r="G77" s="95"/>
      <c r="H77" s="95"/>
      <c r="I77" s="5">
        <v>1439.1</v>
      </c>
      <c r="J77" s="5">
        <v>1.07</v>
      </c>
      <c r="K77" s="113">
        <v>0.05</v>
      </c>
    </row>
    <row r="78" spans="1:11" s="6" customFormat="1" ht="15">
      <c r="A78" s="4" t="s">
        <v>107</v>
      </c>
      <c r="B78" s="9" t="s">
        <v>69</v>
      </c>
      <c r="C78" s="1"/>
      <c r="D78" s="15">
        <v>749.73</v>
      </c>
      <c r="E78" s="95"/>
      <c r="F78" s="96"/>
      <c r="G78" s="95"/>
      <c r="H78" s="95"/>
      <c r="I78" s="5">
        <v>1439.1</v>
      </c>
      <c r="J78" s="5">
        <v>1.07</v>
      </c>
      <c r="K78" s="113">
        <v>0.04</v>
      </c>
    </row>
    <row r="79" spans="1:11" s="5" customFormat="1" ht="15">
      <c r="A79" s="92" t="s">
        <v>117</v>
      </c>
      <c r="B79" s="7"/>
      <c r="C79" s="13"/>
      <c r="D79" s="13">
        <f>D80+D81</f>
        <v>6520.3</v>
      </c>
      <c r="E79" s="13"/>
      <c r="F79" s="93"/>
      <c r="G79" s="13">
        <f>D79/I79</f>
        <v>4.53</v>
      </c>
      <c r="H79" s="13">
        <f>G79/12</f>
        <v>0.38</v>
      </c>
      <c r="I79" s="5">
        <v>1439.1</v>
      </c>
      <c r="J79" s="5">
        <v>1.07</v>
      </c>
      <c r="K79" s="113">
        <v>0.07</v>
      </c>
    </row>
    <row r="80" spans="1:11" s="6" customFormat="1" ht="25.5">
      <c r="A80" s="4" t="s">
        <v>118</v>
      </c>
      <c r="B80" s="12" t="s">
        <v>52</v>
      </c>
      <c r="C80" s="1"/>
      <c r="D80" s="15">
        <v>1381.39</v>
      </c>
      <c r="E80" s="95"/>
      <c r="F80" s="96"/>
      <c r="G80" s="95"/>
      <c r="H80" s="95"/>
      <c r="I80" s="5">
        <v>1439.1</v>
      </c>
      <c r="J80" s="5">
        <v>1.07</v>
      </c>
      <c r="K80" s="113">
        <v>0.07</v>
      </c>
    </row>
    <row r="81" spans="1:11" s="6" customFormat="1" ht="25.5">
      <c r="A81" s="4" t="s">
        <v>119</v>
      </c>
      <c r="B81" s="9" t="s">
        <v>52</v>
      </c>
      <c r="C81" s="1">
        <f>F81*12</f>
        <v>0</v>
      </c>
      <c r="D81" s="15">
        <v>5138.91</v>
      </c>
      <c r="E81" s="95">
        <f>H81*12</f>
        <v>0</v>
      </c>
      <c r="F81" s="96"/>
      <c r="G81" s="95"/>
      <c r="H81" s="95"/>
      <c r="I81" s="5">
        <v>1439.1</v>
      </c>
      <c r="J81" s="5">
        <v>1.07</v>
      </c>
      <c r="K81" s="113">
        <v>0</v>
      </c>
    </row>
    <row r="82" spans="1:11" s="5" customFormat="1" ht="15">
      <c r="A82" s="92" t="s">
        <v>120</v>
      </c>
      <c r="B82" s="7"/>
      <c r="C82" s="13"/>
      <c r="D82" s="13">
        <f>D83</f>
        <v>14730.75</v>
      </c>
      <c r="E82" s="13"/>
      <c r="F82" s="93"/>
      <c r="G82" s="13">
        <f>D82/I82</f>
        <v>10.24</v>
      </c>
      <c r="H82" s="13">
        <f>G82/12</f>
        <v>0.85</v>
      </c>
      <c r="I82" s="5">
        <v>1439.1</v>
      </c>
      <c r="J82" s="5">
        <v>1.07</v>
      </c>
      <c r="K82" s="113">
        <v>0.96</v>
      </c>
    </row>
    <row r="83" spans="1:11" s="6" customFormat="1" ht="15">
      <c r="A83" s="4" t="s">
        <v>127</v>
      </c>
      <c r="B83" s="128" t="s">
        <v>81</v>
      </c>
      <c r="C83" s="129"/>
      <c r="D83" s="130">
        <v>14730.75</v>
      </c>
      <c r="E83" s="131"/>
      <c r="F83" s="132"/>
      <c r="G83" s="131"/>
      <c r="H83" s="131"/>
      <c r="I83" s="5">
        <v>1439.1</v>
      </c>
      <c r="J83" s="5">
        <v>1.07</v>
      </c>
      <c r="K83" s="113">
        <v>0.8025</v>
      </c>
    </row>
    <row r="84" spans="1:11" s="5" customFormat="1" ht="30">
      <c r="A84" s="136" t="s">
        <v>108</v>
      </c>
      <c r="B84" s="7" t="s">
        <v>52</v>
      </c>
      <c r="C84" s="99">
        <f>F84*12</f>
        <v>0</v>
      </c>
      <c r="D84" s="94">
        <f>G84*I84</f>
        <v>5526.14</v>
      </c>
      <c r="E84" s="94">
        <f>H84*12</f>
        <v>3.84</v>
      </c>
      <c r="F84" s="94"/>
      <c r="G84" s="94">
        <f>H84*12</f>
        <v>3.84</v>
      </c>
      <c r="H84" s="94">
        <v>0.32</v>
      </c>
      <c r="I84" s="5">
        <v>1439.1</v>
      </c>
      <c r="J84" s="5">
        <v>1.07</v>
      </c>
      <c r="K84" s="113">
        <v>0.3</v>
      </c>
    </row>
    <row r="85" spans="1:11" s="5" customFormat="1" ht="26.25" thickBot="1">
      <c r="A85" s="137" t="s">
        <v>128</v>
      </c>
      <c r="B85" s="138" t="s">
        <v>129</v>
      </c>
      <c r="C85" s="139"/>
      <c r="D85" s="99">
        <v>25000</v>
      </c>
      <c r="E85" s="99"/>
      <c r="F85" s="99"/>
      <c r="G85" s="99">
        <f>H85*12</f>
        <v>17.4</v>
      </c>
      <c r="H85" s="140">
        <f>D85/I85/12</f>
        <v>1.45</v>
      </c>
      <c r="I85" s="5">
        <v>1439.1</v>
      </c>
      <c r="K85" s="113"/>
    </row>
    <row r="86" spans="1:11" s="5" customFormat="1" ht="19.5" thickBot="1">
      <c r="A86" s="141" t="s">
        <v>142</v>
      </c>
      <c r="B86" s="142" t="s">
        <v>48</v>
      </c>
      <c r="C86" s="135"/>
      <c r="D86" s="94">
        <f>G86*I86</f>
        <v>24349.57</v>
      </c>
      <c r="E86" s="94"/>
      <c r="F86" s="94"/>
      <c r="G86" s="94">
        <f>12*H86</f>
        <v>16.92</v>
      </c>
      <c r="H86" s="143">
        <v>1.41</v>
      </c>
      <c r="I86" s="5">
        <v>1439.1</v>
      </c>
      <c r="K86" s="113"/>
    </row>
    <row r="87" spans="1:11" s="5" customFormat="1" ht="18.75">
      <c r="A87" s="144" t="s">
        <v>130</v>
      </c>
      <c r="B87" s="7"/>
      <c r="C87" s="94"/>
      <c r="D87" s="94">
        <v>305514.96</v>
      </c>
      <c r="E87" s="94">
        <f>E86+E85+E84+E82+E79+E76+E66+E63+E54+E40+E39+E38+E37+E36+E32+E31+E30+E29+E28+E19+E14</f>
        <v>128.28</v>
      </c>
      <c r="F87" s="94">
        <f>F86+F85+F84+F82+F79+F76+F66+F63+F54+F40+F39+F38+F37+F36+F32+F31+F30+F29+F28+F19+F14</f>
        <v>0</v>
      </c>
      <c r="G87" s="94">
        <v>212.28</v>
      </c>
      <c r="H87" s="94">
        <v>17.69</v>
      </c>
      <c r="K87" s="113"/>
    </row>
    <row r="88" spans="1:11" s="5" customFormat="1" ht="18.75">
      <c r="A88" s="145"/>
      <c r="B88" s="146"/>
      <c r="C88" s="147"/>
      <c r="D88" s="147"/>
      <c r="E88" s="147"/>
      <c r="F88" s="147"/>
      <c r="G88" s="147"/>
      <c r="H88" s="147"/>
      <c r="K88" s="113"/>
    </row>
    <row r="89" spans="1:11" s="5" customFormat="1" ht="18.75">
      <c r="A89" s="145"/>
      <c r="B89" s="146"/>
      <c r="C89" s="147"/>
      <c r="D89" s="147"/>
      <c r="E89" s="147"/>
      <c r="F89" s="147"/>
      <c r="G89" s="147"/>
      <c r="H89" s="147"/>
      <c r="K89" s="113"/>
    </row>
    <row r="90" spans="1:11" s="5" customFormat="1" ht="18.75">
      <c r="A90" s="145"/>
      <c r="B90" s="146"/>
      <c r="C90" s="147"/>
      <c r="D90" s="147"/>
      <c r="E90" s="147"/>
      <c r="F90" s="147"/>
      <c r="G90" s="147"/>
      <c r="H90" s="147"/>
      <c r="K90" s="113"/>
    </row>
    <row r="91" spans="1:11" s="5" customFormat="1" ht="18.75">
      <c r="A91" s="144" t="s">
        <v>3</v>
      </c>
      <c r="B91" s="7"/>
      <c r="C91" s="94">
        <f>F91*12</f>
        <v>0</v>
      </c>
      <c r="D91" s="94">
        <f>D92+D93+D94</f>
        <v>167077.97</v>
      </c>
      <c r="E91" s="94">
        <f>E92+E93</f>
        <v>0</v>
      </c>
      <c r="F91" s="94">
        <f>F92+F93</f>
        <v>0</v>
      </c>
      <c r="G91" s="94">
        <v>116.09</v>
      </c>
      <c r="H91" s="94">
        <v>9.68</v>
      </c>
      <c r="I91" s="5">
        <v>1439.1</v>
      </c>
      <c r="K91" s="113"/>
    </row>
    <row r="92" spans="1:11" s="5" customFormat="1" ht="15">
      <c r="A92" s="133" t="s">
        <v>143</v>
      </c>
      <c r="B92" s="134"/>
      <c r="C92" s="135"/>
      <c r="D92" s="131">
        <v>157354.35</v>
      </c>
      <c r="E92" s="131"/>
      <c r="F92" s="131"/>
      <c r="G92" s="131">
        <f>D92/I92</f>
        <v>109.34</v>
      </c>
      <c r="H92" s="131">
        <f>G92/12</f>
        <v>9.11</v>
      </c>
      <c r="I92" s="5">
        <v>1439.1</v>
      </c>
      <c r="K92" s="113"/>
    </row>
    <row r="93" spans="1:11" s="5" customFormat="1" ht="15">
      <c r="A93" s="133" t="s">
        <v>144</v>
      </c>
      <c r="B93" s="134"/>
      <c r="C93" s="135"/>
      <c r="D93" s="131">
        <v>4422.25</v>
      </c>
      <c r="E93" s="131"/>
      <c r="F93" s="131"/>
      <c r="G93" s="131">
        <f>D93/I93</f>
        <v>3.07</v>
      </c>
      <c r="H93" s="131">
        <f>G93/12</f>
        <v>0.26</v>
      </c>
      <c r="I93" s="5">
        <v>1439.1</v>
      </c>
      <c r="K93" s="113"/>
    </row>
    <row r="94" spans="1:11" s="5" customFormat="1" ht="15">
      <c r="A94" s="133" t="s">
        <v>145</v>
      </c>
      <c r="B94" s="134"/>
      <c r="C94" s="135"/>
      <c r="D94" s="131">
        <v>5301.37</v>
      </c>
      <c r="E94" s="131"/>
      <c r="F94" s="131"/>
      <c r="G94" s="131">
        <f>D94/I94</f>
        <v>3.68</v>
      </c>
      <c r="H94" s="131">
        <f>G94/12</f>
        <v>0.31</v>
      </c>
      <c r="I94" s="5">
        <v>1439.1</v>
      </c>
      <c r="K94" s="113"/>
    </row>
    <row r="95" spans="1:11" s="5" customFormat="1" ht="15">
      <c r="A95" s="148"/>
      <c r="B95" s="149"/>
      <c r="C95" s="150"/>
      <c r="D95" s="147"/>
      <c r="E95" s="147"/>
      <c r="F95" s="147"/>
      <c r="G95" s="147"/>
      <c r="H95" s="150"/>
      <c r="I95" s="146"/>
      <c r="K95" s="113"/>
    </row>
    <row r="96" spans="1:11" s="5" customFormat="1" ht="15.75" thickBot="1">
      <c r="A96" s="148"/>
      <c r="B96" s="149"/>
      <c r="C96" s="150"/>
      <c r="D96" s="147"/>
      <c r="E96" s="147"/>
      <c r="F96" s="147"/>
      <c r="G96" s="147"/>
      <c r="H96" s="150"/>
      <c r="I96" s="146"/>
      <c r="K96" s="113"/>
    </row>
    <row r="97" spans="1:11" s="5" customFormat="1" ht="19.5" thickBot="1">
      <c r="A97" s="151" t="s">
        <v>131</v>
      </c>
      <c r="B97" s="72"/>
      <c r="C97" s="152"/>
      <c r="D97" s="153">
        <f>D87+D91</f>
        <v>472592.93</v>
      </c>
      <c r="E97" s="153">
        <f>E87+E91</f>
        <v>128.28</v>
      </c>
      <c r="F97" s="153">
        <f>F87+F91</f>
        <v>0</v>
      </c>
      <c r="G97" s="153">
        <f>G87+G91</f>
        <v>328.37</v>
      </c>
      <c r="H97" s="153">
        <f>H87+H91</f>
        <v>27.37</v>
      </c>
      <c r="K97" s="113"/>
    </row>
    <row r="98" spans="1:11" s="5" customFormat="1" ht="15">
      <c r="A98" s="148"/>
      <c r="B98" s="149"/>
      <c r="C98" s="150"/>
      <c r="D98" s="147"/>
      <c r="E98" s="147"/>
      <c r="F98" s="147"/>
      <c r="G98" s="147"/>
      <c r="H98" s="150"/>
      <c r="I98" s="146"/>
      <c r="K98" s="113"/>
    </row>
    <row r="99" spans="1:11" s="5" customFormat="1" ht="15">
      <c r="A99" s="148"/>
      <c r="B99" s="149"/>
      <c r="C99" s="150"/>
      <c r="D99" s="147"/>
      <c r="E99" s="147"/>
      <c r="F99" s="147"/>
      <c r="G99" s="147"/>
      <c r="H99" s="150"/>
      <c r="I99" s="146"/>
      <c r="K99" s="113"/>
    </row>
    <row r="100" spans="1:11" s="10" customFormat="1" ht="19.5">
      <c r="A100" s="154"/>
      <c r="B100" s="155"/>
      <c r="C100" s="156"/>
      <c r="D100" s="156"/>
      <c r="E100" s="156"/>
      <c r="F100" s="156"/>
      <c r="G100" s="156"/>
      <c r="H100" s="156"/>
      <c r="K100" s="157"/>
    </row>
    <row r="101" spans="1:11" s="2" customFormat="1" ht="14.25">
      <c r="A101" s="201" t="s">
        <v>109</v>
      </c>
      <c r="B101" s="201"/>
      <c r="C101" s="201"/>
      <c r="D101" s="201"/>
      <c r="E101" s="201"/>
      <c r="F101" s="201"/>
      <c r="K101" s="158"/>
    </row>
    <row r="102" s="2" customFormat="1" ht="12.75">
      <c r="K102" s="158"/>
    </row>
    <row r="103" spans="1:11" s="2" customFormat="1" ht="12.75">
      <c r="A103" s="159" t="s">
        <v>110</v>
      </c>
      <c r="K103" s="158"/>
    </row>
    <row r="104" s="2" customFormat="1" ht="12.75">
      <c r="K104" s="158"/>
    </row>
    <row r="105" s="2" customFormat="1" ht="12.75">
      <c r="K105" s="158"/>
    </row>
    <row r="106" s="2" customFormat="1" ht="12.75">
      <c r="K106" s="158"/>
    </row>
    <row r="107" s="2" customFormat="1" ht="12.75">
      <c r="K107" s="158"/>
    </row>
    <row r="108" s="2" customFormat="1" ht="12.75">
      <c r="K108" s="158"/>
    </row>
    <row r="109" s="2" customFormat="1" ht="12.75">
      <c r="K109" s="158"/>
    </row>
    <row r="110" s="2" customFormat="1" ht="12.75">
      <c r="K110" s="158"/>
    </row>
    <row r="111" s="2" customFormat="1" ht="12.75">
      <c r="K111" s="158"/>
    </row>
    <row r="112" s="2" customFormat="1" ht="12.75">
      <c r="K112" s="158"/>
    </row>
    <row r="113" s="2" customFormat="1" ht="12.75">
      <c r="K113" s="158"/>
    </row>
    <row r="114" s="2" customFormat="1" ht="12.75">
      <c r="K114" s="158"/>
    </row>
    <row r="115" s="2" customFormat="1" ht="12.75">
      <c r="K115" s="158"/>
    </row>
    <row r="116" s="2" customFormat="1" ht="12.75">
      <c r="K116" s="158"/>
    </row>
    <row r="117" s="2" customFormat="1" ht="12.75">
      <c r="K117" s="158"/>
    </row>
    <row r="118" s="2" customFormat="1" ht="12.75">
      <c r="K118" s="158"/>
    </row>
    <row r="119" s="2" customFormat="1" ht="12.75">
      <c r="K119" s="158"/>
    </row>
    <row r="120" s="2" customFormat="1" ht="12.75">
      <c r="K120" s="158"/>
    </row>
    <row r="121" s="2" customFormat="1" ht="12.75">
      <c r="K121" s="158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01:F101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zoomScale="80" zoomScaleNormal="80" zoomScalePageLayoutView="0" workbookViewId="0" topLeftCell="A1">
      <pane xSplit="1" ySplit="2" topLeftCell="G6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79" sqref="P79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32" t="s">
        <v>149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5" s="5" customFormat="1" ht="79.5" customHeight="1" thickBot="1">
      <c r="A2" s="162" t="s">
        <v>0</v>
      </c>
      <c r="B2" s="236" t="s">
        <v>154</v>
      </c>
      <c r="C2" s="237"/>
      <c r="D2" s="238"/>
      <c r="E2" s="237" t="s">
        <v>155</v>
      </c>
      <c r="F2" s="237"/>
      <c r="G2" s="237"/>
      <c r="H2" s="236" t="s">
        <v>156</v>
      </c>
      <c r="I2" s="237"/>
      <c r="J2" s="238"/>
      <c r="K2" s="236" t="s">
        <v>157</v>
      </c>
      <c r="L2" s="237"/>
      <c r="M2" s="238"/>
      <c r="N2" s="44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3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6"/>
      <c r="O3" s="21"/>
    </row>
    <row r="4" spans="1:15" s="6" customFormat="1" ht="49.5" customHeight="1">
      <c r="A4" s="219" t="s">
        <v>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</row>
    <row r="5" spans="1:15" s="6" customFormat="1" ht="18.75" customHeight="1">
      <c r="A5" s="144" t="s">
        <v>128</v>
      </c>
      <c r="B5" s="56"/>
      <c r="C5" s="64"/>
      <c r="D5" s="54">
        <f>O5/4</f>
        <v>6250</v>
      </c>
      <c r="E5" s="56"/>
      <c r="F5" s="64"/>
      <c r="G5" s="54">
        <f>O5/4</f>
        <v>6250</v>
      </c>
      <c r="H5" s="55"/>
      <c r="I5" s="64"/>
      <c r="J5" s="54">
        <f>O5/4</f>
        <v>6250</v>
      </c>
      <c r="K5" s="55"/>
      <c r="L5" s="64"/>
      <c r="M5" s="54">
        <f>O5/4</f>
        <v>6250</v>
      </c>
      <c r="N5" s="48">
        <f>M5+J5+G5+D5</f>
        <v>25000</v>
      </c>
      <c r="O5" s="14">
        <v>25000</v>
      </c>
    </row>
    <row r="6" spans="1:15" s="5" customFormat="1" ht="14.25" customHeight="1">
      <c r="A6" s="90" t="s">
        <v>40</v>
      </c>
      <c r="B6" s="29"/>
      <c r="C6" s="7"/>
      <c r="D6" s="54">
        <f>O6/4</f>
        <v>10361.52</v>
      </c>
      <c r="E6" s="44"/>
      <c r="F6" s="7"/>
      <c r="G6" s="54">
        <f>O6/4</f>
        <v>10361.52</v>
      </c>
      <c r="H6" s="29"/>
      <c r="I6" s="7"/>
      <c r="J6" s="54">
        <f>O6/4</f>
        <v>10361.52</v>
      </c>
      <c r="K6" s="29"/>
      <c r="L6" s="7"/>
      <c r="M6" s="54">
        <f>O6/4</f>
        <v>10361.52</v>
      </c>
      <c r="N6" s="48">
        <f>M6+J6+G6+D6</f>
        <v>41446.08</v>
      </c>
      <c r="O6" s="14">
        <v>41446.08</v>
      </c>
    </row>
    <row r="7" spans="1:15" s="5" customFormat="1" ht="30">
      <c r="A7" s="90" t="s">
        <v>46</v>
      </c>
      <c r="B7" s="29"/>
      <c r="C7" s="7"/>
      <c r="D7" s="54">
        <f aca="true" t="shared" si="0" ref="D7:D16">O7/4</f>
        <v>17916.8</v>
      </c>
      <c r="E7" s="44"/>
      <c r="F7" s="7"/>
      <c r="G7" s="54">
        <f aca="true" t="shared" si="1" ref="G7:G16">O7/4</f>
        <v>17916.8</v>
      </c>
      <c r="H7" s="29"/>
      <c r="I7" s="7"/>
      <c r="J7" s="54">
        <f aca="true" t="shared" si="2" ref="J7:J16">O7/4</f>
        <v>17916.8</v>
      </c>
      <c r="K7" s="29"/>
      <c r="L7" s="7"/>
      <c r="M7" s="54">
        <f aca="true" t="shared" si="3" ref="M7:M16">O7/4</f>
        <v>17916.8</v>
      </c>
      <c r="N7" s="48">
        <f aca="true" t="shared" si="4" ref="N7:N55">M7+J7+G7+D7</f>
        <v>71667.2</v>
      </c>
      <c r="O7" s="14">
        <v>71667.18</v>
      </c>
    </row>
    <row r="8" spans="1:15" s="5" customFormat="1" ht="15">
      <c r="A8" s="92" t="s">
        <v>54</v>
      </c>
      <c r="B8" s="29"/>
      <c r="C8" s="7"/>
      <c r="D8" s="54">
        <f t="shared" si="0"/>
        <v>2763.07</v>
      </c>
      <c r="E8" s="44"/>
      <c r="F8" s="7"/>
      <c r="G8" s="54">
        <f t="shared" si="1"/>
        <v>2763.07</v>
      </c>
      <c r="H8" s="29"/>
      <c r="I8" s="7"/>
      <c r="J8" s="54">
        <f t="shared" si="2"/>
        <v>2763.07</v>
      </c>
      <c r="K8" s="29"/>
      <c r="L8" s="7"/>
      <c r="M8" s="54">
        <f t="shared" si="3"/>
        <v>2763.07</v>
      </c>
      <c r="N8" s="48">
        <f t="shared" si="4"/>
        <v>11052.28</v>
      </c>
      <c r="O8" s="14">
        <v>11052.29</v>
      </c>
    </row>
    <row r="9" spans="1:15" s="5" customFormat="1" ht="15">
      <c r="A9" s="92" t="s">
        <v>56</v>
      </c>
      <c r="B9" s="29"/>
      <c r="C9" s="7"/>
      <c r="D9" s="54">
        <f t="shared" si="0"/>
        <v>8979.99</v>
      </c>
      <c r="E9" s="44"/>
      <c r="F9" s="7"/>
      <c r="G9" s="54">
        <f t="shared" si="1"/>
        <v>8979.99</v>
      </c>
      <c r="H9" s="29"/>
      <c r="I9" s="7"/>
      <c r="J9" s="54">
        <f t="shared" si="2"/>
        <v>8979.99</v>
      </c>
      <c r="K9" s="29"/>
      <c r="L9" s="7"/>
      <c r="M9" s="54">
        <f t="shared" si="3"/>
        <v>8979.99</v>
      </c>
      <c r="N9" s="48">
        <f t="shared" si="4"/>
        <v>35919.96</v>
      </c>
      <c r="O9" s="14">
        <v>35919.94</v>
      </c>
    </row>
    <row r="10" spans="1:15" s="5" customFormat="1" ht="30">
      <c r="A10" s="92" t="s">
        <v>58</v>
      </c>
      <c r="B10" s="29"/>
      <c r="C10" s="7"/>
      <c r="D10" s="54">
        <f t="shared" si="0"/>
        <v>433.43</v>
      </c>
      <c r="E10" s="44"/>
      <c r="F10" s="7"/>
      <c r="G10" s="54">
        <f t="shared" si="1"/>
        <v>433.43</v>
      </c>
      <c r="H10" s="29"/>
      <c r="I10" s="7"/>
      <c r="J10" s="54">
        <f t="shared" si="2"/>
        <v>433.43</v>
      </c>
      <c r="K10" s="29"/>
      <c r="L10" s="7"/>
      <c r="M10" s="54">
        <f t="shared" si="3"/>
        <v>433.43</v>
      </c>
      <c r="N10" s="48">
        <f t="shared" si="4"/>
        <v>1733.72</v>
      </c>
      <c r="O10" s="14">
        <v>1733.72</v>
      </c>
    </row>
    <row r="11" spans="1:15" s="5" customFormat="1" ht="30">
      <c r="A11" s="92" t="s">
        <v>59</v>
      </c>
      <c r="B11" s="29"/>
      <c r="C11" s="7"/>
      <c r="D11" s="54">
        <f t="shared" si="0"/>
        <v>433.43</v>
      </c>
      <c r="E11" s="44"/>
      <c r="F11" s="7"/>
      <c r="G11" s="54">
        <f t="shared" si="1"/>
        <v>433.43</v>
      </c>
      <c r="H11" s="29"/>
      <c r="I11" s="7"/>
      <c r="J11" s="54">
        <f t="shared" si="2"/>
        <v>433.43</v>
      </c>
      <c r="K11" s="29"/>
      <c r="L11" s="7"/>
      <c r="M11" s="54">
        <f t="shared" si="3"/>
        <v>433.43</v>
      </c>
      <c r="N11" s="48">
        <f t="shared" si="4"/>
        <v>1733.72</v>
      </c>
      <c r="O11" s="14">
        <v>1733.72</v>
      </c>
    </row>
    <row r="12" spans="1:15" s="5" customFormat="1" ht="15">
      <c r="A12" s="92" t="s">
        <v>60</v>
      </c>
      <c r="B12" s="29"/>
      <c r="C12" s="7"/>
      <c r="D12" s="54">
        <f>O12/4</f>
        <v>2737.03</v>
      </c>
      <c r="E12" s="44"/>
      <c r="F12" s="7"/>
      <c r="G12" s="54">
        <f t="shared" si="1"/>
        <v>2737.03</v>
      </c>
      <c r="H12" s="29"/>
      <c r="I12" s="7"/>
      <c r="J12" s="54">
        <f t="shared" si="2"/>
        <v>2737.03</v>
      </c>
      <c r="K12" s="29"/>
      <c r="L12" s="7"/>
      <c r="M12" s="54">
        <f t="shared" si="3"/>
        <v>2737.03</v>
      </c>
      <c r="N12" s="48">
        <f>M12+J12+G12+D12</f>
        <v>10948.12</v>
      </c>
      <c r="O12" s="14">
        <v>10948.1</v>
      </c>
    </row>
    <row r="13" spans="1:15" s="5" customFormat="1" ht="29.25" customHeight="1">
      <c r="A13" s="92" t="s">
        <v>103</v>
      </c>
      <c r="B13" s="29"/>
      <c r="C13" s="7"/>
      <c r="D13" s="54">
        <f>O13/4</f>
        <v>777.12</v>
      </c>
      <c r="E13" s="44"/>
      <c r="F13" s="7"/>
      <c r="G13" s="54">
        <f t="shared" si="1"/>
        <v>777.12</v>
      </c>
      <c r="H13" s="29"/>
      <c r="I13" s="7"/>
      <c r="J13" s="54">
        <f t="shared" si="2"/>
        <v>777.12</v>
      </c>
      <c r="K13" s="29"/>
      <c r="L13" s="7"/>
      <c r="M13" s="54">
        <f t="shared" si="3"/>
        <v>777.12</v>
      </c>
      <c r="N13" s="48">
        <f>M13+J13+G13+D13</f>
        <v>3108.48</v>
      </c>
      <c r="O13" s="14">
        <v>3108.46</v>
      </c>
    </row>
    <row r="14" spans="1:15" s="8" customFormat="1" ht="15">
      <c r="A14" s="92" t="s">
        <v>61</v>
      </c>
      <c r="B14" s="30"/>
      <c r="C14" s="27"/>
      <c r="D14" s="54">
        <f t="shared" si="0"/>
        <v>172.69</v>
      </c>
      <c r="E14" s="45"/>
      <c r="F14" s="27"/>
      <c r="G14" s="54">
        <f t="shared" si="1"/>
        <v>172.69</v>
      </c>
      <c r="H14" s="30"/>
      <c r="I14" s="27"/>
      <c r="J14" s="54">
        <f t="shared" si="2"/>
        <v>172.69</v>
      </c>
      <c r="K14" s="30"/>
      <c r="L14" s="27"/>
      <c r="M14" s="54">
        <f t="shared" si="3"/>
        <v>172.69</v>
      </c>
      <c r="N14" s="48">
        <f t="shared" si="4"/>
        <v>690.76</v>
      </c>
      <c r="O14" s="14">
        <v>690.77</v>
      </c>
    </row>
    <row r="15" spans="1:15" s="5" customFormat="1" ht="15">
      <c r="A15" s="92" t="s">
        <v>63</v>
      </c>
      <c r="B15" s="29"/>
      <c r="C15" s="7"/>
      <c r="D15" s="54">
        <f t="shared" si="0"/>
        <v>98.86</v>
      </c>
      <c r="E15" s="44"/>
      <c r="F15" s="7"/>
      <c r="G15" s="54">
        <f t="shared" si="1"/>
        <v>98.86</v>
      </c>
      <c r="H15" s="29"/>
      <c r="I15" s="7"/>
      <c r="J15" s="54">
        <f t="shared" si="2"/>
        <v>98.86</v>
      </c>
      <c r="K15" s="29"/>
      <c r="L15" s="7"/>
      <c r="M15" s="54">
        <f t="shared" si="3"/>
        <v>98.86</v>
      </c>
      <c r="N15" s="48">
        <f t="shared" si="4"/>
        <v>395.44</v>
      </c>
      <c r="O15" s="14">
        <v>395.43</v>
      </c>
    </row>
    <row r="16" spans="1:15" s="5" customFormat="1" ht="30">
      <c r="A16" s="92" t="s">
        <v>65</v>
      </c>
      <c r="B16" s="29"/>
      <c r="C16" s="7"/>
      <c r="D16" s="54">
        <f t="shared" si="0"/>
        <v>0</v>
      </c>
      <c r="E16" s="44"/>
      <c r="F16" s="7"/>
      <c r="G16" s="54">
        <f t="shared" si="1"/>
        <v>0</v>
      </c>
      <c r="H16" s="29"/>
      <c r="I16" s="7"/>
      <c r="J16" s="54">
        <f t="shared" si="2"/>
        <v>0</v>
      </c>
      <c r="K16" s="29"/>
      <c r="L16" s="7"/>
      <c r="M16" s="54">
        <f t="shared" si="3"/>
        <v>0</v>
      </c>
      <c r="N16" s="48">
        <f t="shared" si="4"/>
        <v>0</v>
      </c>
      <c r="O16" s="14"/>
    </row>
    <row r="17" spans="1:15" s="5" customFormat="1" ht="15">
      <c r="A17" s="92" t="s">
        <v>67</v>
      </c>
      <c r="B17" s="29"/>
      <c r="C17" s="7"/>
      <c r="D17" s="54"/>
      <c r="E17" s="44"/>
      <c r="F17" s="7"/>
      <c r="G17" s="16"/>
      <c r="H17" s="29"/>
      <c r="I17" s="7"/>
      <c r="J17" s="35"/>
      <c r="K17" s="29"/>
      <c r="L17" s="7"/>
      <c r="M17" s="35"/>
      <c r="N17" s="48">
        <f t="shared" si="4"/>
        <v>0</v>
      </c>
      <c r="O17" s="14"/>
    </row>
    <row r="18" spans="1:15" s="5" customFormat="1" ht="15">
      <c r="A18" s="4" t="s">
        <v>68</v>
      </c>
      <c r="B18" s="29"/>
      <c r="C18" s="7"/>
      <c r="D18" s="54"/>
      <c r="E18" s="160" t="s">
        <v>159</v>
      </c>
      <c r="F18" s="161">
        <v>41509</v>
      </c>
      <c r="G18" s="65">
        <v>184.33</v>
      </c>
      <c r="H18" s="29"/>
      <c r="I18" s="7"/>
      <c r="J18" s="35"/>
      <c r="K18" s="177">
        <v>50</v>
      </c>
      <c r="L18" s="178">
        <v>41759</v>
      </c>
      <c r="M18" s="35">
        <v>184.33</v>
      </c>
      <c r="N18" s="48">
        <f t="shared" si="4"/>
        <v>368.66</v>
      </c>
      <c r="O18" s="14"/>
    </row>
    <row r="19" spans="1:15" s="5" customFormat="1" ht="15">
      <c r="A19" s="225" t="s">
        <v>70</v>
      </c>
      <c r="B19" s="160" t="s">
        <v>150</v>
      </c>
      <c r="C19" s="161">
        <v>41411</v>
      </c>
      <c r="D19" s="65">
        <v>195.03</v>
      </c>
      <c r="E19" s="160" t="s">
        <v>166</v>
      </c>
      <c r="F19" s="161">
        <v>41537</v>
      </c>
      <c r="G19" s="65">
        <v>195.04</v>
      </c>
      <c r="H19" s="29"/>
      <c r="I19" s="7"/>
      <c r="J19" s="35"/>
      <c r="K19" s="29"/>
      <c r="L19" s="7"/>
      <c r="M19" s="35"/>
      <c r="N19" s="48">
        <f t="shared" si="4"/>
        <v>390.07</v>
      </c>
      <c r="O19" s="14"/>
    </row>
    <row r="20" spans="1:15" s="5" customFormat="1" ht="15">
      <c r="A20" s="226"/>
      <c r="B20" s="160" t="s">
        <v>153</v>
      </c>
      <c r="C20" s="161">
        <v>41467</v>
      </c>
      <c r="D20" s="65">
        <v>390.07</v>
      </c>
      <c r="E20" s="44"/>
      <c r="F20" s="7"/>
      <c r="G20" s="16"/>
      <c r="H20" s="29"/>
      <c r="I20" s="7"/>
      <c r="J20" s="35"/>
      <c r="K20" s="29"/>
      <c r="L20" s="7"/>
      <c r="M20" s="35"/>
      <c r="N20" s="48">
        <f t="shared" si="4"/>
        <v>390.07</v>
      </c>
      <c r="O20" s="14"/>
    </row>
    <row r="21" spans="1:15" s="5" customFormat="1" ht="15">
      <c r="A21" s="4" t="s">
        <v>134</v>
      </c>
      <c r="B21" s="160" t="s">
        <v>152</v>
      </c>
      <c r="C21" s="161">
        <v>41460</v>
      </c>
      <c r="D21" s="65">
        <v>2143.26</v>
      </c>
      <c r="E21" s="44"/>
      <c r="F21" s="7"/>
      <c r="G21" s="16"/>
      <c r="H21" s="29"/>
      <c r="I21" s="7"/>
      <c r="J21" s="35"/>
      <c r="K21" s="29"/>
      <c r="L21" s="7"/>
      <c r="M21" s="35"/>
      <c r="N21" s="48">
        <f t="shared" si="4"/>
        <v>2143.26</v>
      </c>
      <c r="O21" s="14"/>
    </row>
    <row r="22" spans="1:15" s="5" customFormat="1" ht="15">
      <c r="A22" s="4" t="s">
        <v>72</v>
      </c>
      <c r="B22" s="160" t="s">
        <v>152</v>
      </c>
      <c r="C22" s="161">
        <v>41460</v>
      </c>
      <c r="D22" s="65">
        <v>743.35</v>
      </c>
      <c r="E22" s="44"/>
      <c r="F22" s="7"/>
      <c r="G22" s="16"/>
      <c r="H22" s="29"/>
      <c r="I22" s="7"/>
      <c r="J22" s="35"/>
      <c r="K22" s="29"/>
      <c r="L22" s="7"/>
      <c r="M22" s="35"/>
      <c r="N22" s="48">
        <f t="shared" si="4"/>
        <v>743.35</v>
      </c>
      <c r="O22" s="14"/>
    </row>
    <row r="23" spans="1:15" s="5" customFormat="1" ht="15">
      <c r="A23" s="4" t="s">
        <v>73</v>
      </c>
      <c r="B23" s="160" t="s">
        <v>152</v>
      </c>
      <c r="C23" s="161">
        <v>41460</v>
      </c>
      <c r="D23" s="65">
        <v>3314.05</v>
      </c>
      <c r="E23" s="44"/>
      <c r="F23" s="7"/>
      <c r="G23" s="16"/>
      <c r="H23" s="29"/>
      <c r="I23" s="7"/>
      <c r="J23" s="35"/>
      <c r="K23" s="29"/>
      <c r="L23" s="7"/>
      <c r="M23" s="35"/>
      <c r="N23" s="48">
        <f t="shared" si="4"/>
        <v>3314.05</v>
      </c>
      <c r="O23" s="14"/>
    </row>
    <row r="24" spans="1:15" s="5" customFormat="1" ht="15">
      <c r="A24" s="4" t="s">
        <v>74</v>
      </c>
      <c r="B24" s="160" t="s">
        <v>152</v>
      </c>
      <c r="C24" s="161">
        <v>41460</v>
      </c>
      <c r="D24" s="65">
        <v>780.14</v>
      </c>
      <c r="E24" s="44"/>
      <c r="F24" s="7"/>
      <c r="G24" s="16"/>
      <c r="H24" s="29"/>
      <c r="I24" s="7"/>
      <c r="J24" s="35"/>
      <c r="K24" s="29"/>
      <c r="L24" s="7"/>
      <c r="M24" s="35"/>
      <c r="N24" s="48">
        <f t="shared" si="4"/>
        <v>780.14</v>
      </c>
      <c r="O24" s="14"/>
    </row>
    <row r="25" spans="1:15" s="6" customFormat="1" ht="15">
      <c r="A25" s="4" t="s">
        <v>75</v>
      </c>
      <c r="B25" s="160" t="s">
        <v>152</v>
      </c>
      <c r="C25" s="161">
        <v>41460</v>
      </c>
      <c r="D25" s="65">
        <v>371.66</v>
      </c>
      <c r="E25" s="46"/>
      <c r="F25" s="9"/>
      <c r="G25" s="17"/>
      <c r="H25" s="31"/>
      <c r="I25" s="9"/>
      <c r="J25" s="36"/>
      <c r="K25" s="31"/>
      <c r="L25" s="9"/>
      <c r="M25" s="36"/>
      <c r="N25" s="48">
        <f t="shared" si="4"/>
        <v>371.66</v>
      </c>
      <c r="O25" s="14"/>
    </row>
    <row r="26" spans="1:15" s="6" customFormat="1" ht="15">
      <c r="A26" s="4" t="s">
        <v>76</v>
      </c>
      <c r="B26" s="31"/>
      <c r="C26" s="9"/>
      <c r="D26" s="54"/>
      <c r="E26" s="46"/>
      <c r="F26" s="9"/>
      <c r="G26" s="17"/>
      <c r="H26" s="31"/>
      <c r="I26" s="9"/>
      <c r="J26" s="36"/>
      <c r="K26" s="31"/>
      <c r="L26" s="9"/>
      <c r="M26" s="36"/>
      <c r="N26" s="48">
        <f t="shared" si="4"/>
        <v>0</v>
      </c>
      <c r="O26" s="14"/>
    </row>
    <row r="27" spans="1:15" s="6" customFormat="1" ht="25.5">
      <c r="A27" s="4" t="s">
        <v>77</v>
      </c>
      <c r="B27" s="31"/>
      <c r="C27" s="9"/>
      <c r="D27" s="54"/>
      <c r="E27" s="160" t="s">
        <v>167</v>
      </c>
      <c r="F27" s="161">
        <v>41544</v>
      </c>
      <c r="G27" s="65">
        <v>1214.28</v>
      </c>
      <c r="H27" s="31"/>
      <c r="I27" s="9"/>
      <c r="J27" s="54"/>
      <c r="K27" s="31"/>
      <c r="L27" s="9"/>
      <c r="M27" s="54"/>
      <c r="N27" s="48">
        <f t="shared" si="4"/>
        <v>1214.28</v>
      </c>
      <c r="O27" s="14"/>
    </row>
    <row r="28" spans="1:15" s="5" customFormat="1" ht="15">
      <c r="A28" s="4" t="s">
        <v>78</v>
      </c>
      <c r="B28" s="29"/>
      <c r="C28" s="7"/>
      <c r="D28" s="54"/>
      <c r="E28" s="160" t="s">
        <v>167</v>
      </c>
      <c r="F28" s="161">
        <v>41544</v>
      </c>
      <c r="G28" s="65">
        <v>2617.3</v>
      </c>
      <c r="H28" s="29"/>
      <c r="I28" s="7"/>
      <c r="J28" s="35"/>
      <c r="K28" s="29"/>
      <c r="L28" s="7"/>
      <c r="M28" s="35"/>
      <c r="N28" s="48">
        <f t="shared" si="4"/>
        <v>2617.3</v>
      </c>
      <c r="O28" s="14"/>
    </row>
    <row r="29" spans="1:15" s="6" customFormat="1" ht="30">
      <c r="A29" s="102" t="s">
        <v>79</v>
      </c>
      <c r="B29" s="31"/>
      <c r="C29" s="9"/>
      <c r="D29" s="54"/>
      <c r="E29" s="46"/>
      <c r="F29" s="9"/>
      <c r="G29" s="17"/>
      <c r="H29" s="31"/>
      <c r="I29" s="9"/>
      <c r="J29" s="36"/>
      <c r="K29" s="31"/>
      <c r="L29" s="9"/>
      <c r="M29" s="36"/>
      <c r="N29" s="48">
        <f t="shared" si="4"/>
        <v>0</v>
      </c>
      <c r="O29" s="14"/>
    </row>
    <row r="30" spans="1:15" s="6" customFormat="1" ht="25.5">
      <c r="A30" s="103" t="s">
        <v>80</v>
      </c>
      <c r="B30" s="160" t="s">
        <v>146</v>
      </c>
      <c r="C30" s="161">
        <v>41425</v>
      </c>
      <c r="D30" s="65">
        <v>743.35</v>
      </c>
      <c r="E30" s="56"/>
      <c r="F30" s="64"/>
      <c r="G30" s="19"/>
      <c r="H30" s="160" t="s">
        <v>187</v>
      </c>
      <c r="I30" s="161" t="s">
        <v>188</v>
      </c>
      <c r="J30" s="65">
        <v>743.35</v>
      </c>
      <c r="K30" s="160" t="s">
        <v>205</v>
      </c>
      <c r="L30" s="161">
        <v>41733</v>
      </c>
      <c r="M30" s="65">
        <v>743.35</v>
      </c>
      <c r="N30" s="48">
        <f t="shared" si="4"/>
        <v>2230.05</v>
      </c>
      <c r="O30" s="14"/>
    </row>
    <row r="31" spans="1:15" s="6" customFormat="1" ht="25.5">
      <c r="A31" s="103" t="s">
        <v>82</v>
      </c>
      <c r="B31" s="55"/>
      <c r="C31" s="64"/>
      <c r="D31" s="65"/>
      <c r="E31" s="56"/>
      <c r="F31" s="64"/>
      <c r="G31" s="19"/>
      <c r="H31" s="160" t="s">
        <v>187</v>
      </c>
      <c r="I31" s="161" t="s">
        <v>189</v>
      </c>
      <c r="J31" s="65">
        <v>1486.7</v>
      </c>
      <c r="K31" s="55"/>
      <c r="L31" s="64"/>
      <c r="M31" s="49"/>
      <c r="N31" s="48">
        <f t="shared" si="4"/>
        <v>1486.7</v>
      </c>
      <c r="O31" s="14"/>
    </row>
    <row r="32" spans="1:15" s="6" customFormat="1" ht="15">
      <c r="A32" s="103" t="s">
        <v>83</v>
      </c>
      <c r="B32" s="160" t="s">
        <v>153</v>
      </c>
      <c r="C32" s="161">
        <v>41467</v>
      </c>
      <c r="D32" s="65">
        <v>1560.23</v>
      </c>
      <c r="E32" s="56"/>
      <c r="F32" s="64"/>
      <c r="G32" s="19"/>
      <c r="H32" s="55"/>
      <c r="I32" s="64"/>
      <c r="J32" s="49"/>
      <c r="K32" s="55"/>
      <c r="L32" s="64"/>
      <c r="M32" s="49"/>
      <c r="N32" s="48">
        <f t="shared" si="4"/>
        <v>1560.23</v>
      </c>
      <c r="O32" s="14"/>
    </row>
    <row r="33" spans="1:15" s="6" customFormat="1" ht="25.5">
      <c r="A33" s="225" t="s">
        <v>85</v>
      </c>
      <c r="B33" s="55"/>
      <c r="C33" s="64"/>
      <c r="D33" s="65"/>
      <c r="E33" s="160" t="s">
        <v>161</v>
      </c>
      <c r="F33" s="161">
        <v>41516</v>
      </c>
      <c r="G33" s="65">
        <v>371.67</v>
      </c>
      <c r="H33" s="160" t="s">
        <v>187</v>
      </c>
      <c r="I33" s="161" t="s">
        <v>188</v>
      </c>
      <c r="J33" s="65">
        <v>371.67</v>
      </c>
      <c r="K33" s="55"/>
      <c r="L33" s="64"/>
      <c r="M33" s="49"/>
      <c r="N33" s="48">
        <f t="shared" si="4"/>
        <v>743.34</v>
      </c>
      <c r="O33" s="14"/>
    </row>
    <row r="34" spans="1:15" s="6" customFormat="1" ht="25.5">
      <c r="A34" s="226"/>
      <c r="B34" s="55"/>
      <c r="C34" s="64"/>
      <c r="D34" s="65"/>
      <c r="E34" s="174"/>
      <c r="F34" s="161"/>
      <c r="G34" s="175"/>
      <c r="H34" s="160" t="s">
        <v>187</v>
      </c>
      <c r="I34" s="161" t="s">
        <v>189</v>
      </c>
      <c r="J34" s="65">
        <v>371.67</v>
      </c>
      <c r="K34" s="55"/>
      <c r="L34" s="64"/>
      <c r="M34" s="49"/>
      <c r="N34" s="48">
        <f t="shared" si="4"/>
        <v>371.67</v>
      </c>
      <c r="O34" s="14"/>
    </row>
    <row r="35" spans="1:15" s="6" customFormat="1" ht="15">
      <c r="A35" s="4" t="s">
        <v>137</v>
      </c>
      <c r="B35" s="160" t="s">
        <v>152</v>
      </c>
      <c r="C35" s="161">
        <v>41460</v>
      </c>
      <c r="D35" s="65">
        <v>1586.25</v>
      </c>
      <c r="E35" s="56"/>
      <c r="F35" s="64"/>
      <c r="G35" s="19"/>
      <c r="H35" s="55"/>
      <c r="I35" s="64"/>
      <c r="J35" s="49"/>
      <c r="K35" s="55"/>
      <c r="L35" s="64"/>
      <c r="M35" s="49"/>
      <c r="N35" s="48">
        <f t="shared" si="4"/>
        <v>1586.25</v>
      </c>
      <c r="O35" s="14"/>
    </row>
    <row r="36" spans="1:15" s="6" customFormat="1" ht="15">
      <c r="A36" s="103" t="s">
        <v>87</v>
      </c>
      <c r="B36" s="55"/>
      <c r="C36" s="64"/>
      <c r="D36" s="54">
        <f>O36/4</f>
        <v>1321.92</v>
      </c>
      <c r="E36" s="56"/>
      <c r="F36" s="64"/>
      <c r="G36" s="54">
        <f>O36/4</f>
        <v>1321.92</v>
      </c>
      <c r="H36" s="55"/>
      <c r="I36" s="64"/>
      <c r="J36" s="54">
        <f>O36/4</f>
        <v>1321.92</v>
      </c>
      <c r="K36" s="55"/>
      <c r="L36" s="64"/>
      <c r="M36" s="54">
        <f>O36/4</f>
        <v>1321.92</v>
      </c>
      <c r="N36" s="48">
        <f t="shared" si="4"/>
        <v>5287.68</v>
      </c>
      <c r="O36" s="14">
        <v>5287.68</v>
      </c>
    </row>
    <row r="37" spans="1:15" s="6" customFormat="1" ht="30">
      <c r="A37" s="92" t="s">
        <v>88</v>
      </c>
      <c r="B37" s="55"/>
      <c r="C37" s="64"/>
      <c r="D37" s="65"/>
      <c r="E37" s="56"/>
      <c r="F37" s="64"/>
      <c r="G37" s="65"/>
      <c r="H37" s="55"/>
      <c r="I37" s="64"/>
      <c r="J37" s="65"/>
      <c r="K37" s="55"/>
      <c r="L37" s="64"/>
      <c r="M37" s="65"/>
      <c r="N37" s="48">
        <f t="shared" si="4"/>
        <v>0</v>
      </c>
      <c r="O37" s="14"/>
    </row>
    <row r="38" spans="1:15" s="6" customFormat="1" ht="15">
      <c r="A38" s="4" t="s">
        <v>139</v>
      </c>
      <c r="B38" s="160" t="s">
        <v>152</v>
      </c>
      <c r="C38" s="161">
        <v>41460</v>
      </c>
      <c r="D38" s="65">
        <v>528.75</v>
      </c>
      <c r="E38" s="56"/>
      <c r="F38" s="64"/>
      <c r="G38" s="65"/>
      <c r="H38" s="55"/>
      <c r="I38" s="64"/>
      <c r="J38" s="65"/>
      <c r="K38" s="55"/>
      <c r="L38" s="64"/>
      <c r="M38" s="65"/>
      <c r="N38" s="48">
        <f t="shared" si="4"/>
        <v>528.75</v>
      </c>
      <c r="O38" s="14"/>
    </row>
    <row r="39" spans="1:15" s="6" customFormat="1" ht="15">
      <c r="A39" s="92" t="s">
        <v>90</v>
      </c>
      <c r="B39" s="55"/>
      <c r="C39" s="64"/>
      <c r="D39" s="65"/>
      <c r="E39" s="56"/>
      <c r="F39" s="64"/>
      <c r="G39" s="65"/>
      <c r="H39" s="55"/>
      <c r="I39" s="64"/>
      <c r="J39" s="65"/>
      <c r="K39" s="55"/>
      <c r="L39" s="64"/>
      <c r="M39" s="65"/>
      <c r="N39" s="48">
        <f t="shared" si="4"/>
        <v>0</v>
      </c>
      <c r="O39" s="14"/>
    </row>
    <row r="40" spans="1:15" s="6" customFormat="1" ht="15">
      <c r="A40" s="98" t="s">
        <v>91</v>
      </c>
      <c r="B40" s="55"/>
      <c r="C40" s="64"/>
      <c r="D40" s="65"/>
      <c r="E40" s="160" t="s">
        <v>158</v>
      </c>
      <c r="F40" s="161">
        <v>41509</v>
      </c>
      <c r="G40" s="65">
        <v>3539.79</v>
      </c>
      <c r="H40" s="55"/>
      <c r="I40" s="64"/>
      <c r="J40" s="65"/>
      <c r="K40" s="55"/>
      <c r="L40" s="64"/>
      <c r="M40" s="65"/>
      <c r="N40" s="48">
        <f t="shared" si="4"/>
        <v>3539.79</v>
      </c>
      <c r="O40" s="14"/>
    </row>
    <row r="41" spans="1:15" s="6" customFormat="1" ht="15">
      <c r="A41" s="98" t="s">
        <v>92</v>
      </c>
      <c r="B41" s="55"/>
      <c r="C41" s="64"/>
      <c r="D41" s="65"/>
      <c r="E41" s="56"/>
      <c r="F41" s="64"/>
      <c r="G41" s="65"/>
      <c r="H41" s="55"/>
      <c r="I41" s="64"/>
      <c r="J41" s="65"/>
      <c r="K41" s="55">
        <v>50</v>
      </c>
      <c r="L41" s="173">
        <v>41759</v>
      </c>
      <c r="M41" s="65">
        <v>777.03</v>
      </c>
      <c r="N41" s="48">
        <f t="shared" si="4"/>
        <v>777.03</v>
      </c>
      <c r="O41" s="14"/>
    </row>
    <row r="42" spans="1:15" s="6" customFormat="1" ht="15">
      <c r="A42" s="4" t="s">
        <v>97</v>
      </c>
      <c r="B42" s="55"/>
      <c r="C42" s="64"/>
      <c r="D42" s="65"/>
      <c r="E42" s="56"/>
      <c r="F42" s="64"/>
      <c r="G42" s="65"/>
      <c r="H42" s="55"/>
      <c r="I42" s="64"/>
      <c r="J42" s="65"/>
      <c r="K42" s="55"/>
      <c r="L42" s="64"/>
      <c r="M42" s="65"/>
      <c r="N42" s="48">
        <f t="shared" si="4"/>
        <v>0</v>
      </c>
      <c r="O42" s="14"/>
    </row>
    <row r="43" spans="1:15" s="6" customFormat="1" ht="15">
      <c r="A43" s="98" t="s">
        <v>140</v>
      </c>
      <c r="B43" s="55"/>
      <c r="C43" s="64"/>
      <c r="D43" s="65"/>
      <c r="E43" s="160" t="s">
        <v>171</v>
      </c>
      <c r="F43" s="161">
        <v>41544</v>
      </c>
      <c r="G43" s="65">
        <v>11531.13</v>
      </c>
      <c r="H43" s="55"/>
      <c r="I43" s="64"/>
      <c r="J43" s="65"/>
      <c r="K43" s="55"/>
      <c r="L43" s="64"/>
      <c r="M43" s="65"/>
      <c r="N43" s="48">
        <f t="shared" si="4"/>
        <v>11531.13</v>
      </c>
      <c r="O43" s="14"/>
    </row>
    <row r="44" spans="1:15" s="6" customFormat="1" ht="15">
      <c r="A44" s="92" t="s">
        <v>93</v>
      </c>
      <c r="B44" s="55"/>
      <c r="C44" s="64"/>
      <c r="D44" s="65"/>
      <c r="E44" s="56"/>
      <c r="F44" s="64"/>
      <c r="G44" s="65"/>
      <c r="H44" s="55"/>
      <c r="I44" s="64"/>
      <c r="J44" s="65"/>
      <c r="K44" s="55"/>
      <c r="L44" s="64"/>
      <c r="M44" s="65"/>
      <c r="N44" s="48">
        <f t="shared" si="4"/>
        <v>0</v>
      </c>
      <c r="O44" s="14"/>
    </row>
    <row r="45" spans="1:15" s="6" customFormat="1" ht="15">
      <c r="A45" s="4" t="s">
        <v>94</v>
      </c>
      <c r="B45" s="55"/>
      <c r="C45" s="64"/>
      <c r="D45" s="65"/>
      <c r="E45" s="56"/>
      <c r="F45" s="64"/>
      <c r="G45" s="65"/>
      <c r="H45" s="160" t="s">
        <v>193</v>
      </c>
      <c r="I45" s="161">
        <v>41628</v>
      </c>
      <c r="J45" s="65">
        <v>932.26</v>
      </c>
      <c r="K45" s="55"/>
      <c r="L45" s="64"/>
      <c r="M45" s="65"/>
      <c r="N45" s="48">
        <f t="shared" si="4"/>
        <v>932.26</v>
      </c>
      <c r="O45" s="14"/>
    </row>
    <row r="46" spans="1:15" s="6" customFormat="1" ht="15">
      <c r="A46" s="4" t="s">
        <v>107</v>
      </c>
      <c r="B46" s="55"/>
      <c r="C46" s="64"/>
      <c r="D46" s="65"/>
      <c r="E46" s="56"/>
      <c r="F46" s="64"/>
      <c r="G46" s="65"/>
      <c r="H46" s="55"/>
      <c r="I46" s="64"/>
      <c r="J46" s="65"/>
      <c r="K46" s="55"/>
      <c r="L46" s="64"/>
      <c r="M46" s="65"/>
      <c r="N46" s="48">
        <f t="shared" si="4"/>
        <v>0</v>
      </c>
      <c r="O46" s="14"/>
    </row>
    <row r="47" spans="1:15" s="6" customFormat="1" ht="15">
      <c r="A47" s="102" t="s">
        <v>117</v>
      </c>
      <c r="B47" s="55"/>
      <c r="C47" s="64"/>
      <c r="D47" s="65"/>
      <c r="E47" s="56"/>
      <c r="F47" s="64"/>
      <c r="G47" s="65"/>
      <c r="H47" s="55"/>
      <c r="I47" s="64"/>
      <c r="J47" s="65"/>
      <c r="K47" s="55"/>
      <c r="L47" s="64"/>
      <c r="M47" s="65"/>
      <c r="N47" s="48">
        <f t="shared" si="4"/>
        <v>0</v>
      </c>
      <c r="O47" s="14"/>
    </row>
    <row r="48" spans="1:15" s="6" customFormat="1" ht="15">
      <c r="A48" s="103" t="s">
        <v>118</v>
      </c>
      <c r="B48" s="55"/>
      <c r="C48" s="64"/>
      <c r="D48" s="65"/>
      <c r="E48" s="56"/>
      <c r="F48" s="64"/>
      <c r="G48" s="65"/>
      <c r="H48" s="55"/>
      <c r="I48" s="64"/>
      <c r="J48" s="65"/>
      <c r="K48" s="55"/>
      <c r="L48" s="64"/>
      <c r="M48" s="65"/>
      <c r="N48" s="48">
        <f t="shared" si="4"/>
        <v>0</v>
      </c>
      <c r="O48" s="14"/>
    </row>
    <row r="49" spans="1:15" s="6" customFormat="1" ht="15">
      <c r="A49" s="103" t="s">
        <v>119</v>
      </c>
      <c r="B49" s="56"/>
      <c r="C49" s="64"/>
      <c r="D49" s="65"/>
      <c r="E49" s="56"/>
      <c r="F49" s="64"/>
      <c r="G49" s="65"/>
      <c r="H49" s="55"/>
      <c r="I49" s="64"/>
      <c r="J49" s="65"/>
      <c r="K49" s="55"/>
      <c r="L49" s="64"/>
      <c r="M49" s="65"/>
      <c r="N49" s="48">
        <f t="shared" si="4"/>
        <v>0</v>
      </c>
      <c r="O49" s="14"/>
    </row>
    <row r="50" spans="1:15" s="6" customFormat="1" ht="15">
      <c r="A50" s="102" t="s">
        <v>120</v>
      </c>
      <c r="B50" s="56"/>
      <c r="C50" s="64"/>
      <c r="D50" s="65"/>
      <c r="E50" s="56"/>
      <c r="F50" s="64"/>
      <c r="G50" s="65"/>
      <c r="H50" s="55"/>
      <c r="I50" s="64"/>
      <c r="J50" s="65"/>
      <c r="K50" s="55"/>
      <c r="L50" s="64"/>
      <c r="M50" s="65"/>
      <c r="N50" s="48">
        <f t="shared" si="4"/>
        <v>0</v>
      </c>
      <c r="O50" s="14"/>
    </row>
    <row r="51" spans="1:15" s="6" customFormat="1" ht="15">
      <c r="A51" s="216" t="s">
        <v>127</v>
      </c>
      <c r="B51" s="56"/>
      <c r="C51" s="64"/>
      <c r="D51" s="65"/>
      <c r="E51" s="56"/>
      <c r="F51" s="64"/>
      <c r="G51" s="65"/>
      <c r="H51" s="55">
        <v>248</v>
      </c>
      <c r="I51" s="173">
        <v>41615</v>
      </c>
      <c r="J51" s="65">
        <v>1796.85</v>
      </c>
      <c r="K51" s="55"/>
      <c r="L51" s="64"/>
      <c r="M51" s="65"/>
      <c r="N51" s="48">
        <f t="shared" si="4"/>
        <v>1796.85</v>
      </c>
      <c r="O51" s="14"/>
    </row>
    <row r="52" spans="1:15" s="6" customFormat="1" ht="15">
      <c r="A52" s="217"/>
      <c r="B52" s="56"/>
      <c r="C52" s="64"/>
      <c r="D52" s="65"/>
      <c r="E52" s="56"/>
      <c r="F52" s="64"/>
      <c r="G52" s="65"/>
      <c r="H52" s="160" t="s">
        <v>186</v>
      </c>
      <c r="I52" s="161">
        <v>41622</v>
      </c>
      <c r="J52" s="65">
        <v>3593.7</v>
      </c>
      <c r="K52" s="55"/>
      <c r="L52" s="64"/>
      <c r="M52" s="65"/>
      <c r="N52" s="48">
        <f t="shared" si="4"/>
        <v>3593.7</v>
      </c>
      <c r="O52" s="14"/>
    </row>
    <row r="53" spans="1:15" s="6" customFormat="1" ht="25.5">
      <c r="A53" s="218"/>
      <c r="B53" s="56"/>
      <c r="C53" s="64"/>
      <c r="D53" s="65"/>
      <c r="E53" s="56"/>
      <c r="F53" s="64"/>
      <c r="G53" s="65"/>
      <c r="H53" s="160" t="s">
        <v>187</v>
      </c>
      <c r="I53" s="161" t="s">
        <v>192</v>
      </c>
      <c r="J53" s="65">
        <v>12095</v>
      </c>
      <c r="K53" s="55"/>
      <c r="L53" s="64"/>
      <c r="M53" s="65"/>
      <c r="N53" s="48">
        <f t="shared" si="4"/>
        <v>12095</v>
      </c>
      <c r="O53" s="14"/>
    </row>
    <row r="54" spans="1:15" s="6" customFormat="1" ht="19.5" thickBot="1">
      <c r="A54" s="144" t="s">
        <v>95</v>
      </c>
      <c r="B54" s="56"/>
      <c r="C54" s="64"/>
      <c r="D54" s="54">
        <f>O54/4</f>
        <v>6087.39</v>
      </c>
      <c r="E54" s="56"/>
      <c r="F54" s="64"/>
      <c r="G54" s="54">
        <f>O54/4</f>
        <v>6087.39</v>
      </c>
      <c r="H54" s="55"/>
      <c r="I54" s="64"/>
      <c r="J54" s="54">
        <f>O54/4</f>
        <v>6087.39</v>
      </c>
      <c r="K54" s="55"/>
      <c r="L54" s="64"/>
      <c r="M54" s="54">
        <f>O54/4</f>
        <v>6087.39</v>
      </c>
      <c r="N54" s="48">
        <f t="shared" si="4"/>
        <v>24349.56</v>
      </c>
      <c r="O54" s="14">
        <v>24349.57</v>
      </c>
    </row>
    <row r="55" spans="1:15" s="5" customFormat="1" ht="20.25" thickBot="1">
      <c r="A55" s="60" t="s">
        <v>4</v>
      </c>
      <c r="B55" s="71"/>
      <c r="C55" s="72"/>
      <c r="D55" s="73">
        <f>SUM(D6:D54)</f>
        <v>64439.39</v>
      </c>
      <c r="E55" s="20"/>
      <c r="F55" s="72"/>
      <c r="G55" s="73">
        <f>SUM(G6:G54)</f>
        <v>71736.79</v>
      </c>
      <c r="H55" s="74"/>
      <c r="I55" s="72"/>
      <c r="J55" s="73">
        <f>SUM(J6:J54)</f>
        <v>73474.45</v>
      </c>
      <c r="K55" s="74"/>
      <c r="L55" s="72"/>
      <c r="M55" s="75">
        <f>SUM(M6:M54)</f>
        <v>53787.96</v>
      </c>
      <c r="N55" s="48">
        <f t="shared" si="4"/>
        <v>263438.59</v>
      </c>
      <c r="O55" s="23">
        <f>SUM(O6:O54)</f>
        <v>208332.94</v>
      </c>
    </row>
    <row r="56" spans="1:15" s="10" customFormat="1" ht="20.25" hidden="1" thickBot="1">
      <c r="A56" s="41" t="s">
        <v>2</v>
      </c>
      <c r="B56" s="66"/>
      <c r="C56" s="67"/>
      <c r="D56" s="68"/>
      <c r="E56" s="69"/>
      <c r="F56" s="67"/>
      <c r="G56" s="70"/>
      <c r="H56" s="66"/>
      <c r="I56" s="67"/>
      <c r="J56" s="68"/>
      <c r="K56" s="66"/>
      <c r="L56" s="67"/>
      <c r="M56" s="68"/>
      <c r="N56" s="47"/>
      <c r="O56" s="24"/>
    </row>
    <row r="57" spans="1:15" s="11" customFormat="1" ht="39.75" customHeight="1" thickBot="1">
      <c r="A57" s="229" t="s">
        <v>3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1"/>
      <c r="O57" s="25"/>
    </row>
    <row r="58" spans="1:15" s="6" customFormat="1" ht="25.5">
      <c r="A58" s="176" t="s">
        <v>190</v>
      </c>
      <c r="B58" s="55"/>
      <c r="C58" s="64"/>
      <c r="D58" s="65"/>
      <c r="E58" s="56"/>
      <c r="F58" s="64"/>
      <c r="G58" s="65"/>
      <c r="H58" s="160" t="s">
        <v>187</v>
      </c>
      <c r="I58" s="161" t="s">
        <v>191</v>
      </c>
      <c r="J58" s="65">
        <v>100739.61</v>
      </c>
      <c r="K58" s="55"/>
      <c r="L58" s="64"/>
      <c r="M58" s="65"/>
      <c r="N58" s="48"/>
      <c r="O58" s="14"/>
    </row>
    <row r="59" spans="1:15" s="6" customFormat="1" ht="15">
      <c r="A59" s="133" t="s">
        <v>144</v>
      </c>
      <c r="B59" s="55"/>
      <c r="C59" s="64"/>
      <c r="D59" s="65"/>
      <c r="E59" s="56"/>
      <c r="F59" s="64"/>
      <c r="G59" s="65"/>
      <c r="H59" s="55"/>
      <c r="I59" s="64"/>
      <c r="J59" s="65"/>
      <c r="K59" s="55"/>
      <c r="L59" s="64"/>
      <c r="M59" s="65"/>
      <c r="N59" s="48"/>
      <c r="O59" s="14"/>
    </row>
    <row r="60" spans="1:16" s="244" customFormat="1" ht="15.75" thickBot="1">
      <c r="A60" s="239" t="s">
        <v>145</v>
      </c>
      <c r="B60" s="240"/>
      <c r="C60" s="241"/>
      <c r="D60" s="242"/>
      <c r="E60" s="243"/>
      <c r="F60" s="241"/>
      <c r="G60" s="245"/>
      <c r="H60" s="246"/>
      <c r="I60" s="247"/>
      <c r="J60" s="245"/>
      <c r="K60" s="246"/>
      <c r="L60" s="247"/>
      <c r="M60" s="245"/>
      <c r="N60" s="248"/>
      <c r="O60" s="14"/>
      <c r="P60" s="249"/>
    </row>
    <row r="61" spans="1:15" s="81" customFormat="1" ht="20.25" thickBot="1">
      <c r="A61" s="76" t="s">
        <v>4</v>
      </c>
      <c r="B61" s="77"/>
      <c r="C61" s="88"/>
      <c r="D61" s="88">
        <f>SUM(D58:D60)</f>
        <v>0</v>
      </c>
      <c r="E61" s="88"/>
      <c r="F61" s="88"/>
      <c r="G61" s="88">
        <f>SUM(G58:G60)</f>
        <v>0</v>
      </c>
      <c r="H61" s="88"/>
      <c r="I61" s="88"/>
      <c r="J61" s="88">
        <f>SUM(J58:J60)</f>
        <v>100739.61</v>
      </c>
      <c r="K61" s="88"/>
      <c r="L61" s="88"/>
      <c r="M61" s="88">
        <f>SUM(M58:M60)</f>
        <v>0</v>
      </c>
      <c r="N61" s="48">
        <f>M61+J61+G61+D61</f>
        <v>100739.61</v>
      </c>
      <c r="O61" s="80"/>
    </row>
    <row r="62" spans="1:15" s="6" customFormat="1" ht="42" customHeight="1">
      <c r="A62" s="229" t="s">
        <v>29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1"/>
      <c r="O62" s="15"/>
    </row>
    <row r="63" spans="1:15" s="6" customFormat="1" ht="15">
      <c r="A63" s="39" t="s">
        <v>147</v>
      </c>
      <c r="B63" s="160" t="s">
        <v>148</v>
      </c>
      <c r="C63" s="161">
        <v>41453</v>
      </c>
      <c r="D63" s="65">
        <v>2367.25</v>
      </c>
      <c r="E63" s="22"/>
      <c r="F63" s="1"/>
      <c r="G63" s="15"/>
      <c r="H63" s="32"/>
      <c r="I63" s="1"/>
      <c r="J63" s="37"/>
      <c r="K63" s="32"/>
      <c r="L63" s="1"/>
      <c r="M63" s="37"/>
      <c r="N63" s="46"/>
      <c r="O63" s="22"/>
    </row>
    <row r="64" spans="1:15" s="6" customFormat="1" ht="15">
      <c r="A64" s="39" t="s">
        <v>151</v>
      </c>
      <c r="B64" s="160" t="s">
        <v>150</v>
      </c>
      <c r="C64" s="161">
        <v>41411</v>
      </c>
      <c r="D64" s="65">
        <v>5824.67</v>
      </c>
      <c r="E64" s="46"/>
      <c r="F64" s="9"/>
      <c r="G64" s="17"/>
      <c r="H64" s="31"/>
      <c r="I64" s="9"/>
      <c r="J64" s="36"/>
      <c r="K64" s="31"/>
      <c r="L64" s="9"/>
      <c r="M64" s="36"/>
      <c r="N64" s="46"/>
      <c r="O64" s="22"/>
    </row>
    <row r="65" spans="1:15" s="6" customFormat="1" ht="15">
      <c r="A65" s="39" t="s">
        <v>160</v>
      </c>
      <c r="B65" s="31"/>
      <c r="C65" s="9"/>
      <c r="D65" s="36"/>
      <c r="E65" s="160" t="s">
        <v>159</v>
      </c>
      <c r="F65" s="161">
        <v>41509</v>
      </c>
      <c r="G65" s="65">
        <v>184.33</v>
      </c>
      <c r="H65" s="31"/>
      <c r="I65" s="9"/>
      <c r="J65" s="36"/>
      <c r="K65" s="31"/>
      <c r="L65" s="9"/>
      <c r="M65" s="36"/>
      <c r="N65" s="46"/>
      <c r="O65" s="22"/>
    </row>
    <row r="66" spans="1:15" s="188" customFormat="1" ht="15">
      <c r="A66" s="179" t="s">
        <v>162</v>
      </c>
      <c r="B66" s="180"/>
      <c r="C66" s="181"/>
      <c r="D66" s="182"/>
      <c r="E66" s="183" t="s">
        <v>161</v>
      </c>
      <c r="F66" s="184">
        <v>41516</v>
      </c>
      <c r="G66" s="185">
        <v>1354.02</v>
      </c>
      <c r="H66" s="180"/>
      <c r="I66" s="181"/>
      <c r="J66" s="182"/>
      <c r="K66" s="180"/>
      <c r="L66" s="181"/>
      <c r="M66" s="182"/>
      <c r="N66" s="186"/>
      <c r="O66" s="187"/>
    </row>
    <row r="67" spans="1:15" s="188" customFormat="1" ht="15">
      <c r="A67" s="179" t="s">
        <v>210</v>
      </c>
      <c r="B67" s="180">
        <v>3110</v>
      </c>
      <c r="C67" s="189">
        <v>41837</v>
      </c>
      <c r="D67" s="190">
        <v>20164.72</v>
      </c>
      <c r="E67" s="183"/>
      <c r="F67" s="184"/>
      <c r="G67" s="185"/>
      <c r="H67" s="180"/>
      <c r="I67" s="181"/>
      <c r="J67" s="182"/>
      <c r="K67" s="180"/>
      <c r="L67" s="181"/>
      <c r="M67" s="182"/>
      <c r="N67" s="186"/>
      <c r="O67" s="187"/>
    </row>
    <row r="68" spans="1:15" s="6" customFormat="1" ht="15">
      <c r="A68" s="39" t="s">
        <v>163</v>
      </c>
      <c r="B68" s="31"/>
      <c r="C68" s="9"/>
      <c r="D68" s="36"/>
      <c r="E68" s="160" t="s">
        <v>161</v>
      </c>
      <c r="F68" s="161">
        <v>41516</v>
      </c>
      <c r="G68" s="65">
        <v>8869.65</v>
      </c>
      <c r="H68" s="31"/>
      <c r="I68" s="9"/>
      <c r="J68" s="36"/>
      <c r="K68" s="31"/>
      <c r="L68" s="9"/>
      <c r="M68" s="36"/>
      <c r="N68" s="46"/>
      <c r="O68" s="22"/>
    </row>
    <row r="69" spans="1:15" s="6" customFormat="1" ht="15">
      <c r="A69" s="39" t="s">
        <v>164</v>
      </c>
      <c r="B69" s="31"/>
      <c r="C69" s="9"/>
      <c r="D69" s="36"/>
      <c r="E69" s="160" t="s">
        <v>165</v>
      </c>
      <c r="F69" s="161">
        <v>41523</v>
      </c>
      <c r="G69" s="65">
        <v>21560.9</v>
      </c>
      <c r="H69" s="31"/>
      <c r="I69" s="9"/>
      <c r="J69" s="36"/>
      <c r="K69" s="31"/>
      <c r="L69" s="9"/>
      <c r="M69" s="36"/>
      <c r="N69" s="46"/>
      <c r="O69" s="22"/>
    </row>
    <row r="70" spans="1:15" s="6" customFormat="1" ht="15">
      <c r="A70" s="39" t="s">
        <v>168</v>
      </c>
      <c r="B70" s="31"/>
      <c r="C70" s="9"/>
      <c r="D70" s="36"/>
      <c r="E70" s="160" t="s">
        <v>167</v>
      </c>
      <c r="F70" s="161">
        <v>41544</v>
      </c>
      <c r="G70" s="65">
        <v>688.69</v>
      </c>
      <c r="H70" s="31"/>
      <c r="I70" s="9"/>
      <c r="J70" s="36"/>
      <c r="K70" s="31"/>
      <c r="L70" s="9"/>
      <c r="M70" s="36"/>
      <c r="N70" s="46"/>
      <c r="O70" s="22"/>
    </row>
    <row r="71" spans="1:15" s="6" customFormat="1" ht="15">
      <c r="A71" s="39" t="s">
        <v>169</v>
      </c>
      <c r="B71" s="31"/>
      <c r="C71" s="9"/>
      <c r="D71" s="36"/>
      <c r="E71" s="160" t="s">
        <v>170</v>
      </c>
      <c r="F71" s="161">
        <v>41565</v>
      </c>
      <c r="G71" s="65">
        <v>1089.47</v>
      </c>
      <c r="H71" s="31"/>
      <c r="I71" s="9"/>
      <c r="J71" s="36"/>
      <c r="K71" s="31"/>
      <c r="L71" s="9"/>
      <c r="M71" s="36"/>
      <c r="N71" s="46"/>
      <c r="O71" s="22"/>
    </row>
    <row r="72" spans="1:15" s="6" customFormat="1" ht="15">
      <c r="A72" s="40" t="s">
        <v>195</v>
      </c>
      <c r="B72" s="55"/>
      <c r="C72" s="64"/>
      <c r="D72" s="49"/>
      <c r="E72" s="174"/>
      <c r="F72" s="161"/>
      <c r="G72" s="175"/>
      <c r="H72" s="160" t="s">
        <v>194</v>
      </c>
      <c r="I72" s="161">
        <v>41656</v>
      </c>
      <c r="J72" s="65">
        <v>872.84</v>
      </c>
      <c r="K72" s="31"/>
      <c r="L72" s="9"/>
      <c r="M72" s="36"/>
      <c r="N72" s="46"/>
      <c r="O72" s="22"/>
    </row>
    <row r="73" spans="1:15" s="6" customFormat="1" ht="15">
      <c r="A73" s="40" t="s">
        <v>206</v>
      </c>
      <c r="B73" s="55"/>
      <c r="C73" s="64"/>
      <c r="D73" s="49"/>
      <c r="E73" s="174"/>
      <c r="F73" s="161"/>
      <c r="G73" s="175"/>
      <c r="H73" s="160" t="s">
        <v>207</v>
      </c>
      <c r="I73" s="161">
        <v>41663</v>
      </c>
      <c r="J73" s="65">
        <v>376</v>
      </c>
      <c r="K73" s="55"/>
      <c r="L73" s="64"/>
      <c r="M73" s="49"/>
      <c r="N73" s="46"/>
      <c r="O73" s="22"/>
    </row>
    <row r="74" spans="1:15" s="6" customFormat="1" ht="15">
      <c r="A74" s="39" t="s">
        <v>203</v>
      </c>
      <c r="B74" s="31"/>
      <c r="C74" s="9"/>
      <c r="D74" s="36"/>
      <c r="E74" s="46"/>
      <c r="F74" s="9"/>
      <c r="G74" s="17"/>
      <c r="H74" s="31"/>
      <c r="I74" s="9"/>
      <c r="J74" s="36"/>
      <c r="K74" s="160" t="s">
        <v>204</v>
      </c>
      <c r="L74" s="161">
        <v>41696</v>
      </c>
      <c r="M74" s="65">
        <v>438.06</v>
      </c>
      <c r="N74" s="46"/>
      <c r="O74" s="22"/>
    </row>
    <row r="75" spans="1:15" s="6" customFormat="1" ht="16.5" customHeight="1">
      <c r="A75" s="40" t="s">
        <v>196</v>
      </c>
      <c r="B75" s="31"/>
      <c r="C75" s="9"/>
      <c r="D75" s="36"/>
      <c r="E75" s="46"/>
      <c r="F75" s="9"/>
      <c r="G75" s="17"/>
      <c r="H75" s="31"/>
      <c r="I75" s="9"/>
      <c r="J75" s="36"/>
      <c r="K75" s="160" t="s">
        <v>197</v>
      </c>
      <c r="L75" s="161">
        <v>41712</v>
      </c>
      <c r="M75" s="65">
        <v>540.74</v>
      </c>
      <c r="N75" s="46"/>
      <c r="O75" s="22"/>
    </row>
    <row r="76" spans="1:15" s="6" customFormat="1" ht="16.5" customHeight="1">
      <c r="A76" s="40" t="s">
        <v>201</v>
      </c>
      <c r="B76" s="55"/>
      <c r="C76" s="64"/>
      <c r="D76" s="49"/>
      <c r="E76" s="56"/>
      <c r="F76" s="64"/>
      <c r="G76" s="19"/>
      <c r="H76" s="55"/>
      <c r="I76" s="64"/>
      <c r="J76" s="49"/>
      <c r="K76" s="160" t="s">
        <v>202</v>
      </c>
      <c r="L76" s="161">
        <v>41729</v>
      </c>
      <c r="M76" s="65">
        <v>2433.3</v>
      </c>
      <c r="N76" s="46"/>
      <c r="O76" s="22"/>
    </row>
    <row r="77" spans="1:15" s="6" customFormat="1" ht="16.5" customHeight="1">
      <c r="A77" s="39" t="s">
        <v>208</v>
      </c>
      <c r="B77" s="55"/>
      <c r="C77" s="64"/>
      <c r="D77" s="49"/>
      <c r="E77" s="56"/>
      <c r="F77" s="64"/>
      <c r="G77" s="19"/>
      <c r="H77" s="55"/>
      <c r="I77" s="64"/>
      <c r="J77" s="49"/>
      <c r="K77" s="160" t="s">
        <v>209</v>
      </c>
      <c r="L77" s="161">
        <v>41759</v>
      </c>
      <c r="M77" s="65">
        <v>688.69</v>
      </c>
      <c r="N77" s="46"/>
      <c r="O77" s="22"/>
    </row>
    <row r="78" spans="1:15" s="6" customFormat="1" ht="16.5" customHeight="1">
      <c r="A78" s="39" t="s">
        <v>211</v>
      </c>
      <c r="B78" s="55"/>
      <c r="C78" s="64"/>
      <c r="D78" s="49"/>
      <c r="E78" s="56"/>
      <c r="F78" s="64"/>
      <c r="G78" s="19"/>
      <c r="H78" s="55"/>
      <c r="I78" s="64"/>
      <c r="J78" s="49"/>
      <c r="K78" s="160" t="s">
        <v>212</v>
      </c>
      <c r="L78" s="161">
        <v>41754</v>
      </c>
      <c r="M78" s="65">
        <v>106.38</v>
      </c>
      <c r="N78" s="46"/>
      <c r="O78" s="22"/>
    </row>
    <row r="79" spans="1:15" s="6" customFormat="1" ht="13.5" thickBot="1">
      <c r="A79" s="40"/>
      <c r="B79" s="55"/>
      <c r="C79" s="64"/>
      <c r="D79" s="49"/>
      <c r="E79" s="56"/>
      <c r="F79" s="64"/>
      <c r="G79" s="19"/>
      <c r="H79" s="55"/>
      <c r="I79" s="64"/>
      <c r="J79" s="49"/>
      <c r="K79" s="55"/>
      <c r="L79" s="64"/>
      <c r="M79" s="49"/>
      <c r="N79" s="46"/>
      <c r="O79" s="22"/>
    </row>
    <row r="80" spans="1:15" s="81" customFormat="1" ht="20.25" thickBot="1">
      <c r="A80" s="76" t="s">
        <v>4</v>
      </c>
      <c r="B80" s="77"/>
      <c r="C80" s="78"/>
      <c r="D80" s="82">
        <f>SUM(D63:D79)</f>
        <v>28356.64</v>
      </c>
      <c r="E80" s="83"/>
      <c r="F80" s="78"/>
      <c r="G80" s="82">
        <f>SUM(G63:G79)</f>
        <v>33747.06</v>
      </c>
      <c r="H80" s="84"/>
      <c r="I80" s="78"/>
      <c r="J80" s="82">
        <f>SUM(J63:J79)</f>
        <v>1248.84</v>
      </c>
      <c r="K80" s="84"/>
      <c r="L80" s="78"/>
      <c r="M80" s="82">
        <f>SUM(M63:M79)</f>
        <v>4207.17</v>
      </c>
      <c r="N80" s="48">
        <f>M80+J80+G80+D80</f>
        <v>67559.71</v>
      </c>
      <c r="O80" s="85"/>
    </row>
    <row r="81" spans="1:15" s="6" customFormat="1" ht="40.5" customHeight="1" hidden="1" thickBot="1">
      <c r="A81" s="233" t="s">
        <v>30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5"/>
      <c r="O81" s="57"/>
    </row>
    <row r="82" spans="1:15" s="6" customFormat="1" ht="12.75" hidden="1">
      <c r="A82" s="39"/>
      <c r="B82" s="31"/>
      <c r="C82" s="9"/>
      <c r="D82" s="36"/>
      <c r="E82" s="46"/>
      <c r="F82" s="9"/>
      <c r="G82" s="17"/>
      <c r="H82" s="31"/>
      <c r="I82" s="9"/>
      <c r="J82" s="36"/>
      <c r="K82" s="31"/>
      <c r="L82" s="9"/>
      <c r="M82" s="36"/>
      <c r="N82" s="46"/>
      <c r="O82" s="22"/>
    </row>
    <row r="83" spans="1:15" s="6" customFormat="1" ht="12.75" hidden="1">
      <c r="A83" s="39"/>
      <c r="B83" s="31"/>
      <c r="C83" s="9"/>
      <c r="D83" s="36"/>
      <c r="E83" s="46"/>
      <c r="F83" s="9"/>
      <c r="G83" s="17"/>
      <c r="H83" s="31"/>
      <c r="I83" s="9"/>
      <c r="J83" s="36"/>
      <c r="K83" s="31"/>
      <c r="L83" s="9"/>
      <c r="M83" s="36"/>
      <c r="N83" s="46"/>
      <c r="O83" s="22"/>
    </row>
    <row r="84" spans="1:15" s="6" customFormat="1" ht="12.75" hidden="1">
      <c r="A84" s="39"/>
      <c r="B84" s="31"/>
      <c r="C84" s="9"/>
      <c r="D84" s="36"/>
      <c r="E84" s="46"/>
      <c r="F84" s="9"/>
      <c r="G84" s="17"/>
      <c r="H84" s="31"/>
      <c r="I84" s="9"/>
      <c r="J84" s="36"/>
      <c r="K84" s="31"/>
      <c r="L84" s="9"/>
      <c r="M84" s="36"/>
      <c r="N84" s="46"/>
      <c r="O84" s="22"/>
    </row>
    <row r="85" spans="1:15" s="6" customFormat="1" ht="12.75" hidden="1">
      <c r="A85" s="39"/>
      <c r="B85" s="31"/>
      <c r="C85" s="9"/>
      <c r="D85" s="36"/>
      <c r="E85" s="46"/>
      <c r="F85" s="9"/>
      <c r="G85" s="17"/>
      <c r="H85" s="31"/>
      <c r="I85" s="9"/>
      <c r="J85" s="36"/>
      <c r="K85" s="31"/>
      <c r="L85" s="9"/>
      <c r="M85" s="36"/>
      <c r="N85" s="46"/>
      <c r="O85" s="22"/>
    </row>
    <row r="86" spans="1:15" s="6" customFormat="1" ht="13.5" hidden="1" thickBot="1">
      <c r="A86" s="39"/>
      <c r="B86" s="31"/>
      <c r="C86" s="9"/>
      <c r="D86" s="36"/>
      <c r="E86" s="46"/>
      <c r="F86" s="9"/>
      <c r="G86" s="17"/>
      <c r="H86" s="31"/>
      <c r="I86" s="9"/>
      <c r="J86" s="36"/>
      <c r="K86" s="31"/>
      <c r="L86" s="9"/>
      <c r="M86" s="36"/>
      <c r="N86" s="46"/>
      <c r="O86" s="22"/>
    </row>
    <row r="87" spans="1:15" s="81" customFormat="1" ht="20.25" hidden="1" thickBot="1">
      <c r="A87" s="76" t="s">
        <v>4</v>
      </c>
      <c r="B87" s="84"/>
      <c r="C87" s="86"/>
      <c r="D87" s="88">
        <f>SUM(D82:D86)</f>
        <v>0</v>
      </c>
      <c r="E87" s="89"/>
      <c r="F87" s="88"/>
      <c r="G87" s="88">
        <f>SUM(G82:G86)</f>
        <v>0</v>
      </c>
      <c r="H87" s="88"/>
      <c r="I87" s="88"/>
      <c r="J87" s="88">
        <f>SUM(J82:J86)</f>
        <v>0</v>
      </c>
      <c r="K87" s="88"/>
      <c r="L87" s="88"/>
      <c r="M87" s="88">
        <f>SUM(M82:M86)</f>
        <v>0</v>
      </c>
      <c r="N87" s="79"/>
      <c r="O87" s="87"/>
    </row>
    <row r="88" spans="1:15" s="6" customFormat="1" ht="20.25" thickBot="1">
      <c r="A88" s="60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7"/>
    </row>
    <row r="89" spans="1:15" s="2" customFormat="1" ht="20.25" thickBot="1">
      <c r="A89" s="42" t="s">
        <v>6</v>
      </c>
      <c r="B89" s="61"/>
      <c r="C89" s="58"/>
      <c r="D89" s="62">
        <f>D87+D80+D61+D55</f>
        <v>92796.03</v>
      </c>
      <c r="E89" s="59"/>
      <c r="F89" s="58"/>
      <c r="G89" s="62">
        <f>G87+G80+G61+G55</f>
        <v>105483.85</v>
      </c>
      <c r="H89" s="59"/>
      <c r="I89" s="58"/>
      <c r="J89" s="62">
        <f>J87+J80+J61+J55</f>
        <v>175462.9</v>
      </c>
      <c r="K89" s="59"/>
      <c r="L89" s="58"/>
      <c r="M89" s="62">
        <f>M87+M80+M61+M55</f>
        <v>57995.13</v>
      </c>
      <c r="N89" s="48">
        <f>M89+J89+G89+D89</f>
        <v>431737.91</v>
      </c>
      <c r="O89" s="26">
        <f>M89+J89+G89+D89</f>
        <v>431737.91</v>
      </c>
    </row>
    <row r="90" spans="1:13" s="2" customFormat="1" ht="13.5" thickBot="1">
      <c r="A90" s="52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4" s="2" customFormat="1" ht="13.5" thickBot="1">
      <c r="A91" s="50"/>
      <c r="B91" s="53" t="s">
        <v>18</v>
      </c>
      <c r="C91" s="53" t="s">
        <v>19</v>
      </c>
      <c r="D91" s="53" t="s">
        <v>20</v>
      </c>
      <c r="E91" s="53" t="s">
        <v>21</v>
      </c>
      <c r="F91" s="53" t="s">
        <v>22</v>
      </c>
      <c r="G91" s="53" t="s">
        <v>23</v>
      </c>
      <c r="H91" s="53" t="s">
        <v>24</v>
      </c>
      <c r="I91" s="53" t="s">
        <v>25</v>
      </c>
      <c r="J91" s="53" t="s">
        <v>14</v>
      </c>
      <c r="K91" s="53" t="s">
        <v>15</v>
      </c>
      <c r="L91" s="53" t="s">
        <v>16</v>
      </c>
      <c r="M91" s="53" t="s">
        <v>17</v>
      </c>
      <c r="N91" s="53" t="s">
        <v>27</v>
      </c>
    </row>
    <row r="92" spans="1:14" s="2" customFormat="1" ht="13.5" thickBot="1">
      <c r="A92" s="52" t="s">
        <v>13</v>
      </c>
      <c r="B92" s="101">
        <f>'[1]Лист1'!$GC$54</f>
        <v>1310.97</v>
      </c>
      <c r="C92" s="50">
        <f>B96</f>
        <v>32868.43</v>
      </c>
      <c r="D92" s="50">
        <f aca="true" t="shared" si="5" ref="D92:M92">C96</f>
        <v>68746.86</v>
      </c>
      <c r="E92" s="51">
        <f>D96</f>
        <v>19734.63</v>
      </c>
      <c r="F92" s="50">
        <f t="shared" si="5"/>
        <v>62567.16</v>
      </c>
      <c r="G92" s="50">
        <f t="shared" si="5"/>
        <v>98536.26</v>
      </c>
      <c r="H92" s="51">
        <f t="shared" si="5"/>
        <v>31227.01</v>
      </c>
      <c r="I92" s="50">
        <f t="shared" si="5"/>
        <v>68670.97</v>
      </c>
      <c r="J92" s="50">
        <f t="shared" si="5"/>
        <v>113470.54</v>
      </c>
      <c r="K92" s="51">
        <f t="shared" si="5"/>
        <v>-24455.48</v>
      </c>
      <c r="L92" s="50">
        <f t="shared" si="5"/>
        <v>11502.43</v>
      </c>
      <c r="M92" s="50">
        <f t="shared" si="5"/>
        <v>53067.31</v>
      </c>
      <c r="N92" s="50"/>
    </row>
    <row r="93" spans="1:14" s="165" customFormat="1" ht="13.5" thickBot="1">
      <c r="A93" s="163" t="s">
        <v>11</v>
      </c>
      <c r="B93" s="164">
        <v>32998.58</v>
      </c>
      <c r="C93" s="164">
        <v>45777.7</v>
      </c>
      <c r="D93" s="164">
        <v>39388.14</v>
      </c>
      <c r="E93" s="164">
        <v>39388.14</v>
      </c>
      <c r="F93" s="164">
        <v>39388.14</v>
      </c>
      <c r="G93" s="164">
        <v>39388.14</v>
      </c>
      <c r="H93" s="164">
        <v>39388.14</v>
      </c>
      <c r="I93" s="164">
        <v>39388.14</v>
      </c>
      <c r="J93" s="164">
        <v>39388.14</v>
      </c>
      <c r="K93" s="164">
        <v>39388.14</v>
      </c>
      <c r="L93" s="164">
        <v>39388.14</v>
      </c>
      <c r="M93" s="164">
        <v>39388.14</v>
      </c>
      <c r="N93" s="164">
        <f>SUM(B93:M93)</f>
        <v>472657.68</v>
      </c>
    </row>
    <row r="94" spans="1:14" s="165" customFormat="1" ht="13.5" thickBot="1">
      <c r="A94" s="163" t="s">
        <v>12</v>
      </c>
      <c r="B94" s="164">
        <v>31557.46</v>
      </c>
      <c r="C94" s="164">
        <v>35878.43</v>
      </c>
      <c r="D94" s="164">
        <v>43783.8</v>
      </c>
      <c r="E94" s="164">
        <v>42832.53</v>
      </c>
      <c r="F94" s="164">
        <v>35969.1</v>
      </c>
      <c r="G94" s="164">
        <v>38174.6</v>
      </c>
      <c r="H94" s="164">
        <v>37443.96</v>
      </c>
      <c r="I94" s="164">
        <v>44799.57</v>
      </c>
      <c r="J94" s="164">
        <v>37536.88</v>
      </c>
      <c r="K94" s="164">
        <v>35957.91</v>
      </c>
      <c r="L94" s="164">
        <v>41564.88</v>
      </c>
      <c r="M94" s="164">
        <v>36199.92</v>
      </c>
      <c r="N94" s="164">
        <f>SUM(B94:M94)</f>
        <v>461699.04</v>
      </c>
    </row>
    <row r="95" spans="1:14" s="2" customFormat="1" ht="13.5" thickBot="1">
      <c r="A95" s="52" t="s">
        <v>28</v>
      </c>
      <c r="B95" s="50">
        <f aca="true" t="shared" si="6" ref="B95:M95">B94-B93</f>
        <v>-1441.12</v>
      </c>
      <c r="C95" s="50">
        <f t="shared" si="6"/>
        <v>-9899.27</v>
      </c>
      <c r="D95" s="50">
        <f t="shared" si="6"/>
        <v>4395.66</v>
      </c>
      <c r="E95" s="50">
        <f t="shared" si="6"/>
        <v>3444.39</v>
      </c>
      <c r="F95" s="50">
        <f t="shared" si="6"/>
        <v>-3419.04</v>
      </c>
      <c r="G95" s="50">
        <f t="shared" si="6"/>
        <v>-1213.54</v>
      </c>
      <c r="H95" s="50">
        <f t="shared" si="6"/>
        <v>-1944.18</v>
      </c>
      <c r="I95" s="50">
        <f t="shared" si="6"/>
        <v>5411.43</v>
      </c>
      <c r="J95" s="50">
        <f t="shared" si="6"/>
        <v>-1851.26</v>
      </c>
      <c r="K95" s="50">
        <f t="shared" si="6"/>
        <v>-3430.23</v>
      </c>
      <c r="L95" s="50">
        <f t="shared" si="6"/>
        <v>2176.74</v>
      </c>
      <c r="M95" s="50">
        <f t="shared" si="6"/>
        <v>-3188.22</v>
      </c>
      <c r="N95" s="50">
        <f>M95+L95+K95+J95+I95+H95+G95+F95+E95+D95+C95+B95</f>
        <v>-10958.64</v>
      </c>
    </row>
    <row r="96" spans="1:14" s="2" customFormat="1" ht="13.5" thickBot="1">
      <c r="A96" s="52" t="s">
        <v>26</v>
      </c>
      <c r="B96" s="50">
        <f>B92+B94</f>
        <v>32868.43</v>
      </c>
      <c r="C96" s="50">
        <f>C92+C94</f>
        <v>68746.86</v>
      </c>
      <c r="D96" s="166">
        <f>D92+D94-D89</f>
        <v>19734.63</v>
      </c>
      <c r="E96" s="50">
        <f>E92+E94</f>
        <v>62567.16</v>
      </c>
      <c r="F96" s="50">
        <f>F92+F94</f>
        <v>98536.26</v>
      </c>
      <c r="G96" s="166">
        <f>G92+G94-G89</f>
        <v>31227.01</v>
      </c>
      <c r="H96" s="50">
        <f>H92+H94</f>
        <v>68670.97</v>
      </c>
      <c r="I96" s="50">
        <f>I92+I94</f>
        <v>113470.54</v>
      </c>
      <c r="J96" s="166">
        <f>J92+J94-J89</f>
        <v>-24455.48</v>
      </c>
      <c r="K96" s="50">
        <f>K92+K94</f>
        <v>11502.43</v>
      </c>
      <c r="L96" s="50">
        <f>L92+L94</f>
        <v>53067.31</v>
      </c>
      <c r="M96" s="166">
        <f>M92+M94-M89</f>
        <v>31272.1</v>
      </c>
      <c r="N96" s="50"/>
    </row>
    <row r="97" spans="7:14" s="2" customFormat="1" ht="57" customHeight="1">
      <c r="G97" s="33"/>
      <c r="H97" s="228" t="s">
        <v>198</v>
      </c>
      <c r="I97" s="228"/>
      <c r="J97" s="228"/>
      <c r="K97" s="228"/>
      <c r="L97" s="213" t="s">
        <v>199</v>
      </c>
      <c r="M97" s="213"/>
      <c r="N97" s="213"/>
    </row>
    <row r="98" spans="8:14" s="2" customFormat="1" ht="71.25" customHeight="1">
      <c r="H98" s="214" t="s">
        <v>200</v>
      </c>
      <c r="I98" s="214"/>
      <c r="J98" s="214"/>
      <c r="K98" s="214"/>
      <c r="L98" s="215" t="s">
        <v>213</v>
      </c>
      <c r="M98" s="215"/>
      <c r="N98" s="215"/>
    </row>
    <row r="99" s="2" customFormat="1" ht="12.75"/>
    <row r="100" spans="8:13" s="2" customFormat="1" ht="15">
      <c r="H100" s="211" t="s">
        <v>172</v>
      </c>
      <c r="I100" s="211"/>
      <c r="J100" s="211"/>
      <c r="K100" s="167">
        <f>O89</f>
        <v>431737.91</v>
      </c>
      <c r="L100" s="168"/>
      <c r="M100" s="168"/>
    </row>
    <row r="101" spans="8:13" s="2" customFormat="1" ht="15">
      <c r="H101" s="211" t="s">
        <v>173</v>
      </c>
      <c r="I101" s="211"/>
      <c r="J101" s="211"/>
      <c r="K101" s="167">
        <f>N93</f>
        <v>472657.68</v>
      </c>
      <c r="L101" s="168"/>
      <c r="M101" s="168"/>
    </row>
    <row r="102" spans="8:13" s="2" customFormat="1" ht="15">
      <c r="H102" s="211" t="s">
        <v>174</v>
      </c>
      <c r="I102" s="211"/>
      <c r="J102" s="211"/>
      <c r="K102" s="167">
        <f>N94</f>
        <v>461699.04</v>
      </c>
      <c r="L102" s="168"/>
      <c r="M102" s="168"/>
    </row>
    <row r="103" spans="8:13" s="2" customFormat="1" ht="15">
      <c r="H103" s="211" t="s">
        <v>175</v>
      </c>
      <c r="I103" s="211"/>
      <c r="J103" s="211"/>
      <c r="K103" s="167">
        <f>K102-K101</f>
        <v>-10958.64</v>
      </c>
      <c r="L103" s="168"/>
      <c r="M103" s="168"/>
    </row>
    <row r="104" spans="8:13" s="2" customFormat="1" ht="15">
      <c r="H104" s="212" t="s">
        <v>176</v>
      </c>
      <c r="I104" s="212"/>
      <c r="J104" s="212"/>
      <c r="K104" s="167">
        <f>K101-K100</f>
        <v>40919.77</v>
      </c>
      <c r="L104" s="169"/>
      <c r="M104" s="168"/>
    </row>
    <row r="105" spans="8:13" s="2" customFormat="1" ht="15">
      <c r="H105" s="222" t="s">
        <v>177</v>
      </c>
      <c r="I105" s="223"/>
      <c r="J105" s="224"/>
      <c r="K105" s="167">
        <f>B92</f>
        <v>1310.97</v>
      </c>
      <c r="L105" s="168"/>
      <c r="M105" s="168"/>
    </row>
    <row r="106" spans="8:13" s="2" customFormat="1" ht="15.75">
      <c r="H106" s="227" t="s">
        <v>178</v>
      </c>
      <c r="I106" s="227"/>
      <c r="J106" s="227"/>
      <c r="K106" s="170">
        <f>K105+K104+K103+K107</f>
        <v>31272.1</v>
      </c>
      <c r="L106" s="168"/>
      <c r="M106" s="168"/>
    </row>
    <row r="107" spans="8:13" s="2" customFormat="1" ht="15">
      <c r="H107" s="209"/>
      <c r="I107" s="209"/>
      <c r="J107" s="209"/>
      <c r="K107" s="171"/>
      <c r="L107" s="168"/>
      <c r="M107" s="168"/>
    </row>
    <row r="108" spans="8:13" s="2" customFormat="1" ht="15">
      <c r="H108" s="212" t="s">
        <v>179</v>
      </c>
      <c r="I108" s="212"/>
      <c r="J108" s="212"/>
      <c r="K108" s="171">
        <f>D80+G80+J80+M80</f>
        <v>67559.71</v>
      </c>
      <c r="L108" s="210" t="s">
        <v>185</v>
      </c>
      <c r="M108" s="210"/>
    </row>
    <row r="109" spans="8:13" s="2" customFormat="1" ht="15">
      <c r="H109" s="209" t="s">
        <v>180</v>
      </c>
      <c r="I109" s="209"/>
      <c r="J109" s="209"/>
      <c r="K109" s="171">
        <v>17096.43</v>
      </c>
      <c r="L109" s="168"/>
      <c r="M109" s="168"/>
    </row>
    <row r="110" spans="8:13" s="2" customFormat="1" ht="15">
      <c r="H110" s="209" t="s">
        <v>181</v>
      </c>
      <c r="I110" s="209"/>
      <c r="J110" s="209"/>
      <c r="K110" s="171">
        <v>66338.36</v>
      </c>
      <c r="L110" s="168"/>
      <c r="M110" s="168"/>
    </row>
    <row r="111" spans="8:13" ht="15">
      <c r="H111" s="209" t="s">
        <v>182</v>
      </c>
      <c r="I111" s="209"/>
      <c r="J111" s="209"/>
      <c r="K111" s="171">
        <f>K109+K110</f>
        <v>83434.79</v>
      </c>
      <c r="L111" s="168"/>
      <c r="M111" s="168"/>
    </row>
    <row r="112" spans="8:13" ht="15">
      <c r="H112" s="209" t="s">
        <v>183</v>
      </c>
      <c r="I112" s="209"/>
      <c r="J112" s="209"/>
      <c r="K112" s="171">
        <f>K111-K108+25000</f>
        <v>40875.08</v>
      </c>
      <c r="L112" s="169"/>
      <c r="M112" s="168"/>
    </row>
    <row r="113" spans="8:13" ht="15.75">
      <c r="H113" s="209" t="s">
        <v>184</v>
      </c>
      <c r="I113" s="209"/>
      <c r="J113" s="209"/>
      <c r="K113" s="172">
        <f>K104-K112</f>
        <v>44.69</v>
      </c>
      <c r="L113" s="168"/>
      <c r="M113" s="168"/>
    </row>
  </sheetData>
  <sheetProtection/>
  <mergeCells count="31">
    <mergeCell ref="A1:N1"/>
    <mergeCell ref="A81:N81"/>
    <mergeCell ref="A62:N62"/>
    <mergeCell ref="B2:D2"/>
    <mergeCell ref="E2:G2"/>
    <mergeCell ref="H2:J2"/>
    <mergeCell ref="K2:M2"/>
    <mergeCell ref="H113:J113"/>
    <mergeCell ref="H106:J106"/>
    <mergeCell ref="H107:J107"/>
    <mergeCell ref="H108:J108"/>
    <mergeCell ref="H97:K97"/>
    <mergeCell ref="A19:A20"/>
    <mergeCell ref="H109:J109"/>
    <mergeCell ref="H110:J110"/>
    <mergeCell ref="H100:J100"/>
    <mergeCell ref="A57:N57"/>
    <mergeCell ref="L97:N97"/>
    <mergeCell ref="H98:K98"/>
    <mergeCell ref="L98:N98"/>
    <mergeCell ref="A51:A53"/>
    <mergeCell ref="H111:J111"/>
    <mergeCell ref="A4:O4"/>
    <mergeCell ref="H105:J105"/>
    <mergeCell ref="A33:A34"/>
    <mergeCell ref="H112:J112"/>
    <mergeCell ref="L108:M108"/>
    <mergeCell ref="H102:J102"/>
    <mergeCell ref="H103:J103"/>
    <mergeCell ref="H104:J104"/>
    <mergeCell ref="H101:J101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2014-06-27T10:01:17Z</cp:lastPrinted>
  <dcterms:created xsi:type="dcterms:W3CDTF">2010-04-02T14:46:04Z</dcterms:created>
  <dcterms:modified xsi:type="dcterms:W3CDTF">2014-06-27T10:04:47Z</dcterms:modified>
  <cp:category/>
  <cp:version/>
  <cp:contentType/>
  <cp:contentStatus/>
</cp:coreProperties>
</file>