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1"/>
  </bookViews>
  <sheets>
    <sheet name="по голосованию" sheetId="1" r:id="rId1"/>
    <sheet name="Лист1" sheetId="2" r:id="rId2"/>
  </sheets>
  <definedNames>
    <definedName name="_xlnm.Print_Area" localSheetId="0">'по голосованию'!$A$1:$H$129</definedName>
  </definedNames>
  <calcPr fullCalcOnLoad="1" fullPrecision="0"/>
</workbook>
</file>

<file path=xl/sharedStrings.xml><?xml version="1.0" encoding="utf-8"?>
<sst xmlns="http://schemas.openxmlformats.org/spreadsheetml/2006/main" count="335" uniqueCount="215">
  <si>
    <t>наименование работ и услуг</t>
  </si>
  <si>
    <t>Обязательные работы и услуги по содержанию и ремонту общего имущества собственников помещений в многоквартирном доме</t>
  </si>
  <si>
    <t>Сбор, вывоз и утилизация ТБО*</t>
  </si>
  <si>
    <t>Работы по текущему ремонту, в т.ч.:</t>
  </si>
  <si>
    <t>ИТОГО:</t>
  </si>
  <si>
    <t xml:space="preserve">Годовая стоимость                ( на весь дом), руб. </t>
  </si>
  <si>
    <t>ВСЕГО:</t>
  </si>
  <si>
    <t>№ акта</t>
  </si>
  <si>
    <t>Дата акта</t>
  </si>
  <si>
    <t>Стоимость</t>
  </si>
  <si>
    <t>Итого за год</t>
  </si>
  <si>
    <t>Начислено</t>
  </si>
  <si>
    <t>Оплачено</t>
  </si>
  <si>
    <t>Сальдо на начало периода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</si>
  <si>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</si>
  <si>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</si>
  <si>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</si>
  <si>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</si>
  <si>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</si>
  <si>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</si>
  <si>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</si>
  <si>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</si>
  <si>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</si>
  <si>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</si>
  <si>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</si>
  <si>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</si>
  <si>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Остаток лицевого счета</t>
  </si>
  <si>
    <t>Итого</t>
  </si>
  <si>
    <t>Задолженность за жителями</t>
  </si>
  <si>
    <t>Работы заявочного характера, в т.ч.:</t>
  </si>
  <si>
    <t>Работы по резервному фонду, в т.ч.:</t>
  </si>
  <si>
    <t>Приложение №1</t>
  </si>
  <si>
    <t>к дополнительному соглашению№_______</t>
  </si>
  <si>
    <t>к договору управления многоквартирным домом</t>
  </si>
  <si>
    <t xml:space="preserve">от _____________ 2008г </t>
  </si>
  <si>
    <t>Перечень работ и услуг по содержанию и ремонту общего имущества в многоквартирном доме</t>
  </si>
  <si>
    <t>Расчет размера платы за содержание и ремонт общего имущества в многоквартирном доме</t>
  </si>
  <si>
    <t>периодичность выполняемых работ</t>
  </si>
  <si>
    <t>Годовой размер платы на 1м2 общей площади помещения (рублей)</t>
  </si>
  <si>
    <t xml:space="preserve">Стоимость на 1м2 общей площади помещения (рублей в месяц) </t>
  </si>
  <si>
    <t>Управление многоквартирным домом</t>
  </si>
  <si>
    <t>постоянно</t>
  </si>
  <si>
    <t>ведение технической документации</t>
  </si>
  <si>
    <t>осмотр мест общего пользования и инженерных сетей</t>
  </si>
  <si>
    <t>1 раз в квартал</t>
  </si>
  <si>
    <t>работа с обращениями граждан</t>
  </si>
  <si>
    <t>Уборка земельного участка, входящего в состав общего имущества</t>
  </si>
  <si>
    <t>подметание земельного участка в летний период</t>
  </si>
  <si>
    <t>6 раз в неделю</t>
  </si>
  <si>
    <t>уборка мусора с газона</t>
  </si>
  <si>
    <t>сдвижка и подметание снега при отсутствии снегопадов</t>
  </si>
  <si>
    <t>сдвижка и подметание снега при снегопаде</t>
  </si>
  <si>
    <t>по мере необходимости</t>
  </si>
  <si>
    <t>1 раз в сутки во время гололеда</t>
  </si>
  <si>
    <t>Расчетно-кассовое обслуживание</t>
  </si>
  <si>
    <t>ежемесячно</t>
  </si>
  <si>
    <t>Аварийное обслуживание</t>
  </si>
  <si>
    <t>круглосуточно</t>
  </si>
  <si>
    <t>Обслуживание общедомовых приборов учета холодного водоснабжения</t>
  </si>
  <si>
    <t>Обслуживание общедомовых приборов учета горячего водоснабжения</t>
  </si>
  <si>
    <t>Дератизация</t>
  </si>
  <si>
    <t>12 раз в год</t>
  </si>
  <si>
    <t>Дезинсекция</t>
  </si>
  <si>
    <t>6 раз в год</t>
  </si>
  <si>
    <t>Организация и проведение микробиологического и санитарно - химического контроля горячего водоснабжения</t>
  </si>
  <si>
    <t>Регламентные работы по системе отопления в т.числе:</t>
  </si>
  <si>
    <t>отключение системы отопления</t>
  </si>
  <si>
    <t>1 раз в год</t>
  </si>
  <si>
    <t>гидравлическое испытание входной запорной арматуры</t>
  </si>
  <si>
    <t>2 раза в год</t>
  </si>
  <si>
    <t>ревизия элеваторного узла ( сопло )</t>
  </si>
  <si>
    <t>промывка системы отопления</t>
  </si>
  <si>
    <t>опресовка системы отопления</t>
  </si>
  <si>
    <t>промывка фильтров в тепловом пункте</t>
  </si>
  <si>
    <t>регулировка элеваторного узла</t>
  </si>
  <si>
    <t>заполнение системы отопления технической водой с удалением воздушных пробок</t>
  </si>
  <si>
    <t>подключение системы отопления с регулировкой</t>
  </si>
  <si>
    <t>3 раза в год</t>
  </si>
  <si>
    <t>проверка работы регулятора температуры на бойлере</t>
  </si>
  <si>
    <t>Регламентные работы по системе электроснабжени в т.числе:</t>
  </si>
  <si>
    <t>ревизия ШР, ЩЭ</t>
  </si>
  <si>
    <t>ревизия ВРУ</t>
  </si>
  <si>
    <t>Сбор, вывоз и утилизация ТБО, руб/м2</t>
  </si>
  <si>
    <t>1 раз в месяц</t>
  </si>
  <si>
    <t>перевод реле времени</t>
  </si>
  <si>
    <t>(многоквартирный дом с газовыми плитами )</t>
  </si>
  <si>
    <t>2-3 раза</t>
  </si>
  <si>
    <t>Обслуживание вводных и внутренних газопроводов жилого фонда</t>
  </si>
  <si>
    <t>восстановление подвального освещения</t>
  </si>
  <si>
    <t>восстановление чердачного освещения</t>
  </si>
  <si>
    <t>Работы заявочного характера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</si>
  <si>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</si>
  <si>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</si>
  <si>
    <t>восстановление подъездного освещения</t>
  </si>
  <si>
    <t>Регламентные работы по системе вентиляции в т.числе:</t>
  </si>
  <si>
    <t>проверка вентиляционных каналов и канализационных вытяжек</t>
  </si>
  <si>
    <t>договорная и претензионно-исковая работа, взыскание задолженности по ЖКУ</t>
  </si>
  <si>
    <t>ремонт отмостки</t>
  </si>
  <si>
    <t>окос травы</t>
  </si>
  <si>
    <t>Обслуживание общедомовыз приборов учета теплоэнергии</t>
  </si>
  <si>
    <t>замена ( поверка ) КИП</t>
  </si>
  <si>
    <t>смена запорной арматуры на отоплении</t>
  </si>
  <si>
    <t>восстановление изоляции</t>
  </si>
  <si>
    <t>погрузка мусора на автотранспорт вручную</t>
  </si>
  <si>
    <t>очистка урн отмусора</t>
  </si>
  <si>
    <t>посыпка территории песко - соляной смесью</t>
  </si>
  <si>
    <t>1 раз в 4 месяца</t>
  </si>
  <si>
    <t>замена трансформатора тока</t>
  </si>
  <si>
    <t>обслуживание насосов горячего водоснабжения</t>
  </si>
  <si>
    <t>чеканка и замазка канализационных стыков</t>
  </si>
  <si>
    <t>1 раз в 4 года</t>
  </si>
  <si>
    <t>Регламентные работы по содержанию кровли в т.числе:</t>
  </si>
  <si>
    <t>ремонт кровли</t>
  </si>
  <si>
    <t>ремонт панельных швов</t>
  </si>
  <si>
    <t>руб./чел.</t>
  </si>
  <si>
    <t>2013 -2014 гг.</t>
  </si>
  <si>
    <t>по адресу: ул. Советская, д.3а(S дома=2814,8 м2; S земли=2265 м2)</t>
  </si>
  <si>
    <t>ревизия задвижек отопления (диам.50мм-4 шт.,диам.80мм-4шт.)</t>
  </si>
  <si>
    <t>замена  КИП манометр 8 шт.,термометр 8 шт.</t>
  </si>
  <si>
    <t>Регламентные работы по системе горячего водоснабжения в т.числе:</t>
  </si>
  <si>
    <t>ревизия заадвижек ГВС (диам.50мм-2шт.,диам.80мм-5шт.)</t>
  </si>
  <si>
    <t>Регламентные работы по системе холодного водоснабжения в т.числе:</t>
  </si>
  <si>
    <t>замена  КИП манометр 1 шт.</t>
  </si>
  <si>
    <t>ревизия задвижек  ХВС (диам.50мм-2шт.,диам.80мм-1шт.)</t>
  </si>
  <si>
    <t>восстановление общедомового уличного освещения</t>
  </si>
  <si>
    <t>замена трансформатора тока (1 узел учета/3ТТ)</t>
  </si>
  <si>
    <t>Электроизмерения (замеры сопротивления изоляции)</t>
  </si>
  <si>
    <t>1 раз в 3 года</t>
  </si>
  <si>
    <t>Регламентные работы по системе водоотведения в т.числе:</t>
  </si>
  <si>
    <t>прочистка канализационных выпусков до стены здания</t>
  </si>
  <si>
    <t>прочистка вентиляционных каналов и канализационных вытяжек</t>
  </si>
  <si>
    <t>очистка кровли от снега и наледи в районе водоприемных воронок</t>
  </si>
  <si>
    <t>очистка от снега и льда водостоков</t>
  </si>
  <si>
    <t>восстановление водостоков ( мелкий ремонт после очистки от снега и льда )</t>
  </si>
  <si>
    <t>очистка от снега и наледи подъездных козырьков</t>
  </si>
  <si>
    <t>Сбор, вывоз и утилизация ТБО*, руб./м2</t>
  </si>
  <si>
    <t xml:space="preserve">Дополнительные работы </t>
  </si>
  <si>
    <t>Ремонт отмостки  44 м2</t>
  </si>
  <si>
    <t>115</t>
  </si>
  <si>
    <t>Лицевой счет многоквартирного дома по адресу: ул. Советская, д. 3а на период с 1 мая 2013 по 30 апреля 2014 года</t>
  </si>
  <si>
    <t>131</t>
  </si>
  <si>
    <t>108</t>
  </si>
  <si>
    <t>113</t>
  </si>
  <si>
    <t>153</t>
  </si>
  <si>
    <t>Ремонт отмостки  60 м2</t>
  </si>
  <si>
    <t>141</t>
  </si>
  <si>
    <t>Прочистка вентиляционных каналов  (кв.39, 40)</t>
  </si>
  <si>
    <t>152</t>
  </si>
  <si>
    <t>148</t>
  </si>
  <si>
    <t>Смена шарового крана ф 32мм под промывку на эл.узле</t>
  </si>
  <si>
    <t>1 квартал               (май-июль)</t>
  </si>
  <si>
    <t>2 квартал             (август-октябрь)</t>
  </si>
  <si>
    <t>3 квартал               (ноябрь-январь)</t>
  </si>
  <si>
    <t>4 квартал          (февраль-апрель)</t>
  </si>
  <si>
    <t>Проверка схем подключения</t>
  </si>
  <si>
    <t>4400R002/13/34</t>
  </si>
  <si>
    <t>166</t>
  </si>
  <si>
    <t>Подключение системы отопления после работ ТПК</t>
  </si>
  <si>
    <t>Удаление воздушных пробок в системе ГВС после работ ТПК</t>
  </si>
  <si>
    <t>170</t>
  </si>
  <si>
    <t>А/о 46</t>
  </si>
  <si>
    <t>Мат-лы для косметического ремонта дома</t>
  </si>
  <si>
    <t>190</t>
  </si>
  <si>
    <t>191</t>
  </si>
  <si>
    <t>211</t>
  </si>
  <si>
    <t>236</t>
  </si>
  <si>
    <t>Вскрытие сопла (2ой узел)</t>
  </si>
  <si>
    <t>228</t>
  </si>
  <si>
    <t>Выполнено работ на сумму</t>
  </si>
  <si>
    <t>Начислено за год</t>
  </si>
  <si>
    <t>Оплачено жителями за год</t>
  </si>
  <si>
    <t>Переплата(+) / Долг(-) жителей по оплате за год</t>
  </si>
  <si>
    <t>Экономия(+) / Перерасход(-) из-за невыполненных работ</t>
  </si>
  <si>
    <t>Остаток(+) / Долг(-) на 1.05.13г.</t>
  </si>
  <si>
    <t>Итого: прогноз Экономия(+) / Долг(-) на 1.05.2014</t>
  </si>
  <si>
    <t>Выполнено работ заявочного характера</t>
  </si>
  <si>
    <t>Экономия(+) / Перерасход(-) по Р.Р.</t>
  </si>
  <si>
    <t>Экономия(+) / Перерасход(-) по Т.Р.</t>
  </si>
  <si>
    <t xml:space="preserve">Общая Экономия(+) / Перерасход(-) по Р.Р. + Т.Р. </t>
  </si>
  <si>
    <t xml:space="preserve"> (Общая экономия минус Работы заяв.хар-ра)</t>
  </si>
  <si>
    <t>Сальдо</t>
  </si>
  <si>
    <t>10808,83 (по тарифу)</t>
  </si>
  <si>
    <t>229</t>
  </si>
  <si>
    <t>30.09.2013 (акт от 7.10.13)</t>
  </si>
  <si>
    <t>Замена патрона настенного и лампочки в подъезде (кв.35)</t>
  </si>
  <si>
    <t>30.09.2013 (акт от 6.12.13)</t>
  </si>
  <si>
    <t>30.09.2013 (акт от 1.11.13)</t>
  </si>
  <si>
    <t>30.09.2013 (акт от 12.12.13)</t>
  </si>
  <si>
    <t>257</t>
  </si>
  <si>
    <t>Замена патрона настенного и лампочки в подъезде (кв.30)</t>
  </si>
  <si>
    <t>Ревизия ВРУ, замена деталей (кв.4)</t>
  </si>
  <si>
    <t>265</t>
  </si>
  <si>
    <t>3</t>
  </si>
  <si>
    <t>Замена реле времени на уличное освещение</t>
  </si>
  <si>
    <t>14</t>
  </si>
  <si>
    <t>18</t>
  </si>
  <si>
    <t>восстановление водостоков (мелкий ремонт после очистки от снега и льда)</t>
  </si>
  <si>
    <t>22</t>
  </si>
  <si>
    <t>ревизия ШР, ЩЭ + материалы</t>
  </si>
  <si>
    <t>Замена патрона настенного в подъезде (кв.36)</t>
  </si>
  <si>
    <t>24</t>
  </si>
  <si>
    <t>30</t>
  </si>
  <si>
    <t>Генеральный директор</t>
  </si>
  <si>
    <t>А.В. Митрофанов</t>
  </si>
  <si>
    <t>Экономист 2-ой категории по учету лицевых счетов МКД</t>
  </si>
  <si>
    <t>Удаление воздушных пробок в системе ГВС после работ ТПК в ЦТП №4</t>
  </si>
  <si>
    <t>34</t>
  </si>
  <si>
    <t>37</t>
  </si>
  <si>
    <t>Услуги типографии по печати доп.соглашений</t>
  </si>
  <si>
    <t>151</t>
  </si>
  <si>
    <t>А/о 21 ( по заявлению)</t>
  </si>
  <si>
    <t>43</t>
  </si>
  <si>
    <t>Замена лампочки 60 Вт в подъезде</t>
  </si>
  <si>
    <t>50</t>
  </si>
  <si>
    <t>Н.Ф.Каюткина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</si>
</sst>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"/>
    <numFmt numFmtId="166" formatCode="#,##0.0"/>
    <numFmt numFmtId="167" formatCode="0.000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2"/>
      <name val="Arial Cyr"/>
      <family val="0"/>
    </font>
    <font>
      <sz val="11"/>
      <name val="Arial Black"/>
      <family val="2"/>
    </font>
    <font>
      <sz val="10"/>
      <color indexed="10"/>
      <name val="Arial Cyr"/>
      <family val="2"/>
    </font>
    <font>
      <sz val="12"/>
      <name val="Arial Black"/>
      <family val="2"/>
    </font>
    <font>
      <b/>
      <sz val="10"/>
      <name val="Arial Cyr"/>
      <family val="0"/>
    </font>
    <font>
      <b/>
      <sz val="12"/>
      <name val="Arial Black"/>
      <family val="2"/>
    </font>
    <font>
      <b/>
      <sz val="12"/>
      <name val="Arial Cyr"/>
      <family val="0"/>
    </font>
    <font>
      <b/>
      <i/>
      <u val="single"/>
      <sz val="22"/>
      <name val="Arial Cyr"/>
      <family val="0"/>
    </font>
    <font>
      <sz val="11"/>
      <name val="Arial Cyr"/>
      <family val="2"/>
    </font>
    <font>
      <sz val="10"/>
      <name val="Arial"/>
      <family val="2"/>
    </font>
    <font>
      <sz val="11"/>
      <name val="Arial"/>
      <family val="2"/>
    </font>
    <font>
      <sz val="18"/>
      <name val="Arial Black"/>
      <family val="2"/>
    </font>
    <font>
      <sz val="20"/>
      <name val="Arial Black"/>
      <family val="2"/>
    </font>
    <font>
      <b/>
      <sz val="11"/>
      <name val="Arial Cyr"/>
      <family val="0"/>
    </font>
    <font>
      <sz val="16"/>
      <name val="Arial Cyr"/>
      <family val="0"/>
    </font>
    <font>
      <sz val="10"/>
      <color indexed="8"/>
      <name val="Arial Black"/>
      <family val="2"/>
    </font>
    <font>
      <b/>
      <sz val="12"/>
      <color indexed="10"/>
      <name val="Arial Cyr"/>
      <family val="0"/>
    </font>
    <font>
      <sz val="10"/>
      <color theme="1"/>
      <name val="Arial Black"/>
      <family val="2"/>
    </font>
    <font>
      <sz val="10"/>
      <color rgb="FFFF0000"/>
      <name val="Arial Cyr"/>
      <family val="0"/>
    </font>
    <font>
      <b/>
      <sz val="12"/>
      <color rgb="FFFF0000"/>
      <name val="Arial Cyr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CC"/>
        <bgColor indexed="64"/>
      </patternFill>
    </fill>
  </fills>
  <borders count="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ck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ck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ck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>
        <color indexed="63"/>
      </right>
      <top style="medium"/>
      <bottom/>
    </border>
    <border>
      <left style="thin"/>
      <right style="medium"/>
      <top style="medium"/>
      <bottom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medium"/>
      <right style="thick"/>
      <top style="thin"/>
      <bottom>
        <color indexed="63"/>
      </bottom>
    </border>
    <border>
      <left style="medium"/>
      <right style="thick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ck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71">
    <xf numFmtId="0" fontId="0" fillId="0" borderId="0" xfId="0" applyAlignment="1">
      <alignment/>
    </xf>
    <xf numFmtId="2" fontId="0" fillId="24" borderId="10" xfId="0" applyNumberFormat="1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/>
    </xf>
    <xf numFmtId="0" fontId="0" fillId="24" borderId="0" xfId="0" applyFill="1" applyAlignment="1">
      <alignment/>
    </xf>
    <xf numFmtId="0" fontId="0" fillId="24" borderId="11" xfId="0" applyFont="1" applyFill="1" applyBorder="1" applyAlignment="1">
      <alignment horizontal="left" vertical="center" wrapText="1"/>
    </xf>
    <xf numFmtId="0" fontId="18" fillId="24" borderId="0" xfId="0" applyFont="1" applyFill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 wrapText="1"/>
    </xf>
    <xf numFmtId="0" fontId="21" fillId="24" borderId="0" xfId="0" applyFont="1" applyFill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22" fillId="24" borderId="0" xfId="0" applyFont="1" applyFill="1" applyAlignment="1">
      <alignment horizontal="center" vertical="center"/>
    </xf>
    <xf numFmtId="0" fontId="19" fillId="24" borderId="0" xfId="0" applyFont="1" applyFill="1" applyAlignment="1">
      <alignment horizontal="center" vertical="center"/>
    </xf>
    <xf numFmtId="0" fontId="0" fillId="24" borderId="10" xfId="0" applyFont="1" applyFill="1" applyBorder="1" applyAlignment="1">
      <alignment horizontal="center" vertical="center" wrapText="1"/>
    </xf>
    <xf numFmtId="2" fontId="18" fillId="25" borderId="12" xfId="0" applyNumberFormat="1" applyFont="1" applyFill="1" applyBorder="1" applyAlignment="1">
      <alignment horizontal="center" vertical="center" wrapText="1"/>
    </xf>
    <xf numFmtId="2" fontId="18" fillId="25" borderId="13" xfId="0" applyNumberFormat="1" applyFont="1" applyFill="1" applyBorder="1" applyAlignment="1">
      <alignment horizontal="center" vertical="center" wrapText="1"/>
    </xf>
    <xf numFmtId="2" fontId="0" fillId="25" borderId="14" xfId="0" applyNumberFormat="1" applyFont="1" applyFill="1" applyBorder="1" applyAlignment="1">
      <alignment horizontal="center" vertical="center" wrapText="1"/>
    </xf>
    <xf numFmtId="0" fontId="18" fillId="24" borderId="14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18" fillId="24" borderId="16" xfId="0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2" fontId="0" fillId="25" borderId="18" xfId="0" applyNumberFormat="1" applyFont="1" applyFill="1" applyBorder="1" applyAlignment="1">
      <alignment horizontal="center" vertical="center" wrapText="1"/>
    </xf>
    <xf numFmtId="2" fontId="22" fillId="24" borderId="19" xfId="0" applyNumberFormat="1" applyFont="1" applyFill="1" applyBorder="1" applyAlignment="1">
      <alignment horizontal="center"/>
    </xf>
    <xf numFmtId="0" fontId="18" fillId="24" borderId="16" xfId="0" applyFont="1" applyFill="1" applyBorder="1" applyAlignment="1">
      <alignment horizontal="center" vertical="center"/>
    </xf>
    <xf numFmtId="2" fontId="22" fillId="24" borderId="16" xfId="0" applyNumberFormat="1" applyFont="1" applyFill="1" applyBorder="1" applyAlignment="1">
      <alignment horizontal="center" vertical="center" wrapText="1"/>
    </xf>
    <xf numFmtId="2" fontId="22" fillId="0" borderId="16" xfId="0" applyNumberFormat="1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center" vertical="center" wrapText="1"/>
    </xf>
    <xf numFmtId="0" fontId="18" fillId="24" borderId="20" xfId="0" applyFont="1" applyFill="1" applyBorder="1" applyAlignment="1">
      <alignment horizontal="center" vertical="center" wrapText="1"/>
    </xf>
    <xf numFmtId="0" fontId="21" fillId="24" borderId="20" xfId="0" applyFont="1" applyFill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center" vertical="center" wrapText="1"/>
    </xf>
    <xf numFmtId="2" fontId="0" fillId="24" borderId="20" xfId="0" applyNumberFormat="1" applyFont="1" applyFill="1" applyBorder="1" applyAlignment="1">
      <alignment horizontal="center" vertical="center" wrapText="1"/>
    </xf>
    <xf numFmtId="0" fontId="0" fillId="24" borderId="0" xfId="0" applyFill="1" applyBorder="1" applyAlignment="1">
      <alignment horizontal="center" vertical="center"/>
    </xf>
    <xf numFmtId="0" fontId="0" fillId="24" borderId="21" xfId="0" applyFont="1" applyFill="1" applyBorder="1" applyAlignment="1">
      <alignment horizontal="center" vertical="center" wrapText="1"/>
    </xf>
    <xf numFmtId="0" fontId="18" fillId="24" borderId="21" xfId="0" applyFont="1" applyFill="1" applyBorder="1" applyAlignment="1">
      <alignment horizontal="center" vertical="center" wrapText="1"/>
    </xf>
    <xf numFmtId="0" fontId="0" fillId="24" borderId="21" xfId="0" applyFont="1" applyFill="1" applyBorder="1" applyAlignment="1">
      <alignment horizontal="center" vertical="center" wrapText="1"/>
    </xf>
    <xf numFmtId="2" fontId="0" fillId="24" borderId="21" xfId="0" applyNumberFormat="1" applyFont="1" applyFill="1" applyBorder="1" applyAlignment="1">
      <alignment horizontal="center" vertical="center" wrapText="1"/>
    </xf>
    <xf numFmtId="0" fontId="0" fillId="24" borderId="22" xfId="0" applyFont="1" applyFill="1" applyBorder="1" applyAlignment="1">
      <alignment horizontal="center" vertical="center" wrapText="1"/>
    </xf>
    <xf numFmtId="0" fontId="0" fillId="24" borderId="23" xfId="0" applyFont="1" applyFill="1" applyBorder="1" applyAlignment="1">
      <alignment horizontal="left" vertical="center" wrapText="1"/>
    </xf>
    <xf numFmtId="0" fontId="0" fillId="25" borderId="23" xfId="0" applyFont="1" applyFill="1" applyBorder="1" applyAlignment="1">
      <alignment horizontal="left" vertical="center" wrapText="1"/>
    </xf>
    <xf numFmtId="0" fontId="20" fillId="24" borderId="22" xfId="0" applyFont="1" applyFill="1" applyBorder="1" applyAlignment="1">
      <alignment horizontal="left" vertical="center" wrapText="1"/>
    </xf>
    <xf numFmtId="0" fontId="22" fillId="0" borderId="24" xfId="0" applyFont="1" applyFill="1" applyBorder="1" applyAlignment="1">
      <alignment horizontal="left" vertical="center"/>
    </xf>
    <xf numFmtId="0" fontId="0" fillId="24" borderId="18" xfId="0" applyFont="1" applyFill="1" applyBorder="1" applyAlignment="1">
      <alignment horizontal="center" vertical="center" wrapText="1"/>
    </xf>
    <xf numFmtId="0" fontId="18" fillId="24" borderId="18" xfId="0" applyFont="1" applyFill="1" applyBorder="1" applyAlignment="1">
      <alignment horizontal="center" vertical="center" wrapText="1"/>
    </xf>
    <xf numFmtId="0" fontId="21" fillId="24" borderId="18" xfId="0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center" vertical="center" wrapText="1"/>
    </xf>
    <xf numFmtId="0" fontId="22" fillId="24" borderId="18" xfId="0" applyFont="1" applyFill="1" applyBorder="1" applyAlignment="1">
      <alignment horizontal="center" vertical="center"/>
    </xf>
    <xf numFmtId="0" fontId="36" fillId="24" borderId="18" xfId="0" applyFont="1" applyFill="1" applyBorder="1" applyAlignment="1">
      <alignment horizontal="center" vertical="center" wrapText="1"/>
    </xf>
    <xf numFmtId="0" fontId="0" fillId="24" borderId="25" xfId="0" applyFont="1" applyFill="1" applyBorder="1" applyAlignment="1">
      <alignment horizontal="center" vertical="center" wrapText="1"/>
    </xf>
    <xf numFmtId="0" fontId="0" fillId="24" borderId="26" xfId="0" applyFill="1" applyBorder="1" applyAlignment="1">
      <alignment horizontal="center" vertical="center"/>
    </xf>
    <xf numFmtId="0" fontId="0" fillId="25" borderId="26" xfId="0" applyFill="1" applyBorder="1" applyAlignment="1">
      <alignment horizontal="center" vertical="center" wrapText="1"/>
    </xf>
    <xf numFmtId="0" fontId="0" fillId="24" borderId="26" xfId="0" applyFill="1" applyBorder="1" applyAlignment="1">
      <alignment horizontal="left" vertical="center"/>
    </xf>
    <xf numFmtId="0" fontId="23" fillId="24" borderId="26" xfId="0" applyFont="1" applyFill="1" applyBorder="1" applyAlignment="1">
      <alignment horizontal="center" vertical="center"/>
    </xf>
    <xf numFmtId="2" fontId="18" fillId="24" borderId="21" xfId="0" applyNumberFormat="1" applyFont="1" applyFill="1" applyBorder="1" applyAlignment="1">
      <alignment horizontal="center" vertical="center" wrapText="1"/>
    </xf>
    <xf numFmtId="0" fontId="0" fillId="24" borderId="27" xfId="0" applyFont="1" applyFill="1" applyBorder="1" applyAlignment="1">
      <alignment horizontal="center" vertical="center" wrapText="1"/>
    </xf>
    <xf numFmtId="0" fontId="0" fillId="24" borderId="28" xfId="0" applyFont="1" applyFill="1" applyBorder="1" applyAlignment="1">
      <alignment horizontal="center" vertical="center" wrapText="1"/>
    </xf>
    <xf numFmtId="2" fontId="0" fillId="25" borderId="19" xfId="0" applyNumberFormat="1" applyFont="1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/>
    </xf>
    <xf numFmtId="0" fontId="0" fillId="24" borderId="30" xfId="0" applyFill="1" applyBorder="1" applyAlignment="1">
      <alignment horizontal="center" vertical="center"/>
    </xf>
    <xf numFmtId="0" fontId="22" fillId="24" borderId="31" xfId="0" applyFont="1" applyFill="1" applyBorder="1" applyAlignment="1">
      <alignment horizontal="left" vertical="center" wrapText="1"/>
    </xf>
    <xf numFmtId="0" fontId="0" fillId="24" borderId="32" xfId="0" applyFill="1" applyBorder="1" applyAlignment="1">
      <alignment horizontal="center" vertical="center"/>
    </xf>
    <xf numFmtId="2" fontId="23" fillId="24" borderId="33" xfId="0" applyNumberFormat="1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horizontal="center" vertical="center" wrapText="1"/>
    </xf>
    <xf numFmtId="0" fontId="0" fillId="24" borderId="34" xfId="0" applyFont="1" applyFill="1" applyBorder="1" applyAlignment="1">
      <alignment horizontal="center" vertical="center" wrapText="1"/>
    </xf>
    <xf numFmtId="2" fontId="18" fillId="24" borderId="25" xfId="0" applyNumberFormat="1" applyFont="1" applyFill="1" applyBorder="1" applyAlignment="1">
      <alignment horizontal="center" vertical="center" wrapText="1"/>
    </xf>
    <xf numFmtId="0" fontId="22" fillId="24" borderId="35" xfId="0" applyFont="1" applyFill="1" applyBorder="1" applyAlignment="1">
      <alignment horizontal="center" vertical="center"/>
    </xf>
    <xf numFmtId="0" fontId="22" fillId="24" borderId="12" xfId="0" applyFont="1" applyFill="1" applyBorder="1" applyAlignment="1">
      <alignment horizontal="center" vertical="center"/>
    </xf>
    <xf numFmtId="0" fontId="22" fillId="24" borderId="36" xfId="0" applyFont="1" applyFill="1" applyBorder="1" applyAlignment="1">
      <alignment horizontal="center" vertical="center"/>
    </xf>
    <xf numFmtId="0" fontId="22" fillId="24" borderId="37" xfId="0" applyFont="1" applyFill="1" applyBorder="1" applyAlignment="1">
      <alignment horizontal="center" vertical="center"/>
    </xf>
    <xf numFmtId="0" fontId="22" fillId="24" borderId="13" xfId="0" applyFont="1" applyFill="1" applyBorder="1" applyAlignment="1">
      <alignment horizontal="center" vertical="center"/>
    </xf>
    <xf numFmtId="0" fontId="18" fillId="24" borderId="38" xfId="0" applyFont="1" applyFill="1" applyBorder="1" applyAlignment="1">
      <alignment horizontal="center" vertical="center" wrapText="1"/>
    </xf>
    <xf numFmtId="0" fontId="18" fillId="24" borderId="39" xfId="0" applyFont="1" applyFill="1" applyBorder="1" applyAlignment="1">
      <alignment horizontal="center" vertical="center" wrapText="1"/>
    </xf>
    <xf numFmtId="2" fontId="22" fillId="24" borderId="16" xfId="0" applyNumberFormat="1" applyFont="1" applyFill="1" applyBorder="1" applyAlignment="1">
      <alignment horizontal="center"/>
    </xf>
    <xf numFmtId="0" fontId="18" fillId="24" borderId="40" xfId="0" applyFont="1" applyFill="1" applyBorder="1" applyAlignment="1">
      <alignment horizontal="center" vertical="center" wrapText="1"/>
    </xf>
    <xf numFmtId="2" fontId="22" fillId="24" borderId="41" xfId="0" applyNumberFormat="1" applyFont="1" applyFill="1" applyBorder="1" applyAlignment="1">
      <alignment horizontal="center"/>
    </xf>
    <xf numFmtId="0" fontId="24" fillId="24" borderId="24" xfId="0" applyFont="1" applyFill="1" applyBorder="1" applyAlignment="1">
      <alignment horizontal="left" vertical="center" wrapText="1"/>
    </xf>
    <xf numFmtId="0" fontId="25" fillId="24" borderId="38" xfId="0" applyFont="1" applyFill="1" applyBorder="1" applyAlignment="1">
      <alignment horizontal="center" vertical="center" wrapText="1"/>
    </xf>
    <xf numFmtId="0" fontId="25" fillId="24" borderId="39" xfId="0" applyFont="1" applyFill="1" applyBorder="1" applyAlignment="1">
      <alignment horizontal="center" vertical="center" wrapText="1"/>
    </xf>
    <xf numFmtId="0" fontId="25" fillId="24" borderId="18" xfId="0" applyFont="1" applyFill="1" applyBorder="1" applyAlignment="1">
      <alignment horizontal="center" vertical="center" wrapText="1"/>
    </xf>
    <xf numFmtId="2" fontId="25" fillId="25" borderId="14" xfId="0" applyNumberFormat="1" applyFont="1" applyFill="1" applyBorder="1" applyAlignment="1">
      <alignment horizontal="center" vertical="center" wrapText="1"/>
    </xf>
    <xf numFmtId="0" fontId="25" fillId="24" borderId="0" xfId="0" applyFont="1" applyFill="1" applyAlignment="1">
      <alignment horizontal="center" vertical="center" wrapText="1"/>
    </xf>
    <xf numFmtId="2" fontId="25" fillId="24" borderId="42" xfId="0" applyNumberFormat="1" applyFont="1" applyFill="1" applyBorder="1" applyAlignment="1">
      <alignment horizontal="center" vertical="center" wrapText="1"/>
    </xf>
    <xf numFmtId="0" fontId="25" fillId="24" borderId="16" xfId="0" applyFont="1" applyFill="1" applyBorder="1" applyAlignment="1">
      <alignment horizontal="center" vertical="center" wrapText="1"/>
    </xf>
    <xf numFmtId="0" fontId="25" fillId="24" borderId="40" xfId="0" applyFont="1" applyFill="1" applyBorder="1" applyAlignment="1">
      <alignment horizontal="center" vertical="center" wrapText="1"/>
    </xf>
    <xf numFmtId="2" fontId="25" fillId="25" borderId="43" xfId="0" applyNumberFormat="1" applyFont="1" applyFill="1" applyBorder="1" applyAlignment="1">
      <alignment horizontal="center" vertical="center" wrapText="1"/>
    </xf>
    <xf numFmtId="0" fontId="25" fillId="24" borderId="44" xfId="0" applyFont="1" applyFill="1" applyBorder="1" applyAlignment="1">
      <alignment horizontal="center" vertical="center" wrapText="1"/>
    </xf>
    <xf numFmtId="2" fontId="25" fillId="25" borderId="10" xfId="0" applyNumberFormat="1" applyFont="1" applyFill="1" applyBorder="1" applyAlignment="1">
      <alignment horizontal="center" vertical="center" wrapText="1"/>
    </xf>
    <xf numFmtId="2" fontId="25" fillId="24" borderId="39" xfId="0" applyNumberFormat="1" applyFont="1" applyFill="1" applyBorder="1" applyAlignment="1">
      <alignment horizontal="center" vertical="center" wrapText="1"/>
    </xf>
    <xf numFmtId="2" fontId="25" fillId="24" borderId="16" xfId="0" applyNumberFormat="1" applyFont="1" applyFill="1" applyBorder="1" applyAlignment="1">
      <alignment horizontal="center" vertical="center" wrapText="1"/>
    </xf>
    <xf numFmtId="0" fontId="18" fillId="24" borderId="45" xfId="0" applyFont="1" applyFill="1" applyBorder="1" applyAlignment="1">
      <alignment horizontal="left" vertical="center" wrapText="1"/>
    </xf>
    <xf numFmtId="2" fontId="18" fillId="25" borderId="46" xfId="0" applyNumberFormat="1" applyFont="1" applyFill="1" applyBorder="1" applyAlignment="1">
      <alignment horizontal="center" vertical="center" wrapText="1"/>
    </xf>
    <xf numFmtId="0" fontId="18" fillId="24" borderId="11" xfId="0" applyFont="1" applyFill="1" applyBorder="1" applyAlignment="1">
      <alignment horizontal="left" vertical="center" wrapText="1"/>
    </xf>
    <xf numFmtId="2" fontId="18" fillId="25" borderId="47" xfId="0" applyNumberFormat="1" applyFont="1" applyFill="1" applyBorder="1" applyAlignment="1">
      <alignment horizontal="center" vertical="center" wrapText="1"/>
    </xf>
    <xf numFmtId="2" fontId="18" fillId="25" borderId="10" xfId="0" applyNumberFormat="1" applyFont="1" applyFill="1" applyBorder="1" applyAlignment="1">
      <alignment horizontal="center" vertical="center" wrapText="1"/>
    </xf>
    <xf numFmtId="2" fontId="0" fillId="25" borderId="10" xfId="0" applyNumberFormat="1" applyFont="1" applyFill="1" applyBorder="1" applyAlignment="1">
      <alignment horizontal="center" vertical="center" wrapText="1"/>
    </xf>
    <xf numFmtId="2" fontId="0" fillId="25" borderId="47" xfId="0" applyNumberFormat="1" applyFont="1" applyFill="1" applyBorder="1" applyAlignment="1">
      <alignment horizontal="center" vertical="center" wrapText="1"/>
    </xf>
    <xf numFmtId="2" fontId="0" fillId="25" borderId="12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wrapText="1"/>
    </xf>
    <xf numFmtId="2" fontId="18" fillId="25" borderId="34" xfId="0" applyNumberFormat="1" applyFont="1" applyFill="1" applyBorder="1" applyAlignment="1">
      <alignment horizontal="center" vertical="center" wrapText="1"/>
    </xf>
    <xf numFmtId="2" fontId="18" fillId="25" borderId="48" xfId="0" applyNumberFormat="1" applyFont="1" applyFill="1" applyBorder="1" applyAlignment="1">
      <alignment horizontal="center" vertical="center" wrapText="1"/>
    </xf>
    <xf numFmtId="2" fontId="37" fillId="25" borderId="26" xfId="0" applyNumberFormat="1" applyFont="1" applyFill="1" applyBorder="1" applyAlignment="1">
      <alignment horizontal="center" vertical="center" wrapText="1"/>
    </xf>
    <xf numFmtId="0" fontId="18" fillId="25" borderId="11" xfId="0" applyFont="1" applyFill="1" applyBorder="1" applyAlignment="1">
      <alignment horizontal="left" vertical="center" wrapText="1"/>
    </xf>
    <xf numFmtId="0" fontId="0" fillId="25" borderId="11" xfId="0" applyFont="1" applyFill="1" applyBorder="1" applyAlignment="1">
      <alignment horizontal="left" vertical="center" wrapText="1"/>
    </xf>
    <xf numFmtId="0" fontId="20" fillId="24" borderId="10" xfId="0" applyFont="1" applyFill="1" applyBorder="1" applyAlignment="1">
      <alignment horizontal="left" vertical="center" wrapText="1"/>
    </xf>
    <xf numFmtId="2" fontId="28" fillId="25" borderId="46" xfId="0" applyNumberFormat="1" applyFont="1" applyFill="1" applyBorder="1" applyAlignment="1">
      <alignment horizontal="center" vertical="center" wrapText="1"/>
    </xf>
    <xf numFmtId="0" fontId="25" fillId="24" borderId="49" xfId="0" applyFont="1" applyFill="1" applyBorder="1" applyAlignment="1">
      <alignment horizontal="center" vertical="center" wrapText="1"/>
    </xf>
    <xf numFmtId="2" fontId="25" fillId="24" borderId="50" xfId="0" applyNumberFormat="1" applyFont="1" applyFill="1" applyBorder="1" applyAlignment="1">
      <alignment horizontal="center" vertical="center" wrapText="1"/>
    </xf>
    <xf numFmtId="2" fontId="28" fillId="25" borderId="13" xfId="0" applyNumberFormat="1" applyFont="1" applyFill="1" applyBorder="1" applyAlignment="1">
      <alignment horizontal="center" vertical="center" wrapText="1"/>
    </xf>
    <xf numFmtId="2" fontId="28" fillId="25" borderId="12" xfId="0" applyNumberFormat="1" applyFont="1" applyFill="1" applyBorder="1" applyAlignment="1">
      <alignment horizontal="center" vertical="center" wrapText="1"/>
    </xf>
    <xf numFmtId="2" fontId="0" fillId="25" borderId="13" xfId="0" applyNumberFormat="1" applyFont="1" applyFill="1" applyBorder="1" applyAlignment="1">
      <alignment horizontal="center" vertical="center" wrapText="1"/>
    </xf>
    <xf numFmtId="2" fontId="0" fillId="25" borderId="34" xfId="0" applyNumberFormat="1" applyFont="1" applyFill="1" applyBorder="1" applyAlignment="1">
      <alignment horizontal="center" vertical="center" wrapText="1"/>
    </xf>
    <xf numFmtId="2" fontId="0" fillId="25" borderId="48" xfId="0" applyNumberFormat="1" applyFont="1" applyFill="1" applyBorder="1" applyAlignment="1">
      <alignment horizontal="center" vertical="center" wrapText="1"/>
    </xf>
    <xf numFmtId="2" fontId="0" fillId="25" borderId="15" xfId="0" applyNumberFormat="1" applyFont="1" applyFill="1" applyBorder="1" applyAlignment="1">
      <alignment horizontal="center" vertical="center" wrapText="1"/>
    </xf>
    <xf numFmtId="2" fontId="18" fillId="25" borderId="39" xfId="0" applyNumberFormat="1" applyFont="1" applyFill="1" applyBorder="1" applyAlignment="1">
      <alignment horizontal="center" vertical="center" wrapText="1"/>
    </xf>
    <xf numFmtId="2" fontId="18" fillId="25" borderId="51" xfId="0" applyNumberFormat="1" applyFont="1" applyFill="1" applyBorder="1" applyAlignment="1">
      <alignment horizontal="center" vertical="center" wrapText="1"/>
    </xf>
    <xf numFmtId="0" fontId="0" fillId="25" borderId="0" xfId="0" applyFill="1" applyAlignment="1">
      <alignment horizontal="center" vertic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19" fillId="26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2" fontId="19" fillId="0" borderId="0" xfId="0" applyNumberFormat="1" applyFont="1" applyFill="1" applyAlignment="1">
      <alignment/>
    </xf>
    <xf numFmtId="2" fontId="0" fillId="0" borderId="0" xfId="0" applyNumberFormat="1" applyFill="1" applyAlignment="1">
      <alignment horizontal="center" vertical="center" wrapText="1"/>
    </xf>
    <xf numFmtId="2" fontId="0" fillId="0" borderId="0" xfId="0" applyNumberFormat="1" applyFont="1" applyFill="1" applyAlignment="1">
      <alignment horizontal="center" vertical="center" wrapText="1"/>
    </xf>
    <xf numFmtId="0" fontId="18" fillId="0" borderId="38" xfId="0" applyFont="1" applyFill="1" applyBorder="1" applyAlignment="1">
      <alignment horizontal="center" vertical="center" wrapText="1"/>
    </xf>
    <xf numFmtId="0" fontId="18" fillId="0" borderId="39" xfId="0" applyFont="1" applyFill="1" applyBorder="1" applyAlignment="1">
      <alignment horizontal="center" vertical="center" textRotation="90" wrapText="1"/>
    </xf>
    <xf numFmtId="0" fontId="18" fillId="0" borderId="39" xfId="0" applyFont="1" applyFill="1" applyBorder="1" applyAlignment="1">
      <alignment horizontal="center" vertical="center" wrapText="1"/>
    </xf>
    <xf numFmtId="0" fontId="18" fillId="24" borderId="52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2" fontId="18" fillId="0" borderId="0" xfId="0" applyNumberFormat="1" applyFont="1" applyFill="1" applyAlignment="1">
      <alignment horizontal="center" vertical="center" wrapText="1"/>
    </xf>
    <xf numFmtId="0" fontId="0" fillId="0" borderId="53" xfId="0" applyFont="1" applyFill="1" applyBorder="1" applyAlignment="1">
      <alignment horizontal="center" vertical="center" wrapText="1"/>
    </xf>
    <xf numFmtId="0" fontId="0" fillId="0" borderId="51" xfId="0" applyFont="1" applyFill="1" applyBorder="1" applyAlignment="1">
      <alignment horizontal="center" vertical="center" wrapText="1"/>
    </xf>
    <xf numFmtId="0" fontId="0" fillId="0" borderId="54" xfId="0" applyFont="1" applyFill="1" applyBorder="1" applyAlignment="1">
      <alignment horizontal="center" vertical="center" wrapText="1"/>
    </xf>
    <xf numFmtId="0" fontId="0" fillId="24" borderId="55" xfId="0" applyFont="1" applyFill="1" applyBorder="1" applyAlignment="1">
      <alignment horizontal="center" vertical="center" wrapText="1"/>
    </xf>
    <xf numFmtId="0" fontId="0" fillId="0" borderId="56" xfId="0" applyFont="1" applyFill="1" applyBorder="1" applyAlignment="1">
      <alignment horizontal="center" vertical="center" wrapText="1"/>
    </xf>
    <xf numFmtId="0" fontId="0" fillId="0" borderId="57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2" fontId="0" fillId="0" borderId="0" xfId="0" applyNumberFormat="1" applyFont="1" applyFill="1" applyAlignment="1">
      <alignment horizontal="center" vertical="center" wrapText="1"/>
    </xf>
    <xf numFmtId="0" fontId="18" fillId="0" borderId="45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center" vertical="center" wrapText="1"/>
    </xf>
    <xf numFmtId="2" fontId="18" fillId="0" borderId="12" xfId="0" applyNumberFormat="1" applyFont="1" applyFill="1" applyBorder="1" applyAlignment="1">
      <alignment horizontal="center" vertical="center" wrapText="1"/>
    </xf>
    <xf numFmtId="0" fontId="28" fillId="0" borderId="45" xfId="0" applyFont="1" applyFill="1" applyBorder="1" applyAlignment="1">
      <alignment horizontal="left" vertical="center" wrapText="1"/>
    </xf>
    <xf numFmtId="0" fontId="28" fillId="0" borderId="12" xfId="0" applyFont="1" applyFill="1" applyBorder="1" applyAlignment="1">
      <alignment horizontal="center" vertical="center" wrapText="1"/>
    </xf>
    <xf numFmtId="2" fontId="28" fillId="0" borderId="12" xfId="0" applyNumberFormat="1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24" borderId="58" xfId="0" applyFont="1" applyFill="1" applyBorder="1" applyAlignment="1">
      <alignment horizontal="left" vertical="center" wrapText="1"/>
    </xf>
    <xf numFmtId="0" fontId="0" fillId="0" borderId="59" xfId="0" applyFont="1" applyBorder="1" applyAlignment="1">
      <alignment horizontal="left" vertical="center" wrapText="1"/>
    </xf>
    <xf numFmtId="0" fontId="0" fillId="0" borderId="60" xfId="0" applyFont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left" vertical="center" wrapText="1"/>
    </xf>
    <xf numFmtId="0" fontId="21" fillId="0" borderId="0" xfId="0" applyFont="1" applyFill="1" applyAlignment="1">
      <alignment horizontal="center" vertical="center" wrapText="1"/>
    </xf>
    <xf numFmtId="2" fontId="18" fillId="0" borderId="10" xfId="0" applyNumberFormat="1" applyFont="1" applyFill="1" applyBorder="1" applyAlignment="1">
      <alignment horizontal="center" vertical="center" wrapText="1"/>
    </xf>
    <xf numFmtId="0" fontId="18" fillId="0" borderId="34" xfId="0" applyFont="1" applyFill="1" applyBorder="1" applyAlignment="1">
      <alignment horizontal="center" vertical="center" wrapText="1"/>
    </xf>
    <xf numFmtId="2" fontId="18" fillId="0" borderId="34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left" vertical="center" wrapText="1"/>
    </xf>
    <xf numFmtId="0" fontId="20" fillId="0" borderId="58" xfId="0" applyFont="1" applyFill="1" applyBorder="1" applyAlignment="1">
      <alignment horizontal="left" vertical="center" wrapText="1"/>
    </xf>
    <xf numFmtId="0" fontId="29" fillId="0" borderId="11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center" vertical="center" wrapText="1"/>
    </xf>
    <xf numFmtId="2" fontId="28" fillId="0" borderId="10" xfId="0" applyNumberFormat="1" applyFont="1" applyFill="1" applyBorder="1" applyAlignment="1">
      <alignment horizontal="center" vertical="center" wrapText="1"/>
    </xf>
    <xf numFmtId="2" fontId="28" fillId="25" borderId="10" xfId="0" applyNumberFormat="1" applyFont="1" applyFill="1" applyBorder="1" applyAlignment="1">
      <alignment horizontal="center" vertical="center" wrapText="1"/>
    </xf>
    <xf numFmtId="0" fontId="29" fillId="0" borderId="58" xfId="0" applyFont="1" applyFill="1" applyBorder="1" applyAlignment="1">
      <alignment horizontal="left" vertical="center" wrapText="1"/>
    </xf>
    <xf numFmtId="0" fontId="28" fillId="0" borderId="34" xfId="0" applyFont="1" applyFill="1" applyBorder="1" applyAlignment="1">
      <alignment horizontal="center" vertical="center" wrapText="1"/>
    </xf>
    <xf numFmtId="2" fontId="28" fillId="0" borderId="34" xfId="0" applyNumberFormat="1" applyFont="1" applyFill="1" applyBorder="1" applyAlignment="1">
      <alignment horizontal="center" vertical="center" wrapText="1"/>
    </xf>
    <xf numFmtId="0" fontId="20" fillId="24" borderId="38" xfId="0" applyFont="1" applyFill="1" applyBorder="1" applyAlignment="1">
      <alignment horizontal="left" vertical="center" wrapText="1"/>
    </xf>
    <xf numFmtId="0" fontId="18" fillId="0" borderId="39" xfId="0" applyFont="1" applyFill="1" applyBorder="1" applyAlignment="1">
      <alignment horizontal="center" vertical="center"/>
    </xf>
    <xf numFmtId="2" fontId="28" fillId="0" borderId="29" xfId="0" applyNumberFormat="1" applyFont="1" applyFill="1" applyBorder="1" applyAlignment="1">
      <alignment horizontal="center" vertical="center" wrapText="1"/>
    </xf>
    <xf numFmtId="2" fontId="18" fillId="25" borderId="38" xfId="0" applyNumberFormat="1" applyFont="1" applyFill="1" applyBorder="1" applyAlignment="1">
      <alignment horizontal="center" vertical="center" wrapText="1"/>
    </xf>
    <xf numFmtId="2" fontId="18" fillId="25" borderId="52" xfId="0" applyNumberFormat="1" applyFont="1" applyFill="1" applyBorder="1" applyAlignment="1">
      <alignment horizontal="center" vertical="center" wrapText="1"/>
    </xf>
    <xf numFmtId="0" fontId="18" fillId="0" borderId="38" xfId="0" applyFont="1" applyFill="1" applyBorder="1" applyAlignment="1">
      <alignment horizontal="left" vertical="center" wrapText="1"/>
    </xf>
    <xf numFmtId="2" fontId="18" fillId="0" borderId="39" xfId="0" applyNumberFormat="1" applyFont="1" applyFill="1" applyBorder="1" applyAlignment="1">
      <alignment horizontal="center" vertical="center" wrapText="1"/>
    </xf>
    <xf numFmtId="2" fontId="20" fillId="25" borderId="61" xfId="0" applyNumberFormat="1" applyFont="1" applyFill="1" applyBorder="1" applyAlignment="1">
      <alignment horizont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20" fillId="0" borderId="53" xfId="0" applyFont="1" applyFill="1" applyBorder="1" applyAlignment="1">
      <alignment horizontal="left" vertical="center" wrapText="1"/>
    </xf>
    <xf numFmtId="0" fontId="18" fillId="0" borderId="51" xfId="0" applyFont="1" applyFill="1" applyBorder="1" applyAlignment="1">
      <alignment horizontal="center" vertical="center" wrapText="1"/>
    </xf>
    <xf numFmtId="2" fontId="18" fillId="0" borderId="51" xfId="0" applyNumberFormat="1" applyFont="1" applyFill="1" applyBorder="1" applyAlignment="1">
      <alignment horizontal="center" vertical="center" wrapText="1"/>
    </xf>
    <xf numFmtId="2" fontId="18" fillId="0" borderId="44" xfId="0" applyNumberFormat="1" applyFont="1" applyFill="1" applyBorder="1" applyAlignment="1">
      <alignment horizontal="center" vertical="center"/>
    </xf>
    <xf numFmtId="2" fontId="18" fillId="0" borderId="26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2" fontId="22" fillId="0" borderId="0" xfId="0" applyNumberFormat="1" applyFont="1" applyFill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/>
    </xf>
    <xf numFmtId="2" fontId="20" fillId="0" borderId="0" xfId="0" applyNumberFormat="1" applyFont="1" applyFill="1" applyBorder="1" applyAlignment="1">
      <alignment horizontal="center"/>
    </xf>
    <xf numFmtId="2" fontId="20" fillId="24" borderId="0" xfId="0" applyNumberFormat="1" applyFont="1" applyFill="1" applyBorder="1" applyAlignment="1">
      <alignment horizontal="center"/>
    </xf>
    <xf numFmtId="0" fontId="20" fillId="0" borderId="0" xfId="0" applyFont="1" applyFill="1" applyAlignment="1">
      <alignment/>
    </xf>
    <xf numFmtId="2" fontId="20" fillId="0" borderId="0" xfId="0" applyNumberFormat="1" applyFont="1" applyFill="1" applyAlignment="1">
      <alignment/>
    </xf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center" vertical="center"/>
    </xf>
    <xf numFmtId="2" fontId="22" fillId="0" borderId="0" xfId="0" applyNumberFormat="1" applyFont="1" applyFill="1" applyBorder="1" applyAlignment="1">
      <alignment horizontal="center" vertical="center"/>
    </xf>
    <xf numFmtId="2" fontId="22" fillId="24" borderId="0" xfId="0" applyNumberFormat="1" applyFont="1" applyFill="1" applyBorder="1" applyAlignment="1">
      <alignment horizontal="center" vertical="center"/>
    </xf>
    <xf numFmtId="0" fontId="18" fillId="24" borderId="27" xfId="0" applyFont="1" applyFill="1" applyBorder="1" applyAlignment="1">
      <alignment horizontal="center" vertical="center" wrapText="1"/>
    </xf>
    <xf numFmtId="0" fontId="18" fillId="24" borderId="34" xfId="0" applyFont="1" applyFill="1" applyBorder="1" applyAlignment="1">
      <alignment horizontal="center" vertical="center" wrapText="1"/>
    </xf>
    <xf numFmtId="0" fontId="18" fillId="24" borderId="28" xfId="0" applyFont="1" applyFill="1" applyBorder="1" applyAlignment="1">
      <alignment horizontal="center" vertical="center" wrapText="1"/>
    </xf>
    <xf numFmtId="0" fontId="18" fillId="24" borderId="15" xfId="0" applyFont="1" applyFill="1" applyBorder="1" applyAlignment="1">
      <alignment horizontal="center" vertical="center" wrapText="1"/>
    </xf>
    <xf numFmtId="0" fontId="18" fillId="24" borderId="25" xfId="0" applyFont="1" applyFill="1" applyBorder="1" applyAlignment="1">
      <alignment horizontal="center" vertical="center" wrapText="1"/>
    </xf>
    <xf numFmtId="49" fontId="0" fillId="24" borderId="20" xfId="0" applyNumberFormat="1" applyFont="1" applyFill="1" applyBorder="1" applyAlignment="1">
      <alignment horizontal="center" vertical="center" wrapText="1"/>
    </xf>
    <xf numFmtId="14" fontId="0" fillId="24" borderId="10" xfId="0" applyNumberFormat="1" applyFont="1" applyFill="1" applyBorder="1" applyAlignment="1">
      <alignment horizontal="center" vertical="center" wrapText="1"/>
    </xf>
    <xf numFmtId="49" fontId="0" fillId="24" borderId="27" xfId="0" applyNumberFormat="1" applyFont="1" applyFill="1" applyBorder="1" applyAlignment="1">
      <alignment horizontal="center" vertical="center" wrapText="1"/>
    </xf>
    <xf numFmtId="14" fontId="0" fillId="24" borderId="34" xfId="0" applyNumberFormat="1" applyFont="1" applyFill="1" applyBorder="1" applyAlignment="1">
      <alignment horizontal="center" vertical="center" wrapText="1"/>
    </xf>
    <xf numFmtId="0" fontId="30" fillId="24" borderId="24" xfId="0" applyFont="1" applyFill="1" applyBorder="1" applyAlignment="1">
      <alignment horizontal="center" vertical="center" wrapText="1"/>
    </xf>
    <xf numFmtId="0" fontId="0" fillId="26" borderId="26" xfId="0" applyFill="1" applyBorder="1" applyAlignment="1">
      <alignment horizontal="left" vertical="center"/>
    </xf>
    <xf numFmtId="0" fontId="0" fillId="26" borderId="26" xfId="0" applyFill="1" applyBorder="1" applyAlignment="1">
      <alignment horizontal="center" vertical="center"/>
    </xf>
    <xf numFmtId="0" fontId="0" fillId="26" borderId="0" xfId="0" applyFill="1" applyAlignment="1">
      <alignment horizontal="center" vertical="center"/>
    </xf>
    <xf numFmtId="2" fontId="0" fillId="24" borderId="26" xfId="0" applyNumberFormat="1" applyFill="1" applyBorder="1" applyAlignment="1">
      <alignment horizontal="center" vertical="center"/>
    </xf>
    <xf numFmtId="2" fontId="23" fillId="24" borderId="26" xfId="0" applyNumberFormat="1" applyFont="1" applyFill="1" applyBorder="1" applyAlignment="1">
      <alignment horizontal="center" vertical="center"/>
    </xf>
    <xf numFmtId="49" fontId="0" fillId="24" borderId="10" xfId="0" applyNumberFormat="1" applyFont="1" applyFill="1" applyBorder="1" applyAlignment="1">
      <alignment horizontal="center" vertical="center" wrapText="1"/>
    </xf>
    <xf numFmtId="14" fontId="0" fillId="24" borderId="10" xfId="0" applyNumberFormat="1" applyFont="1" applyFill="1" applyBorder="1" applyAlignment="1">
      <alignment horizontal="center" vertical="center" wrapText="1"/>
    </xf>
    <xf numFmtId="2" fontId="19" fillId="0" borderId="10" xfId="0" applyNumberFormat="1" applyFont="1" applyBorder="1" applyAlignment="1">
      <alignment horizontal="center" vertical="center"/>
    </xf>
    <xf numFmtId="0" fontId="19" fillId="0" borderId="0" xfId="0" applyFont="1" applyAlignment="1">
      <alignment/>
    </xf>
    <xf numFmtId="2" fontId="38" fillId="0" borderId="10" xfId="0" applyNumberFormat="1" applyFont="1" applyBorder="1" applyAlignment="1">
      <alignment horizontal="center"/>
    </xf>
    <xf numFmtId="2" fontId="19" fillId="0" borderId="10" xfId="0" applyNumberFormat="1" applyFont="1" applyBorder="1" applyAlignment="1">
      <alignment horizontal="center"/>
    </xf>
    <xf numFmtId="2" fontId="19" fillId="0" borderId="0" xfId="0" applyNumberFormat="1" applyFont="1" applyAlignment="1">
      <alignment/>
    </xf>
    <xf numFmtId="2" fontId="25" fillId="0" borderId="10" xfId="0" applyNumberFormat="1" applyFont="1" applyBorder="1" applyAlignment="1">
      <alignment horizontal="center"/>
    </xf>
    <xf numFmtId="0" fontId="0" fillId="27" borderId="23" xfId="0" applyFont="1" applyFill="1" applyBorder="1" applyAlignment="1">
      <alignment horizontal="left" vertical="center" wrapText="1"/>
    </xf>
    <xf numFmtId="49" fontId="0" fillId="24" borderId="28" xfId="0" applyNumberFormat="1" applyFont="1" applyFill="1" applyBorder="1" applyAlignment="1">
      <alignment horizontal="center" vertical="center" wrapText="1"/>
    </xf>
    <xf numFmtId="14" fontId="0" fillId="24" borderId="34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right" vertical="center"/>
    </xf>
    <xf numFmtId="0" fontId="0" fillId="0" borderId="0" xfId="0" applyAlignment="1">
      <alignment horizontal="right"/>
    </xf>
    <xf numFmtId="0" fontId="18" fillId="0" borderId="0" xfId="0" applyFont="1" applyFill="1" applyAlignment="1">
      <alignment horizontal="right"/>
    </xf>
    <xf numFmtId="0" fontId="19" fillId="0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Fill="1" applyAlignment="1">
      <alignment horizontal="center" wrapText="1"/>
    </xf>
    <xf numFmtId="0" fontId="0" fillId="0" borderId="0" xfId="0" applyAlignment="1">
      <alignment/>
    </xf>
    <xf numFmtId="2" fontId="27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20" fillId="0" borderId="62" xfId="0" applyNumberFormat="1" applyFont="1" applyFill="1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 wrapText="1"/>
    </xf>
    <xf numFmtId="0" fontId="20" fillId="0" borderId="63" xfId="0" applyFont="1" applyFill="1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65" xfId="0" applyFont="1" applyFill="1" applyBorder="1" applyAlignment="1">
      <alignment horizontal="left" vertical="center"/>
    </xf>
    <xf numFmtId="0" fontId="0" fillId="0" borderId="65" xfId="0" applyBorder="1" applyAlignment="1">
      <alignment vertical="center"/>
    </xf>
    <xf numFmtId="0" fontId="0" fillId="0" borderId="62" xfId="0" applyBorder="1" applyAlignment="1">
      <alignment vertical="center"/>
    </xf>
    <xf numFmtId="0" fontId="27" fillId="0" borderId="0" xfId="0" applyFont="1" applyFill="1" applyAlignment="1">
      <alignment horizontal="left" vertical="center"/>
    </xf>
    <xf numFmtId="0" fontId="27" fillId="0" borderId="10" xfId="0" applyFont="1" applyBorder="1" applyAlignment="1">
      <alignment horizontal="center"/>
    </xf>
    <xf numFmtId="0" fontId="27" fillId="0" borderId="14" xfId="0" applyFont="1" applyBorder="1" applyAlignment="1">
      <alignment horizontal="center" vertical="center" wrapText="1"/>
    </xf>
    <xf numFmtId="0" fontId="27" fillId="0" borderId="63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33" fillId="24" borderId="66" xfId="0" applyFont="1" applyFill="1" applyBorder="1" applyAlignment="1">
      <alignment horizontal="left"/>
    </xf>
    <xf numFmtId="0" fontId="33" fillId="24" borderId="66" xfId="0" applyFont="1" applyFill="1" applyBorder="1" applyAlignment="1">
      <alignment horizontal="right"/>
    </xf>
    <xf numFmtId="0" fontId="31" fillId="24" borderId="67" xfId="0" applyFont="1" applyFill="1" applyBorder="1" applyAlignment="1">
      <alignment horizontal="center" vertical="center" wrapText="1"/>
    </xf>
    <xf numFmtId="0" fontId="31" fillId="24" borderId="63" xfId="0" applyFont="1" applyFill="1" applyBorder="1" applyAlignment="1">
      <alignment horizontal="center" vertical="center" wrapText="1"/>
    </xf>
    <xf numFmtId="0" fontId="31" fillId="24" borderId="68" xfId="0" applyFont="1" applyFill="1" applyBorder="1" applyAlignment="1">
      <alignment horizontal="center" vertical="center" wrapText="1"/>
    </xf>
    <xf numFmtId="0" fontId="24" fillId="25" borderId="23" xfId="0" applyFont="1" applyFill="1" applyBorder="1" applyAlignment="1">
      <alignment horizontal="center" vertical="center" wrapText="1"/>
    </xf>
    <xf numFmtId="0" fontId="24" fillId="25" borderId="63" xfId="0" applyFont="1" applyFill="1" applyBorder="1" applyAlignment="1">
      <alignment horizontal="center" vertical="center" wrapText="1"/>
    </xf>
    <xf numFmtId="0" fontId="24" fillId="25" borderId="18" xfId="0" applyFont="1" applyFill="1" applyBorder="1" applyAlignment="1">
      <alignment horizontal="center" vertical="center" wrapText="1"/>
    </xf>
    <xf numFmtId="0" fontId="0" fillId="24" borderId="69" xfId="0" applyFont="1" applyFill="1" applyBorder="1" applyAlignment="1">
      <alignment horizontal="left" vertical="center" wrapText="1"/>
    </xf>
    <xf numFmtId="0" fontId="0" fillId="24" borderId="70" xfId="0" applyFont="1" applyFill="1" applyBorder="1" applyAlignment="1">
      <alignment horizontal="left" vertical="center" wrapText="1"/>
    </xf>
    <xf numFmtId="0" fontId="19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 vertical="center"/>
    </xf>
    <xf numFmtId="0" fontId="33" fillId="24" borderId="0" xfId="0" applyFont="1" applyFill="1" applyAlignment="1">
      <alignment horizontal="left" wrapText="1"/>
    </xf>
    <xf numFmtId="0" fontId="33" fillId="24" borderId="0" xfId="0" applyFont="1" applyFill="1" applyAlignment="1">
      <alignment horizontal="right"/>
    </xf>
    <xf numFmtId="0" fontId="26" fillId="24" borderId="0" xfId="0" applyFont="1" applyFill="1" applyBorder="1" applyAlignment="1">
      <alignment horizontal="center" vertical="center"/>
    </xf>
    <xf numFmtId="0" fontId="22" fillId="24" borderId="71" xfId="0" applyFont="1" applyFill="1" applyBorder="1" applyAlignment="1">
      <alignment horizontal="center" vertical="center" wrapText="1"/>
    </xf>
    <xf numFmtId="0" fontId="22" fillId="24" borderId="0" xfId="0" applyFont="1" applyFill="1" applyBorder="1" applyAlignment="1">
      <alignment horizontal="center" vertical="center" wrapText="1"/>
    </xf>
    <xf numFmtId="0" fontId="22" fillId="24" borderId="30" xfId="0" applyFont="1" applyFill="1" applyBorder="1" applyAlignment="1">
      <alignment horizontal="center" vertical="center" wrapText="1"/>
    </xf>
    <xf numFmtId="0" fontId="22" fillId="24" borderId="72" xfId="0" applyFont="1" applyFill="1" applyBorder="1" applyAlignment="1">
      <alignment horizontal="center" vertical="center" wrapText="1"/>
    </xf>
    <xf numFmtId="0" fontId="22" fillId="24" borderId="73" xfId="0" applyFont="1" applyFill="1" applyBorder="1" applyAlignment="1">
      <alignment horizontal="center" vertical="center" wrapText="1"/>
    </xf>
    <xf numFmtId="0" fontId="22" fillId="24" borderId="37" xfId="0" applyFont="1" applyFill="1" applyBorder="1" applyAlignment="1">
      <alignment horizontal="center" vertical="center" wrapText="1"/>
    </xf>
    <xf numFmtId="0" fontId="0" fillId="0" borderId="69" xfId="0" applyFont="1" applyFill="1" applyBorder="1" applyAlignment="1">
      <alignment horizontal="center" vertical="center" wrapText="1"/>
    </xf>
    <xf numFmtId="0" fontId="0" fillId="0" borderId="74" xfId="0" applyFont="1" applyFill="1" applyBorder="1" applyAlignment="1">
      <alignment horizontal="center" vertical="center" wrapText="1"/>
    </xf>
    <xf numFmtId="0" fontId="0" fillId="0" borderId="7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9"/>
  <sheetViews>
    <sheetView zoomScale="75" zoomScaleNormal="75" zoomScalePageLayoutView="0" workbookViewId="0" topLeftCell="A44">
      <selection activeCell="A96" sqref="A96"/>
    </sheetView>
  </sheetViews>
  <sheetFormatPr defaultColWidth="9.00390625" defaultRowHeight="12.75"/>
  <cols>
    <col min="1" max="1" width="72.75390625" style="117" customWidth="1"/>
    <col min="2" max="2" width="19.125" style="117" customWidth="1"/>
    <col min="3" max="3" width="13.875" style="117" hidden="1" customWidth="1"/>
    <col min="4" max="4" width="14.875" style="117" customWidth="1"/>
    <col min="5" max="5" width="13.875" style="117" hidden="1" customWidth="1"/>
    <col min="6" max="6" width="20.875" style="3" hidden="1" customWidth="1"/>
    <col min="7" max="7" width="13.875" style="117" customWidth="1"/>
    <col min="8" max="8" width="20.875" style="3" customWidth="1"/>
    <col min="9" max="9" width="15.375" style="117" customWidth="1"/>
    <col min="10" max="10" width="15.375" style="117" hidden="1" customWidth="1"/>
    <col min="11" max="11" width="15.375" style="118" hidden="1" customWidth="1"/>
    <col min="12" max="14" width="15.375" style="117" customWidth="1"/>
    <col min="15" max="16384" width="9.125" style="117" customWidth="1"/>
  </cols>
  <sheetData>
    <row r="1" spans="1:8" ht="16.5" customHeight="1">
      <c r="A1" s="222" t="s">
        <v>31</v>
      </c>
      <c r="B1" s="223"/>
      <c r="C1" s="223"/>
      <c r="D1" s="223"/>
      <c r="E1" s="223"/>
      <c r="F1" s="223"/>
      <c r="G1" s="223"/>
      <c r="H1" s="223"/>
    </row>
    <row r="2" spans="2:8" ht="12.75" customHeight="1">
      <c r="B2" s="224" t="s">
        <v>32</v>
      </c>
      <c r="C2" s="224"/>
      <c r="D2" s="224"/>
      <c r="E2" s="224"/>
      <c r="F2" s="224"/>
      <c r="G2" s="223"/>
      <c r="H2" s="223"/>
    </row>
    <row r="3" spans="1:8" ht="20.25" customHeight="1">
      <c r="A3" s="119" t="s">
        <v>115</v>
      </c>
      <c r="B3" s="224" t="s">
        <v>33</v>
      </c>
      <c r="C3" s="224"/>
      <c r="D3" s="224"/>
      <c r="E3" s="224"/>
      <c r="F3" s="224"/>
      <c r="G3" s="223"/>
      <c r="H3" s="223"/>
    </row>
    <row r="4" spans="2:8" ht="14.25" customHeight="1">
      <c r="B4" s="224" t="s">
        <v>34</v>
      </c>
      <c r="C4" s="224"/>
      <c r="D4" s="224"/>
      <c r="E4" s="224"/>
      <c r="F4" s="224"/>
      <c r="G4" s="223"/>
      <c r="H4" s="223"/>
    </row>
    <row r="5" spans="1:11" ht="33" customHeight="1">
      <c r="A5" s="225"/>
      <c r="B5" s="226"/>
      <c r="C5" s="226"/>
      <c r="D5" s="226"/>
      <c r="E5" s="226"/>
      <c r="F5" s="226"/>
      <c r="G5" s="226"/>
      <c r="H5" s="226"/>
      <c r="K5" s="117"/>
    </row>
    <row r="6" spans="1:11" s="120" customFormat="1" ht="22.5" customHeight="1">
      <c r="A6" s="227" t="s">
        <v>35</v>
      </c>
      <c r="B6" s="227"/>
      <c r="C6" s="227"/>
      <c r="D6" s="227"/>
      <c r="E6" s="228"/>
      <c r="F6" s="228"/>
      <c r="G6" s="228"/>
      <c r="H6" s="228"/>
      <c r="K6" s="121"/>
    </row>
    <row r="7" spans="1:8" s="122" customFormat="1" ht="18.75" customHeight="1">
      <c r="A7" s="227" t="s">
        <v>116</v>
      </c>
      <c r="B7" s="227"/>
      <c r="C7" s="227"/>
      <c r="D7" s="227"/>
      <c r="E7" s="228"/>
      <c r="F7" s="228"/>
      <c r="G7" s="228"/>
      <c r="H7" s="228"/>
    </row>
    <row r="8" spans="1:8" s="123" customFormat="1" ht="17.25" customHeight="1">
      <c r="A8" s="229" t="s">
        <v>85</v>
      </c>
      <c r="B8" s="229"/>
      <c r="C8" s="229"/>
      <c r="D8" s="229"/>
      <c r="E8" s="230"/>
      <c r="F8" s="230"/>
      <c r="G8" s="230"/>
      <c r="H8" s="230"/>
    </row>
    <row r="9" spans="1:8" s="122" customFormat="1" ht="30" customHeight="1" thickBot="1">
      <c r="A9" s="231" t="s">
        <v>36</v>
      </c>
      <c r="B9" s="231"/>
      <c r="C9" s="231"/>
      <c r="D9" s="231"/>
      <c r="E9" s="232"/>
      <c r="F9" s="232"/>
      <c r="G9" s="232"/>
      <c r="H9" s="232"/>
    </row>
    <row r="10" spans="1:11" s="128" customFormat="1" ht="139.5" customHeight="1" thickBot="1">
      <c r="A10" s="124" t="s">
        <v>0</v>
      </c>
      <c r="B10" s="125" t="s">
        <v>37</v>
      </c>
      <c r="C10" s="126" t="s">
        <v>38</v>
      </c>
      <c r="D10" s="126" t="s">
        <v>5</v>
      </c>
      <c r="E10" s="126" t="s">
        <v>38</v>
      </c>
      <c r="F10" s="127" t="s">
        <v>39</v>
      </c>
      <c r="G10" s="126" t="s">
        <v>38</v>
      </c>
      <c r="H10" s="127" t="s">
        <v>39</v>
      </c>
      <c r="K10" s="129"/>
    </row>
    <row r="11" spans="1:11" s="136" customFormat="1" ht="12.75">
      <c r="A11" s="130">
        <v>1</v>
      </c>
      <c r="B11" s="131">
        <v>2</v>
      </c>
      <c r="C11" s="131">
        <v>3</v>
      </c>
      <c r="D11" s="132"/>
      <c r="E11" s="131">
        <v>3</v>
      </c>
      <c r="F11" s="133">
        <v>4</v>
      </c>
      <c r="G11" s="134">
        <v>3</v>
      </c>
      <c r="H11" s="135">
        <v>4</v>
      </c>
      <c r="K11" s="137"/>
    </row>
    <row r="12" spans="1:11" s="136" customFormat="1" ht="49.5" customHeight="1">
      <c r="A12" s="233" t="s">
        <v>1</v>
      </c>
      <c r="B12" s="234"/>
      <c r="C12" s="234"/>
      <c r="D12" s="234"/>
      <c r="E12" s="234"/>
      <c r="F12" s="234"/>
      <c r="G12" s="235"/>
      <c r="H12" s="236"/>
      <c r="K12" s="137"/>
    </row>
    <row r="13" spans="1:11" s="128" customFormat="1" ht="15">
      <c r="A13" s="138" t="s">
        <v>40</v>
      </c>
      <c r="B13" s="139"/>
      <c r="C13" s="140">
        <f>F13*12</f>
        <v>0</v>
      </c>
      <c r="D13" s="14">
        <f>G13*I13</f>
        <v>81066.24</v>
      </c>
      <c r="E13" s="13">
        <f>H13*12</f>
        <v>28.8</v>
      </c>
      <c r="F13" s="91"/>
      <c r="G13" s="13">
        <f>H13*12</f>
        <v>28.8</v>
      </c>
      <c r="H13" s="13">
        <v>2.4</v>
      </c>
      <c r="I13" s="128">
        <v>2814.8</v>
      </c>
      <c r="J13" s="128">
        <v>1.07</v>
      </c>
      <c r="K13" s="129">
        <v>2.24</v>
      </c>
    </row>
    <row r="14" spans="1:11" s="128" customFormat="1" ht="29.25" customHeight="1">
      <c r="A14" s="141" t="s">
        <v>96</v>
      </c>
      <c r="B14" s="142" t="s">
        <v>41</v>
      </c>
      <c r="C14" s="143"/>
      <c r="D14" s="108"/>
      <c r="E14" s="109"/>
      <c r="F14" s="105"/>
      <c r="G14" s="109"/>
      <c r="H14" s="109"/>
      <c r="K14" s="129"/>
    </row>
    <row r="15" spans="1:11" s="128" customFormat="1" ht="15">
      <c r="A15" s="141" t="s">
        <v>42</v>
      </c>
      <c r="B15" s="142" t="s">
        <v>41</v>
      </c>
      <c r="C15" s="143"/>
      <c r="D15" s="108"/>
      <c r="E15" s="109"/>
      <c r="F15" s="105"/>
      <c r="G15" s="109"/>
      <c r="H15" s="109"/>
      <c r="K15" s="129"/>
    </row>
    <row r="16" spans="1:11" s="128" customFormat="1" ht="15">
      <c r="A16" s="141" t="s">
        <v>43</v>
      </c>
      <c r="B16" s="142" t="s">
        <v>44</v>
      </c>
      <c r="C16" s="143"/>
      <c r="D16" s="108"/>
      <c r="E16" s="109"/>
      <c r="F16" s="105"/>
      <c r="G16" s="109"/>
      <c r="H16" s="109"/>
      <c r="K16" s="129"/>
    </row>
    <row r="17" spans="1:11" s="128" customFormat="1" ht="15">
      <c r="A17" s="141" t="s">
        <v>45</v>
      </c>
      <c r="B17" s="142" t="s">
        <v>41</v>
      </c>
      <c r="C17" s="143"/>
      <c r="D17" s="108"/>
      <c r="E17" s="109"/>
      <c r="F17" s="105"/>
      <c r="G17" s="109"/>
      <c r="H17" s="109"/>
      <c r="K17" s="129"/>
    </row>
    <row r="18" spans="1:11" s="128" customFormat="1" ht="30">
      <c r="A18" s="138" t="s">
        <v>46</v>
      </c>
      <c r="B18" s="144"/>
      <c r="C18" s="140">
        <f>F18*12</f>
        <v>0</v>
      </c>
      <c r="D18" s="14">
        <f>G18*I18</f>
        <v>75999.6</v>
      </c>
      <c r="E18" s="13">
        <f>H18*12</f>
        <v>27</v>
      </c>
      <c r="F18" s="91"/>
      <c r="G18" s="13">
        <f>H18*12</f>
        <v>27</v>
      </c>
      <c r="H18" s="13">
        <v>2.25</v>
      </c>
      <c r="I18" s="128">
        <v>2814.8</v>
      </c>
      <c r="J18" s="128">
        <v>1.07</v>
      </c>
      <c r="K18" s="129">
        <v>2.1</v>
      </c>
    </row>
    <row r="19" spans="1:11" s="128" customFormat="1" ht="15">
      <c r="A19" s="145" t="s">
        <v>47</v>
      </c>
      <c r="B19" s="146" t="s">
        <v>48</v>
      </c>
      <c r="C19" s="140"/>
      <c r="D19" s="14"/>
      <c r="E19" s="13"/>
      <c r="F19" s="91"/>
      <c r="G19" s="13"/>
      <c r="H19" s="13"/>
      <c r="K19" s="129"/>
    </row>
    <row r="20" spans="1:11" s="128" customFormat="1" ht="15">
      <c r="A20" s="145" t="s">
        <v>49</v>
      </c>
      <c r="B20" s="146" t="s">
        <v>48</v>
      </c>
      <c r="C20" s="140"/>
      <c r="D20" s="14"/>
      <c r="E20" s="13"/>
      <c r="F20" s="91"/>
      <c r="G20" s="13"/>
      <c r="H20" s="13"/>
      <c r="K20" s="129"/>
    </row>
    <row r="21" spans="1:11" s="128" customFormat="1" ht="15">
      <c r="A21" s="147" t="s">
        <v>98</v>
      </c>
      <c r="B21" s="148" t="s">
        <v>86</v>
      </c>
      <c r="C21" s="140"/>
      <c r="D21" s="14"/>
      <c r="E21" s="13"/>
      <c r="F21" s="91"/>
      <c r="G21" s="13"/>
      <c r="H21" s="13"/>
      <c r="K21" s="129"/>
    </row>
    <row r="22" spans="1:11" s="128" customFormat="1" ht="15">
      <c r="A22" s="145" t="s">
        <v>50</v>
      </c>
      <c r="B22" s="146" t="s">
        <v>48</v>
      </c>
      <c r="C22" s="140"/>
      <c r="D22" s="14"/>
      <c r="E22" s="13"/>
      <c r="F22" s="91"/>
      <c r="G22" s="13"/>
      <c r="H22" s="13"/>
      <c r="K22" s="129"/>
    </row>
    <row r="23" spans="1:11" s="128" customFormat="1" ht="25.5">
      <c r="A23" s="145" t="s">
        <v>51</v>
      </c>
      <c r="B23" s="146" t="s">
        <v>52</v>
      </c>
      <c r="C23" s="140"/>
      <c r="D23" s="14"/>
      <c r="E23" s="13"/>
      <c r="F23" s="91"/>
      <c r="G23" s="13"/>
      <c r="H23" s="13"/>
      <c r="K23" s="129"/>
    </row>
    <row r="24" spans="1:11" s="128" customFormat="1" ht="15">
      <c r="A24" s="145" t="s">
        <v>103</v>
      </c>
      <c r="B24" s="146" t="s">
        <v>48</v>
      </c>
      <c r="C24" s="140"/>
      <c r="D24" s="14"/>
      <c r="E24" s="13"/>
      <c r="F24" s="91"/>
      <c r="G24" s="13"/>
      <c r="H24" s="13"/>
      <c r="K24" s="129"/>
    </row>
    <row r="25" spans="1:11" s="128" customFormat="1" ht="15">
      <c r="A25" s="149" t="s">
        <v>104</v>
      </c>
      <c r="B25" s="64" t="s">
        <v>48</v>
      </c>
      <c r="C25" s="140"/>
      <c r="D25" s="14"/>
      <c r="E25" s="13"/>
      <c r="F25" s="91"/>
      <c r="G25" s="13"/>
      <c r="H25" s="13"/>
      <c r="K25" s="129"/>
    </row>
    <row r="26" spans="1:11" s="128" customFormat="1" ht="26.25" thickBot="1">
      <c r="A26" s="150" t="s">
        <v>105</v>
      </c>
      <c r="B26" s="151" t="s">
        <v>53</v>
      </c>
      <c r="C26" s="140"/>
      <c r="D26" s="14"/>
      <c r="E26" s="13"/>
      <c r="F26" s="91"/>
      <c r="G26" s="13"/>
      <c r="H26" s="13"/>
      <c r="K26" s="129"/>
    </row>
    <row r="27" spans="1:11" s="153" customFormat="1" ht="15">
      <c r="A27" s="152" t="s">
        <v>54</v>
      </c>
      <c r="B27" s="139" t="s">
        <v>83</v>
      </c>
      <c r="C27" s="140">
        <f>F27*12</f>
        <v>0</v>
      </c>
      <c r="D27" s="14">
        <f aca="true" t="shared" si="0" ref="D27:D32">G27*I27</f>
        <v>21617.66</v>
      </c>
      <c r="E27" s="13">
        <f>H27*12</f>
        <v>7.68</v>
      </c>
      <c r="F27" s="93"/>
      <c r="G27" s="13">
        <f aca="true" t="shared" si="1" ref="G27:G32">H27*12</f>
        <v>7.68</v>
      </c>
      <c r="H27" s="13">
        <v>0.64</v>
      </c>
      <c r="I27" s="128">
        <v>2814.8</v>
      </c>
      <c r="J27" s="128">
        <v>1.07</v>
      </c>
      <c r="K27" s="129">
        <v>0.6</v>
      </c>
    </row>
    <row r="28" spans="1:11" s="128" customFormat="1" ht="15">
      <c r="A28" s="152" t="s">
        <v>56</v>
      </c>
      <c r="B28" s="139" t="s">
        <v>57</v>
      </c>
      <c r="C28" s="140">
        <f>F28*12</f>
        <v>0</v>
      </c>
      <c r="D28" s="14">
        <f t="shared" si="0"/>
        <v>70257.41</v>
      </c>
      <c r="E28" s="13">
        <f>H28*12</f>
        <v>24.96</v>
      </c>
      <c r="F28" s="93"/>
      <c r="G28" s="13">
        <f t="shared" si="1"/>
        <v>24.96</v>
      </c>
      <c r="H28" s="13">
        <v>2.08</v>
      </c>
      <c r="I28" s="128">
        <v>2814.8</v>
      </c>
      <c r="J28" s="128">
        <v>1.07</v>
      </c>
      <c r="K28" s="129">
        <v>1.94</v>
      </c>
    </row>
    <row r="29" spans="1:11" s="136" customFormat="1" ht="30">
      <c r="A29" s="152" t="s">
        <v>58</v>
      </c>
      <c r="B29" s="139" t="s">
        <v>55</v>
      </c>
      <c r="C29" s="154"/>
      <c r="D29" s="14">
        <v>1733.72</v>
      </c>
      <c r="E29" s="94"/>
      <c r="F29" s="93"/>
      <c r="G29" s="13">
        <f>D29/I29</f>
        <v>0.62</v>
      </c>
      <c r="H29" s="13">
        <f>G29/12</f>
        <v>0.05</v>
      </c>
      <c r="I29" s="128">
        <v>2814.8</v>
      </c>
      <c r="J29" s="128">
        <v>1.07</v>
      </c>
      <c r="K29" s="129">
        <v>0.04</v>
      </c>
    </row>
    <row r="30" spans="1:11" s="136" customFormat="1" ht="30">
      <c r="A30" s="152" t="s">
        <v>59</v>
      </c>
      <c r="B30" s="139" t="s">
        <v>55</v>
      </c>
      <c r="C30" s="154"/>
      <c r="D30" s="14">
        <v>3467.44</v>
      </c>
      <c r="E30" s="94"/>
      <c r="F30" s="93"/>
      <c r="G30" s="13">
        <f>D30/I30</f>
        <v>1.23</v>
      </c>
      <c r="H30" s="13">
        <f>G30/12</f>
        <v>0.1</v>
      </c>
      <c r="I30" s="128">
        <v>2814.8</v>
      </c>
      <c r="J30" s="128">
        <v>1.07</v>
      </c>
      <c r="K30" s="129">
        <v>0.1</v>
      </c>
    </row>
    <row r="31" spans="1:11" s="136" customFormat="1" ht="15">
      <c r="A31" s="152" t="s">
        <v>99</v>
      </c>
      <c r="B31" s="139" t="s">
        <v>55</v>
      </c>
      <c r="C31" s="154"/>
      <c r="D31" s="14">
        <v>10948.1</v>
      </c>
      <c r="E31" s="94"/>
      <c r="F31" s="93"/>
      <c r="G31" s="13">
        <f>D31/I31</f>
        <v>3.89</v>
      </c>
      <c r="H31" s="13">
        <f>G31/12</f>
        <v>0.32</v>
      </c>
      <c r="I31" s="128">
        <v>2814.8</v>
      </c>
      <c r="J31" s="128">
        <v>1.07</v>
      </c>
      <c r="K31" s="129">
        <v>0.3</v>
      </c>
    </row>
    <row r="32" spans="1:11" s="136" customFormat="1" ht="30">
      <c r="A32" s="152" t="s">
        <v>87</v>
      </c>
      <c r="B32" s="139"/>
      <c r="C32" s="154">
        <f>F32*12</f>
        <v>0</v>
      </c>
      <c r="D32" s="14">
        <f t="shared" si="0"/>
        <v>6079.97</v>
      </c>
      <c r="E32" s="94">
        <f>H32*12</f>
        <v>2.16</v>
      </c>
      <c r="F32" s="93"/>
      <c r="G32" s="13">
        <f t="shared" si="1"/>
        <v>2.16</v>
      </c>
      <c r="H32" s="13">
        <v>0.18</v>
      </c>
      <c r="I32" s="128">
        <v>2814.8</v>
      </c>
      <c r="J32" s="128">
        <v>1.07</v>
      </c>
      <c r="K32" s="129">
        <v>0.14</v>
      </c>
    </row>
    <row r="33" spans="1:11" s="128" customFormat="1" ht="15">
      <c r="A33" s="152" t="s">
        <v>60</v>
      </c>
      <c r="B33" s="139" t="s">
        <v>61</v>
      </c>
      <c r="C33" s="154">
        <f>F33*12</f>
        <v>0</v>
      </c>
      <c r="D33" s="14">
        <f>G33*I33</f>
        <v>1351.1</v>
      </c>
      <c r="E33" s="94">
        <f>H33*12</f>
        <v>0.48</v>
      </c>
      <c r="F33" s="93"/>
      <c r="G33" s="13">
        <f>H33*12</f>
        <v>0.48</v>
      </c>
      <c r="H33" s="13">
        <v>0.04</v>
      </c>
      <c r="I33" s="128">
        <v>2814.8</v>
      </c>
      <c r="J33" s="128">
        <v>1.07</v>
      </c>
      <c r="K33" s="129">
        <v>0.03</v>
      </c>
    </row>
    <row r="34" spans="1:11" s="128" customFormat="1" ht="15">
      <c r="A34" s="152" t="s">
        <v>62</v>
      </c>
      <c r="B34" s="155" t="s">
        <v>63</v>
      </c>
      <c r="C34" s="156">
        <f>F34*12</f>
        <v>0</v>
      </c>
      <c r="D34" s="14">
        <v>722.84</v>
      </c>
      <c r="E34" s="99">
        <f>H34*12</f>
        <v>0.24</v>
      </c>
      <c r="F34" s="100"/>
      <c r="G34" s="13">
        <f>D34/I34</f>
        <v>0.26</v>
      </c>
      <c r="H34" s="13">
        <f>G34/12</f>
        <v>0.02</v>
      </c>
      <c r="I34" s="128">
        <v>2814.8</v>
      </c>
      <c r="J34" s="128">
        <v>1.07</v>
      </c>
      <c r="K34" s="129">
        <v>0.02</v>
      </c>
    </row>
    <row r="35" spans="1:11" s="153" customFormat="1" ht="30">
      <c r="A35" s="152" t="s">
        <v>64</v>
      </c>
      <c r="B35" s="139" t="s">
        <v>106</v>
      </c>
      <c r="C35" s="154">
        <f>F35*12</f>
        <v>0</v>
      </c>
      <c r="D35" s="14">
        <v>1084.26</v>
      </c>
      <c r="E35" s="94">
        <f>H35*12</f>
        <v>0.36</v>
      </c>
      <c r="F35" s="93"/>
      <c r="G35" s="13">
        <f>D35/I35</f>
        <v>0.39</v>
      </c>
      <c r="H35" s="13">
        <f>G35/12</f>
        <v>0.03</v>
      </c>
      <c r="I35" s="128">
        <v>2814.8</v>
      </c>
      <c r="J35" s="128">
        <v>1.07</v>
      </c>
      <c r="K35" s="129">
        <v>0.03</v>
      </c>
    </row>
    <row r="36" spans="1:11" s="153" customFormat="1" ht="15">
      <c r="A36" s="152" t="s">
        <v>65</v>
      </c>
      <c r="B36" s="139"/>
      <c r="C36" s="140"/>
      <c r="D36" s="13">
        <f>D38+D39+D40+D41+D42+D43+D44+D45+D46+D47+D50</f>
        <v>24168.61</v>
      </c>
      <c r="E36" s="13"/>
      <c r="F36" s="93"/>
      <c r="G36" s="13">
        <f>D36/I36</f>
        <v>8.59</v>
      </c>
      <c r="H36" s="13">
        <f>G36/12</f>
        <v>0.72</v>
      </c>
      <c r="I36" s="128">
        <v>2814.8</v>
      </c>
      <c r="J36" s="128">
        <v>1.07</v>
      </c>
      <c r="K36" s="129">
        <v>0.73</v>
      </c>
    </row>
    <row r="37" spans="1:11" s="136" customFormat="1" ht="15" hidden="1">
      <c r="A37" s="98"/>
      <c r="B37" s="157"/>
      <c r="C37" s="1"/>
      <c r="D37" s="15"/>
      <c r="E37" s="95"/>
      <c r="F37" s="96"/>
      <c r="G37" s="95"/>
      <c r="H37" s="95"/>
      <c r="I37" s="128"/>
      <c r="J37" s="128"/>
      <c r="K37" s="129"/>
    </row>
    <row r="38" spans="1:11" s="136" customFormat="1" ht="15">
      <c r="A38" s="98" t="s">
        <v>66</v>
      </c>
      <c r="B38" s="157" t="s">
        <v>67</v>
      </c>
      <c r="C38" s="1"/>
      <c r="D38" s="15">
        <v>276.61</v>
      </c>
      <c r="E38" s="95"/>
      <c r="F38" s="96"/>
      <c r="G38" s="95"/>
      <c r="H38" s="95"/>
      <c r="I38" s="128">
        <v>2814.8</v>
      </c>
      <c r="J38" s="128">
        <v>1.07</v>
      </c>
      <c r="K38" s="129">
        <v>0.01</v>
      </c>
    </row>
    <row r="39" spans="1:11" s="136" customFormat="1" ht="15">
      <c r="A39" s="98" t="s">
        <v>68</v>
      </c>
      <c r="B39" s="157" t="s">
        <v>69</v>
      </c>
      <c r="C39" s="1">
        <f>F39*12</f>
        <v>0</v>
      </c>
      <c r="D39" s="15">
        <v>780.14</v>
      </c>
      <c r="E39" s="95">
        <f>H39*12</f>
        <v>0</v>
      </c>
      <c r="F39" s="96"/>
      <c r="G39" s="95"/>
      <c r="H39" s="95"/>
      <c r="I39" s="128">
        <v>2814.8</v>
      </c>
      <c r="J39" s="128">
        <v>1.07</v>
      </c>
      <c r="K39" s="129">
        <v>0.02</v>
      </c>
    </row>
    <row r="40" spans="1:11" s="136" customFormat="1" ht="15">
      <c r="A40" s="98" t="s">
        <v>117</v>
      </c>
      <c r="B40" s="157" t="s">
        <v>67</v>
      </c>
      <c r="C40" s="1">
        <f>F40*12</f>
        <v>0</v>
      </c>
      <c r="D40" s="15">
        <v>4972.68</v>
      </c>
      <c r="E40" s="95">
        <f>H40*12</f>
        <v>0</v>
      </c>
      <c r="F40" s="96"/>
      <c r="G40" s="95"/>
      <c r="H40" s="95"/>
      <c r="I40" s="128">
        <v>2814.8</v>
      </c>
      <c r="J40" s="128">
        <v>1.07</v>
      </c>
      <c r="K40" s="129">
        <v>0.13</v>
      </c>
    </row>
    <row r="41" spans="1:11" s="136" customFormat="1" ht="15">
      <c r="A41" s="98" t="s">
        <v>70</v>
      </c>
      <c r="B41" s="157" t="s">
        <v>67</v>
      </c>
      <c r="C41" s="1">
        <f>F41*12</f>
        <v>0</v>
      </c>
      <c r="D41" s="15">
        <v>1486.7</v>
      </c>
      <c r="E41" s="95">
        <f>H41*12</f>
        <v>0</v>
      </c>
      <c r="F41" s="96"/>
      <c r="G41" s="95"/>
      <c r="H41" s="95"/>
      <c r="I41" s="128">
        <v>2814.8</v>
      </c>
      <c r="J41" s="128">
        <v>1.07</v>
      </c>
      <c r="K41" s="129">
        <v>0.04</v>
      </c>
    </row>
    <row r="42" spans="1:11" s="136" customFormat="1" ht="15">
      <c r="A42" s="98" t="s">
        <v>71</v>
      </c>
      <c r="B42" s="157" t="s">
        <v>67</v>
      </c>
      <c r="C42" s="1">
        <f>F42*12</f>
        <v>0</v>
      </c>
      <c r="D42" s="15">
        <v>4971.09</v>
      </c>
      <c r="E42" s="95">
        <f>H42*12</f>
        <v>0</v>
      </c>
      <c r="F42" s="96"/>
      <c r="G42" s="95"/>
      <c r="H42" s="95"/>
      <c r="I42" s="128">
        <v>2814.8</v>
      </c>
      <c r="J42" s="128">
        <v>1.07</v>
      </c>
      <c r="K42" s="129">
        <v>0.14</v>
      </c>
    </row>
    <row r="43" spans="1:11" s="136" customFormat="1" ht="15">
      <c r="A43" s="98" t="s">
        <v>72</v>
      </c>
      <c r="B43" s="157" t="s">
        <v>67</v>
      </c>
      <c r="C43" s="1">
        <f>F43*12</f>
        <v>0</v>
      </c>
      <c r="D43" s="15">
        <v>780.14</v>
      </c>
      <c r="E43" s="95">
        <f>H43*12</f>
        <v>0</v>
      </c>
      <c r="F43" s="96"/>
      <c r="G43" s="95"/>
      <c r="H43" s="95"/>
      <c r="I43" s="128">
        <v>2814.8</v>
      </c>
      <c r="J43" s="128">
        <v>1.07</v>
      </c>
      <c r="K43" s="129">
        <v>0.02</v>
      </c>
    </row>
    <row r="44" spans="1:11" s="136" customFormat="1" ht="15">
      <c r="A44" s="98" t="s">
        <v>73</v>
      </c>
      <c r="B44" s="157" t="s">
        <v>67</v>
      </c>
      <c r="C44" s="1"/>
      <c r="D44" s="15">
        <v>743.32</v>
      </c>
      <c r="E44" s="95"/>
      <c r="F44" s="96"/>
      <c r="G44" s="95"/>
      <c r="H44" s="95"/>
      <c r="I44" s="128">
        <v>2814.8</v>
      </c>
      <c r="J44" s="128">
        <v>1.07</v>
      </c>
      <c r="K44" s="129">
        <v>0.02</v>
      </c>
    </row>
    <row r="45" spans="1:11" s="136" customFormat="1" ht="15">
      <c r="A45" s="98" t="s">
        <v>74</v>
      </c>
      <c r="B45" s="157" t="s">
        <v>69</v>
      </c>
      <c r="C45" s="1"/>
      <c r="D45" s="15">
        <v>2973.4</v>
      </c>
      <c r="E45" s="95"/>
      <c r="F45" s="96"/>
      <c r="G45" s="95"/>
      <c r="H45" s="95"/>
      <c r="I45" s="128">
        <v>2814.8</v>
      </c>
      <c r="J45" s="128">
        <v>1.07</v>
      </c>
      <c r="K45" s="129">
        <v>0.09</v>
      </c>
    </row>
    <row r="46" spans="1:11" s="136" customFormat="1" ht="25.5">
      <c r="A46" s="98" t="s">
        <v>75</v>
      </c>
      <c r="B46" s="157" t="s">
        <v>67</v>
      </c>
      <c r="C46" s="1">
        <f>F46*12</f>
        <v>0</v>
      </c>
      <c r="D46" s="15">
        <v>2041.98</v>
      </c>
      <c r="E46" s="95">
        <f>H46*12</f>
        <v>0</v>
      </c>
      <c r="F46" s="96"/>
      <c r="G46" s="95"/>
      <c r="H46" s="95"/>
      <c r="I46" s="128">
        <v>2814.8</v>
      </c>
      <c r="J46" s="128">
        <v>1.07</v>
      </c>
      <c r="K46" s="129">
        <v>0.05</v>
      </c>
    </row>
    <row r="47" spans="1:11" s="136" customFormat="1" ht="15">
      <c r="A47" s="98" t="s">
        <v>76</v>
      </c>
      <c r="B47" s="157" t="s">
        <v>67</v>
      </c>
      <c r="C47" s="1"/>
      <c r="D47" s="15">
        <v>5142.55</v>
      </c>
      <c r="E47" s="95"/>
      <c r="F47" s="96"/>
      <c r="G47" s="95"/>
      <c r="H47" s="95"/>
      <c r="I47" s="128">
        <v>2814.8</v>
      </c>
      <c r="J47" s="128">
        <v>1.07</v>
      </c>
      <c r="K47" s="129">
        <v>0.01</v>
      </c>
    </row>
    <row r="48" spans="1:11" s="136" customFormat="1" ht="15" hidden="1">
      <c r="A48" s="98"/>
      <c r="B48" s="157"/>
      <c r="C48" s="97"/>
      <c r="D48" s="15"/>
      <c r="E48" s="97"/>
      <c r="F48" s="96"/>
      <c r="G48" s="95"/>
      <c r="H48" s="95"/>
      <c r="I48" s="128"/>
      <c r="J48" s="128"/>
      <c r="K48" s="129"/>
    </row>
    <row r="49" spans="1:11" s="136" customFormat="1" ht="15" hidden="1">
      <c r="A49" s="4"/>
      <c r="B49" s="157"/>
      <c r="C49" s="1"/>
      <c r="D49" s="15"/>
      <c r="E49" s="95"/>
      <c r="F49" s="96"/>
      <c r="G49" s="95"/>
      <c r="H49" s="95"/>
      <c r="I49" s="128"/>
      <c r="J49" s="128"/>
      <c r="K49" s="129"/>
    </row>
    <row r="50" spans="1:11" s="136" customFormat="1" ht="25.5" hidden="1">
      <c r="A50" s="4" t="s">
        <v>118</v>
      </c>
      <c r="B50" s="158" t="s">
        <v>52</v>
      </c>
      <c r="C50" s="1"/>
      <c r="D50" s="15"/>
      <c r="E50" s="95"/>
      <c r="F50" s="96"/>
      <c r="G50" s="95"/>
      <c r="H50" s="95"/>
      <c r="I50" s="128">
        <v>2814.8</v>
      </c>
      <c r="J50" s="128">
        <v>1.07</v>
      </c>
      <c r="K50" s="129">
        <v>0.04</v>
      </c>
    </row>
    <row r="51" spans="1:11" s="153" customFormat="1" ht="30">
      <c r="A51" s="152" t="s">
        <v>119</v>
      </c>
      <c r="B51" s="139"/>
      <c r="C51" s="140"/>
      <c r="D51" s="13">
        <f>SUM(D52:D56)</f>
        <v>4629.6</v>
      </c>
      <c r="E51" s="13"/>
      <c r="F51" s="93"/>
      <c r="G51" s="13">
        <f>D51/I51</f>
        <v>1.64</v>
      </c>
      <c r="H51" s="13">
        <f>G51/12</f>
        <v>0.14</v>
      </c>
      <c r="I51" s="128">
        <v>2814.8</v>
      </c>
      <c r="J51" s="128">
        <v>1.07</v>
      </c>
      <c r="K51" s="129">
        <v>0.11</v>
      </c>
    </row>
    <row r="52" spans="1:11" s="136" customFormat="1" ht="15" hidden="1">
      <c r="A52" s="98"/>
      <c r="B52" s="157"/>
      <c r="C52" s="1"/>
      <c r="D52" s="15"/>
      <c r="E52" s="95"/>
      <c r="F52" s="96"/>
      <c r="G52" s="95"/>
      <c r="H52" s="95"/>
      <c r="I52" s="128"/>
      <c r="J52" s="128"/>
      <c r="K52" s="129"/>
    </row>
    <row r="53" spans="1:11" s="136" customFormat="1" ht="15">
      <c r="A53" s="98" t="s">
        <v>120</v>
      </c>
      <c r="B53" s="157" t="s">
        <v>67</v>
      </c>
      <c r="C53" s="1"/>
      <c r="D53" s="15">
        <v>4629.6</v>
      </c>
      <c r="E53" s="95"/>
      <c r="F53" s="96"/>
      <c r="G53" s="95"/>
      <c r="H53" s="95"/>
      <c r="I53" s="128">
        <v>2814.8</v>
      </c>
      <c r="J53" s="128">
        <v>1.07</v>
      </c>
      <c r="K53" s="129">
        <v>0.11</v>
      </c>
    </row>
    <row r="54" spans="1:11" s="136" customFormat="1" ht="15" hidden="1">
      <c r="A54" s="98" t="s">
        <v>108</v>
      </c>
      <c r="B54" s="157" t="s">
        <v>55</v>
      </c>
      <c r="C54" s="1"/>
      <c r="D54" s="15">
        <f>G54*I54</f>
        <v>0</v>
      </c>
      <c r="E54" s="95"/>
      <c r="F54" s="96"/>
      <c r="G54" s="95">
        <f>H54*12</f>
        <v>0</v>
      </c>
      <c r="H54" s="95">
        <v>0</v>
      </c>
      <c r="I54" s="128">
        <v>2814.8</v>
      </c>
      <c r="J54" s="128">
        <v>1.07</v>
      </c>
      <c r="K54" s="129">
        <v>0</v>
      </c>
    </row>
    <row r="55" spans="1:11" s="136" customFormat="1" ht="15" hidden="1">
      <c r="A55" s="4" t="s">
        <v>78</v>
      </c>
      <c r="B55" s="157" t="s">
        <v>55</v>
      </c>
      <c r="C55" s="97"/>
      <c r="D55" s="15">
        <f>G55*I55</f>
        <v>0</v>
      </c>
      <c r="E55" s="97"/>
      <c r="F55" s="96"/>
      <c r="G55" s="95">
        <f>H55*12</f>
        <v>0</v>
      </c>
      <c r="H55" s="95">
        <v>0</v>
      </c>
      <c r="I55" s="128">
        <v>2814.8</v>
      </c>
      <c r="J55" s="128">
        <v>1.07</v>
      </c>
      <c r="K55" s="129">
        <v>0</v>
      </c>
    </row>
    <row r="56" spans="1:11" s="136" customFormat="1" ht="15" hidden="1">
      <c r="A56" s="4" t="s">
        <v>100</v>
      </c>
      <c r="B56" s="157" t="s">
        <v>67</v>
      </c>
      <c r="C56" s="1"/>
      <c r="D56" s="15">
        <f>G56*I56</f>
        <v>0</v>
      </c>
      <c r="E56" s="95"/>
      <c r="F56" s="96"/>
      <c r="G56" s="95">
        <f>H56*12</f>
        <v>0</v>
      </c>
      <c r="H56" s="95">
        <v>0</v>
      </c>
      <c r="I56" s="128">
        <v>2814.8</v>
      </c>
      <c r="J56" s="128">
        <v>1.07</v>
      </c>
      <c r="K56" s="129">
        <v>0</v>
      </c>
    </row>
    <row r="57" spans="1:11" s="136" customFormat="1" ht="30">
      <c r="A57" s="152" t="s">
        <v>121</v>
      </c>
      <c r="B57" s="157"/>
      <c r="C57" s="1"/>
      <c r="D57" s="13">
        <f>D58+D59</f>
        <v>1771.92</v>
      </c>
      <c r="E57" s="13">
        <f>E58+E59</f>
        <v>0</v>
      </c>
      <c r="F57" s="13">
        <f>F58+F59</f>
        <v>0</v>
      </c>
      <c r="G57" s="13">
        <f>D57/I57</f>
        <v>0.63</v>
      </c>
      <c r="H57" s="13">
        <f>G57/12</f>
        <v>0.05</v>
      </c>
      <c r="I57" s="128">
        <v>2814.8</v>
      </c>
      <c r="J57" s="128">
        <v>1.07</v>
      </c>
      <c r="K57" s="129">
        <v>0.09</v>
      </c>
    </row>
    <row r="58" spans="1:11" s="136" customFormat="1" ht="25.5" hidden="1">
      <c r="A58" s="4" t="s">
        <v>122</v>
      </c>
      <c r="B58" s="158" t="s">
        <v>52</v>
      </c>
      <c r="C58" s="1"/>
      <c r="D58" s="15"/>
      <c r="E58" s="95"/>
      <c r="F58" s="96"/>
      <c r="G58" s="95"/>
      <c r="H58" s="95"/>
      <c r="I58" s="128">
        <v>2814.8</v>
      </c>
      <c r="J58" s="128">
        <v>1.07</v>
      </c>
      <c r="K58" s="129">
        <v>0.03</v>
      </c>
    </row>
    <row r="59" spans="1:11" s="136" customFormat="1" ht="15">
      <c r="A59" s="98" t="s">
        <v>123</v>
      </c>
      <c r="B59" s="157" t="s">
        <v>67</v>
      </c>
      <c r="C59" s="1"/>
      <c r="D59" s="15">
        <v>1771.92</v>
      </c>
      <c r="E59" s="95"/>
      <c r="F59" s="96"/>
      <c r="G59" s="95"/>
      <c r="H59" s="95"/>
      <c r="I59" s="128">
        <v>2814.8</v>
      </c>
      <c r="J59" s="128">
        <v>1.07</v>
      </c>
      <c r="K59" s="129">
        <v>0.05</v>
      </c>
    </row>
    <row r="60" spans="1:11" s="136" customFormat="1" ht="15">
      <c r="A60" s="152" t="s">
        <v>79</v>
      </c>
      <c r="B60" s="157"/>
      <c r="C60" s="1"/>
      <c r="D60" s="13">
        <f>D61+D62+D63+D68+D69+D70</f>
        <v>14512.06</v>
      </c>
      <c r="E60" s="95"/>
      <c r="F60" s="96"/>
      <c r="G60" s="13">
        <f>D60/I60</f>
        <v>5.16</v>
      </c>
      <c r="H60" s="13">
        <f>G60/12</f>
        <v>0.43</v>
      </c>
      <c r="I60" s="128">
        <v>2814.8</v>
      </c>
      <c r="J60" s="128">
        <v>1.07</v>
      </c>
      <c r="K60" s="129">
        <v>0.31</v>
      </c>
    </row>
    <row r="61" spans="1:11" s="136" customFormat="1" ht="15">
      <c r="A61" s="98" t="s">
        <v>84</v>
      </c>
      <c r="B61" s="157" t="s">
        <v>55</v>
      </c>
      <c r="C61" s="1"/>
      <c r="D61" s="15">
        <v>1036.08</v>
      </c>
      <c r="E61" s="95"/>
      <c r="F61" s="96"/>
      <c r="G61" s="95"/>
      <c r="H61" s="95"/>
      <c r="I61" s="128">
        <v>2814.8</v>
      </c>
      <c r="J61" s="128">
        <v>1.07</v>
      </c>
      <c r="K61" s="129">
        <v>0.03</v>
      </c>
    </row>
    <row r="62" spans="1:11" s="136" customFormat="1" ht="15">
      <c r="A62" s="98" t="s">
        <v>80</v>
      </c>
      <c r="B62" s="157" t="s">
        <v>67</v>
      </c>
      <c r="C62" s="1"/>
      <c r="D62" s="15">
        <v>5352.94</v>
      </c>
      <c r="E62" s="95"/>
      <c r="F62" s="96"/>
      <c r="G62" s="95"/>
      <c r="H62" s="95"/>
      <c r="I62" s="128">
        <v>2814.8</v>
      </c>
      <c r="J62" s="128">
        <v>1.07</v>
      </c>
      <c r="K62" s="129">
        <v>0.15</v>
      </c>
    </row>
    <row r="63" spans="1:11" s="136" customFormat="1" ht="15">
      <c r="A63" s="98" t="s">
        <v>81</v>
      </c>
      <c r="B63" s="157" t="s">
        <v>67</v>
      </c>
      <c r="C63" s="1"/>
      <c r="D63" s="15">
        <v>777.03</v>
      </c>
      <c r="E63" s="95"/>
      <c r="F63" s="96"/>
      <c r="G63" s="95"/>
      <c r="H63" s="95"/>
      <c r="I63" s="128">
        <v>2814.8</v>
      </c>
      <c r="J63" s="128">
        <v>1.07</v>
      </c>
      <c r="K63" s="129">
        <v>0.02</v>
      </c>
    </row>
    <row r="64" spans="1:11" s="136" customFormat="1" ht="27.75" customHeight="1" hidden="1">
      <c r="A64" s="4" t="s">
        <v>107</v>
      </c>
      <c r="B64" s="157" t="s">
        <v>52</v>
      </c>
      <c r="C64" s="1"/>
      <c r="D64" s="15">
        <f>G64*I64</f>
        <v>0</v>
      </c>
      <c r="E64" s="95"/>
      <c r="F64" s="96"/>
      <c r="G64" s="95"/>
      <c r="H64" s="95"/>
      <c r="I64" s="128">
        <v>2814.8</v>
      </c>
      <c r="J64" s="128">
        <v>1.07</v>
      </c>
      <c r="K64" s="129">
        <v>0</v>
      </c>
    </row>
    <row r="65" spans="1:11" s="136" customFormat="1" ht="25.5" hidden="1">
      <c r="A65" s="4" t="s">
        <v>93</v>
      </c>
      <c r="B65" s="157" t="s">
        <v>52</v>
      </c>
      <c r="C65" s="1"/>
      <c r="D65" s="15">
        <f>G65*I65</f>
        <v>0</v>
      </c>
      <c r="E65" s="95"/>
      <c r="F65" s="96"/>
      <c r="G65" s="95"/>
      <c r="H65" s="95"/>
      <c r="I65" s="128">
        <v>2814.8</v>
      </c>
      <c r="J65" s="128">
        <v>1.07</v>
      </c>
      <c r="K65" s="129">
        <v>0</v>
      </c>
    </row>
    <row r="66" spans="1:11" s="136" customFormat="1" ht="25.5" hidden="1">
      <c r="A66" s="4" t="s">
        <v>88</v>
      </c>
      <c r="B66" s="157" t="s">
        <v>52</v>
      </c>
      <c r="C66" s="1"/>
      <c r="D66" s="15">
        <f>G66*I66</f>
        <v>0</v>
      </c>
      <c r="E66" s="95"/>
      <c r="F66" s="96"/>
      <c r="G66" s="95"/>
      <c r="H66" s="95"/>
      <c r="I66" s="128">
        <v>2814.8</v>
      </c>
      <c r="J66" s="128">
        <v>1.07</v>
      </c>
      <c r="K66" s="129">
        <v>0</v>
      </c>
    </row>
    <row r="67" spans="1:11" s="136" customFormat="1" ht="25.5" hidden="1">
      <c r="A67" s="4" t="s">
        <v>89</v>
      </c>
      <c r="B67" s="157" t="s">
        <v>52</v>
      </c>
      <c r="C67" s="1"/>
      <c r="D67" s="15">
        <f>G67*I67</f>
        <v>0</v>
      </c>
      <c r="E67" s="95"/>
      <c r="F67" s="96"/>
      <c r="G67" s="95"/>
      <c r="H67" s="95"/>
      <c r="I67" s="128">
        <v>2814.8</v>
      </c>
      <c r="J67" s="128">
        <v>1.07</v>
      </c>
      <c r="K67" s="129">
        <v>0</v>
      </c>
    </row>
    <row r="68" spans="1:11" s="136" customFormat="1" ht="25.5">
      <c r="A68" s="4" t="s">
        <v>124</v>
      </c>
      <c r="B68" s="157" t="s">
        <v>52</v>
      </c>
      <c r="C68" s="1"/>
      <c r="D68" s="15">
        <v>3911.31</v>
      </c>
      <c r="E68" s="95"/>
      <c r="F68" s="96"/>
      <c r="G68" s="95"/>
      <c r="H68" s="95"/>
      <c r="I68" s="128">
        <v>2814.8</v>
      </c>
      <c r="J68" s="128">
        <v>1.07</v>
      </c>
      <c r="K68" s="129">
        <v>0.11</v>
      </c>
    </row>
    <row r="69" spans="1:11" s="136" customFormat="1" ht="15">
      <c r="A69" s="4" t="s">
        <v>125</v>
      </c>
      <c r="B69" s="158" t="s">
        <v>110</v>
      </c>
      <c r="C69" s="1"/>
      <c r="D69" s="110">
        <v>3434.7</v>
      </c>
      <c r="E69" s="95"/>
      <c r="F69" s="96"/>
      <c r="G69" s="97"/>
      <c r="H69" s="97"/>
      <c r="I69" s="128">
        <v>2814.8</v>
      </c>
      <c r="J69" s="128"/>
      <c r="K69" s="129"/>
    </row>
    <row r="70" spans="1:11" s="136" customFormat="1" ht="15" hidden="1">
      <c r="A70" s="98" t="s">
        <v>126</v>
      </c>
      <c r="B70" s="158" t="s">
        <v>127</v>
      </c>
      <c r="C70" s="1"/>
      <c r="D70" s="15"/>
      <c r="E70" s="95"/>
      <c r="F70" s="96"/>
      <c r="G70" s="97"/>
      <c r="H70" s="97"/>
      <c r="I70" s="128">
        <v>2814.8</v>
      </c>
      <c r="J70" s="128"/>
      <c r="K70" s="129"/>
    </row>
    <row r="71" spans="1:11" s="136" customFormat="1" ht="15">
      <c r="A71" s="152" t="s">
        <v>128</v>
      </c>
      <c r="B71" s="157"/>
      <c r="C71" s="1"/>
      <c r="D71" s="13">
        <f>D72+D73</f>
        <v>1681.99</v>
      </c>
      <c r="E71" s="95"/>
      <c r="F71" s="96"/>
      <c r="G71" s="13">
        <f>D71/I71</f>
        <v>0.6</v>
      </c>
      <c r="H71" s="13">
        <f>G71/12</f>
        <v>0.05</v>
      </c>
      <c r="I71" s="128">
        <v>2814.8</v>
      </c>
      <c r="J71" s="128">
        <v>1.07</v>
      </c>
      <c r="K71" s="129">
        <v>0.12</v>
      </c>
    </row>
    <row r="72" spans="1:11" s="136" customFormat="1" ht="15">
      <c r="A72" s="98" t="s">
        <v>129</v>
      </c>
      <c r="B72" s="157" t="s">
        <v>67</v>
      </c>
      <c r="C72" s="1"/>
      <c r="D72" s="15">
        <v>932.26</v>
      </c>
      <c r="E72" s="95"/>
      <c r="F72" s="96"/>
      <c r="G72" s="95"/>
      <c r="H72" s="95"/>
      <c r="I72" s="128">
        <v>2814.8</v>
      </c>
      <c r="J72" s="128">
        <v>1.07</v>
      </c>
      <c r="K72" s="129">
        <v>0.02</v>
      </c>
    </row>
    <row r="73" spans="1:11" s="136" customFormat="1" ht="15">
      <c r="A73" s="98" t="s">
        <v>109</v>
      </c>
      <c r="B73" s="157" t="s">
        <v>67</v>
      </c>
      <c r="C73" s="1"/>
      <c r="D73" s="15">
        <v>749.73</v>
      </c>
      <c r="E73" s="95"/>
      <c r="F73" s="96"/>
      <c r="G73" s="95"/>
      <c r="H73" s="95"/>
      <c r="I73" s="128">
        <v>2814.8</v>
      </c>
      <c r="J73" s="128">
        <v>1.07</v>
      </c>
      <c r="K73" s="129">
        <v>0.02</v>
      </c>
    </row>
    <row r="74" spans="1:11" s="128" customFormat="1" ht="15">
      <c r="A74" s="152" t="s">
        <v>94</v>
      </c>
      <c r="B74" s="139"/>
      <c r="C74" s="140"/>
      <c r="D74" s="13">
        <f>D75+D76</f>
        <v>1381.39</v>
      </c>
      <c r="E74" s="13"/>
      <c r="F74" s="93"/>
      <c r="G74" s="13">
        <f>D74/I74</f>
        <v>0.49</v>
      </c>
      <c r="H74" s="13">
        <f>G74/12</f>
        <v>0.04</v>
      </c>
      <c r="I74" s="128">
        <v>2814.8</v>
      </c>
      <c r="J74" s="128">
        <v>1.07</v>
      </c>
      <c r="K74" s="129">
        <v>0.04</v>
      </c>
    </row>
    <row r="75" spans="1:11" s="136" customFormat="1" ht="25.5">
      <c r="A75" s="98" t="s">
        <v>95</v>
      </c>
      <c r="B75" s="158" t="s">
        <v>52</v>
      </c>
      <c r="C75" s="1"/>
      <c r="D75" s="15">
        <v>1381.39</v>
      </c>
      <c r="E75" s="95"/>
      <c r="F75" s="96"/>
      <c r="G75" s="95"/>
      <c r="H75" s="95"/>
      <c r="I75" s="128">
        <v>2814.8</v>
      </c>
      <c r="J75" s="128">
        <v>1.07</v>
      </c>
      <c r="K75" s="129">
        <v>0.04</v>
      </c>
    </row>
    <row r="76" spans="1:11" s="136" customFormat="1" ht="25.5" hidden="1">
      <c r="A76" s="98" t="s">
        <v>130</v>
      </c>
      <c r="B76" s="157" t="s">
        <v>52</v>
      </c>
      <c r="C76" s="1">
        <f>F76*12</f>
        <v>0</v>
      </c>
      <c r="D76" s="15"/>
      <c r="E76" s="95">
        <f>H76*12</f>
        <v>0</v>
      </c>
      <c r="F76" s="96"/>
      <c r="G76" s="95"/>
      <c r="H76" s="95"/>
      <c r="I76" s="128">
        <v>2814.8</v>
      </c>
      <c r="J76" s="128">
        <v>1.07</v>
      </c>
      <c r="K76" s="129">
        <v>0</v>
      </c>
    </row>
    <row r="77" spans="1:11" s="128" customFormat="1" ht="15">
      <c r="A77" s="152" t="s">
        <v>111</v>
      </c>
      <c r="B77" s="139"/>
      <c r="C77" s="140"/>
      <c r="D77" s="13">
        <f>D78+D79+D80+D81</f>
        <v>6474.47</v>
      </c>
      <c r="E77" s="13"/>
      <c r="F77" s="93"/>
      <c r="G77" s="13">
        <f>D77/I77</f>
        <v>2.3</v>
      </c>
      <c r="H77" s="13">
        <v>0.2</v>
      </c>
      <c r="I77" s="128">
        <v>2814.8</v>
      </c>
      <c r="J77" s="128">
        <v>1.07</v>
      </c>
      <c r="K77" s="129">
        <v>0.27</v>
      </c>
    </row>
    <row r="78" spans="1:11" s="136" customFormat="1" ht="15">
      <c r="A78" s="98" t="s">
        <v>131</v>
      </c>
      <c r="B78" s="157" t="s">
        <v>77</v>
      </c>
      <c r="C78" s="1"/>
      <c r="D78" s="15">
        <v>2072.04</v>
      </c>
      <c r="E78" s="95"/>
      <c r="F78" s="96"/>
      <c r="G78" s="95"/>
      <c r="H78" s="95"/>
      <c r="I78" s="128">
        <v>2814.8</v>
      </c>
      <c r="J78" s="128">
        <v>1.07</v>
      </c>
      <c r="K78" s="129">
        <v>0.05</v>
      </c>
    </row>
    <row r="79" spans="1:11" s="136" customFormat="1" ht="15">
      <c r="A79" s="98" t="s">
        <v>132</v>
      </c>
      <c r="B79" s="157" t="s">
        <v>77</v>
      </c>
      <c r="C79" s="1"/>
      <c r="D79" s="15">
        <v>2072.1</v>
      </c>
      <c r="E79" s="95"/>
      <c r="F79" s="96"/>
      <c r="G79" s="95"/>
      <c r="H79" s="95"/>
      <c r="I79" s="128">
        <v>2814.8</v>
      </c>
      <c r="J79" s="128">
        <v>1.07</v>
      </c>
      <c r="K79" s="129">
        <v>0.05</v>
      </c>
    </row>
    <row r="80" spans="1:11" s="136" customFormat="1" ht="25.5" customHeight="1">
      <c r="A80" s="98" t="s">
        <v>133</v>
      </c>
      <c r="B80" s="157" t="s">
        <v>67</v>
      </c>
      <c r="C80" s="1"/>
      <c r="D80" s="15">
        <v>2330.33</v>
      </c>
      <c r="E80" s="95"/>
      <c r="F80" s="96"/>
      <c r="G80" s="95"/>
      <c r="H80" s="95"/>
      <c r="I80" s="128">
        <v>2814.8</v>
      </c>
      <c r="J80" s="128">
        <v>1.07</v>
      </c>
      <c r="K80" s="129">
        <v>0.06</v>
      </c>
    </row>
    <row r="81" spans="1:11" s="136" customFormat="1" ht="15" hidden="1">
      <c r="A81" s="98" t="s">
        <v>134</v>
      </c>
      <c r="B81" s="157" t="s">
        <v>77</v>
      </c>
      <c r="C81" s="111"/>
      <c r="D81" s="113"/>
      <c r="E81" s="111"/>
      <c r="F81" s="112"/>
      <c r="G81" s="111"/>
      <c r="H81" s="111"/>
      <c r="I81" s="128">
        <v>2814.8</v>
      </c>
      <c r="J81" s="128">
        <v>1.07</v>
      </c>
      <c r="K81" s="129">
        <v>0.1</v>
      </c>
    </row>
    <row r="82" spans="1:11" s="128" customFormat="1" ht="30.75" thickBot="1">
      <c r="A82" s="159" t="s">
        <v>90</v>
      </c>
      <c r="B82" s="139" t="s">
        <v>52</v>
      </c>
      <c r="C82" s="156">
        <f>F82*12</f>
        <v>0</v>
      </c>
      <c r="D82" s="94">
        <f>G82*I82</f>
        <v>10808.83</v>
      </c>
      <c r="E82" s="94">
        <f>H82*12</f>
        <v>3.84</v>
      </c>
      <c r="F82" s="94"/>
      <c r="G82" s="94">
        <f>H82*12</f>
        <v>3.84</v>
      </c>
      <c r="H82" s="94">
        <v>0.32</v>
      </c>
      <c r="I82" s="128">
        <v>2814.8</v>
      </c>
      <c r="J82" s="128">
        <v>1.07</v>
      </c>
      <c r="K82" s="129">
        <v>0.3</v>
      </c>
    </row>
    <row r="83" spans="1:11" s="128" customFormat="1" ht="19.5" hidden="1" thickBot="1">
      <c r="A83" s="160" t="s">
        <v>3</v>
      </c>
      <c r="B83" s="155"/>
      <c r="C83" s="156" t="e">
        <f>F83*12</f>
        <v>#REF!</v>
      </c>
      <c r="D83" s="94">
        <f>G83*I83</f>
        <v>0</v>
      </c>
      <c r="E83" s="94">
        <f>H83*12</f>
        <v>0</v>
      </c>
      <c r="F83" s="94" t="e">
        <f>#REF!+#REF!+#REF!+#REF!+#REF!+#REF!+#REF!+#REF!+#REF!+#REF!</f>
        <v>#REF!</v>
      </c>
      <c r="G83" s="94">
        <f>H83*12</f>
        <v>0</v>
      </c>
      <c r="H83" s="94">
        <f>H84+H85+H86+H87+H88</f>
        <v>0</v>
      </c>
      <c r="I83" s="128">
        <v>2814.8</v>
      </c>
      <c r="K83" s="129"/>
    </row>
    <row r="84" spans="1:11" s="128" customFormat="1" ht="15.75" hidden="1" thickBot="1">
      <c r="A84" s="161" t="s">
        <v>112</v>
      </c>
      <c r="B84" s="162"/>
      <c r="C84" s="163"/>
      <c r="D84" s="164"/>
      <c r="E84" s="164"/>
      <c r="F84" s="164"/>
      <c r="G84" s="164"/>
      <c r="H84" s="164"/>
      <c r="I84" s="128">
        <v>2814.8</v>
      </c>
      <c r="K84" s="129"/>
    </row>
    <row r="85" spans="1:11" s="128" customFormat="1" ht="15.75" hidden="1" thickBot="1">
      <c r="A85" s="161" t="s">
        <v>113</v>
      </c>
      <c r="B85" s="162"/>
      <c r="C85" s="163"/>
      <c r="D85" s="164"/>
      <c r="E85" s="164"/>
      <c r="F85" s="164"/>
      <c r="G85" s="164"/>
      <c r="H85" s="164"/>
      <c r="I85" s="128">
        <v>2814.8</v>
      </c>
      <c r="K85" s="129"/>
    </row>
    <row r="86" spans="1:11" s="128" customFormat="1" ht="15.75" hidden="1" thickBot="1">
      <c r="A86" s="161" t="s">
        <v>97</v>
      </c>
      <c r="B86" s="162"/>
      <c r="C86" s="163"/>
      <c r="D86" s="164"/>
      <c r="E86" s="164"/>
      <c r="F86" s="164"/>
      <c r="G86" s="164"/>
      <c r="H86" s="164"/>
      <c r="I86" s="128">
        <v>2814.8</v>
      </c>
      <c r="K86" s="129"/>
    </row>
    <row r="87" spans="1:11" s="128" customFormat="1" ht="15.75" hidden="1" thickBot="1">
      <c r="A87" s="161" t="s">
        <v>101</v>
      </c>
      <c r="B87" s="162"/>
      <c r="C87" s="163"/>
      <c r="D87" s="164"/>
      <c r="E87" s="164"/>
      <c r="F87" s="164"/>
      <c r="G87" s="164"/>
      <c r="H87" s="164"/>
      <c r="I87" s="128">
        <v>2814.8</v>
      </c>
      <c r="K87" s="129"/>
    </row>
    <row r="88" spans="1:11" s="128" customFormat="1" ht="15.75" hidden="1" thickBot="1">
      <c r="A88" s="165" t="s">
        <v>102</v>
      </c>
      <c r="B88" s="166"/>
      <c r="C88" s="167"/>
      <c r="D88" s="164"/>
      <c r="E88" s="164"/>
      <c r="F88" s="164"/>
      <c r="G88" s="164"/>
      <c r="H88" s="164"/>
      <c r="I88" s="128">
        <v>2814.8</v>
      </c>
      <c r="K88" s="129"/>
    </row>
    <row r="89" spans="1:11" s="128" customFormat="1" ht="24.75" customHeight="1" thickBot="1">
      <c r="A89" s="168" t="s">
        <v>135</v>
      </c>
      <c r="B89" s="169" t="s">
        <v>48</v>
      </c>
      <c r="C89" s="170"/>
      <c r="D89" s="171">
        <f>G89*I89</f>
        <v>47626.42</v>
      </c>
      <c r="E89" s="114"/>
      <c r="F89" s="114"/>
      <c r="G89" s="114">
        <f>12*H89</f>
        <v>16.92</v>
      </c>
      <c r="H89" s="172">
        <v>1.41</v>
      </c>
      <c r="I89" s="128">
        <v>2814.8</v>
      </c>
      <c r="K89" s="129"/>
    </row>
    <row r="90" spans="1:11" s="128" customFormat="1" ht="19.5" thickBot="1">
      <c r="A90" s="173" t="s">
        <v>4</v>
      </c>
      <c r="B90" s="126"/>
      <c r="C90" s="174">
        <f>F90*12</f>
        <v>0</v>
      </c>
      <c r="D90" s="175">
        <f>D82+D77+D74+D71+D60+D57+D51+D36+D35+D34+D33+D32+D31+D30+D29+D28+D27+D18+D13+D89</f>
        <v>387383.63</v>
      </c>
      <c r="E90" s="175">
        <f>E82+E77+E74+E71+E60+E57+E51+E36+E35+E34+E33+E32+E31+E30+E29+E28+E27+E18+E13+E89</f>
        <v>95.52</v>
      </c>
      <c r="F90" s="175">
        <f>F82+F77+F74+F71+F60+F57+F51+F36+F35+F34+F33+F32+F31+F30+F29+F28+F27+F18+F13+F89</f>
        <v>0</v>
      </c>
      <c r="G90" s="175">
        <f>G82+G77+G74+G71+G60+G57+G51+G36+G35+G34+G33+G32+G31+G30+G29+G28+G27+G18+G13+G89</f>
        <v>137.64</v>
      </c>
      <c r="H90" s="175">
        <f>H82+H77+H74+H71+H60+H57+H51+H36+H35+H34+H33+H32+H31+H30+H29+H28+H27+H18+H13+H89</f>
        <v>11.47</v>
      </c>
      <c r="I90" s="128">
        <v>2814.8</v>
      </c>
      <c r="J90" s="129"/>
      <c r="K90" s="129"/>
    </row>
    <row r="91" spans="1:11" s="177" customFormat="1" ht="12.75">
      <c r="A91" s="176"/>
      <c r="D91" s="116"/>
      <c r="E91" s="116"/>
      <c r="F91" s="116"/>
      <c r="G91" s="116"/>
      <c r="H91" s="116"/>
      <c r="K91" s="178"/>
    </row>
    <row r="92" spans="1:11" s="177" customFormat="1" ht="12.75">
      <c r="A92" s="176"/>
      <c r="D92" s="116"/>
      <c r="E92" s="116"/>
      <c r="F92" s="116"/>
      <c r="G92" s="116"/>
      <c r="H92" s="116"/>
      <c r="K92" s="178"/>
    </row>
    <row r="93" spans="1:11" s="177" customFormat="1" ht="12.75">
      <c r="A93" s="176"/>
      <c r="D93" s="116"/>
      <c r="E93" s="116"/>
      <c r="F93" s="116"/>
      <c r="G93" s="116"/>
      <c r="H93" s="116"/>
      <c r="K93" s="178"/>
    </row>
    <row r="94" spans="1:11" s="177" customFormat="1" ht="13.5" thickBot="1">
      <c r="A94" s="176"/>
      <c r="D94" s="116"/>
      <c r="E94" s="116"/>
      <c r="F94" s="116"/>
      <c r="G94" s="116"/>
      <c r="H94" s="116"/>
      <c r="K94" s="178"/>
    </row>
    <row r="95" spans="1:11" s="177" customFormat="1" ht="18.75">
      <c r="A95" s="179" t="s">
        <v>136</v>
      </c>
      <c r="B95" s="180"/>
      <c r="C95" s="181">
        <f>F95*12</f>
        <v>0</v>
      </c>
      <c r="D95" s="115">
        <f>D96</f>
        <v>58734.47</v>
      </c>
      <c r="E95" s="115">
        <f>SUM(E96:E96)</f>
        <v>0</v>
      </c>
      <c r="F95" s="115">
        <f>SUM(F96:F96)</f>
        <v>0</v>
      </c>
      <c r="G95" s="115">
        <f>D95/I95</f>
        <v>20.87</v>
      </c>
      <c r="H95" s="115">
        <f>G95/12</f>
        <v>1.74</v>
      </c>
      <c r="I95" s="128">
        <v>2814.8</v>
      </c>
      <c r="K95" s="178"/>
    </row>
    <row r="96" spans="1:11" s="177" customFormat="1" ht="15">
      <c r="A96" s="98" t="s">
        <v>137</v>
      </c>
      <c r="B96" s="157"/>
      <c r="C96" s="1"/>
      <c r="D96" s="15">
        <v>58734.47</v>
      </c>
      <c r="E96" s="95"/>
      <c r="F96" s="96"/>
      <c r="G96" s="95">
        <f>D96/I96</f>
        <v>20.87</v>
      </c>
      <c r="H96" s="95">
        <f>G96/12</f>
        <v>1.74</v>
      </c>
      <c r="I96" s="128">
        <v>2814.8</v>
      </c>
      <c r="K96" s="178"/>
    </row>
    <row r="97" spans="1:11" s="177" customFormat="1" ht="15" customHeight="1">
      <c r="A97" s="237"/>
      <c r="B97" s="238"/>
      <c r="C97" s="238"/>
      <c r="D97" s="238"/>
      <c r="E97" s="238"/>
      <c r="F97" s="238"/>
      <c r="G97" s="238"/>
      <c r="H97" s="238"/>
      <c r="I97" s="128"/>
      <c r="K97" s="178"/>
    </row>
    <row r="98" spans="1:11" s="177" customFormat="1" ht="13.5" thickBot="1">
      <c r="A98" s="239"/>
      <c r="B98" s="239"/>
      <c r="C98" s="239"/>
      <c r="D98" s="239"/>
      <c r="E98" s="239"/>
      <c r="F98" s="239"/>
      <c r="G98" s="239"/>
      <c r="H98" s="239"/>
      <c r="K98" s="178"/>
    </row>
    <row r="99" spans="1:11" s="184" customFormat="1" ht="20.25" thickBot="1">
      <c r="A99" s="168" t="s">
        <v>6</v>
      </c>
      <c r="B99" s="169"/>
      <c r="C99" s="169" t="s">
        <v>114</v>
      </c>
      <c r="D99" s="182">
        <f>D90+D95</f>
        <v>446118.1</v>
      </c>
      <c r="E99" s="182">
        <f>E90+E95</f>
        <v>95.52</v>
      </c>
      <c r="F99" s="182">
        <f>F90+F95</f>
        <v>0</v>
      </c>
      <c r="G99" s="182">
        <f>G90+G95</f>
        <v>158.51</v>
      </c>
      <c r="H99" s="183">
        <f>H90+H95</f>
        <v>13.21</v>
      </c>
      <c r="K99" s="185"/>
    </row>
    <row r="100" spans="1:11" s="177" customFormat="1" ht="12.75">
      <c r="A100" s="176"/>
      <c r="F100" s="2"/>
      <c r="H100" s="2"/>
      <c r="K100" s="178"/>
    </row>
    <row r="101" spans="1:11" s="177" customFormat="1" ht="12.75">
      <c r="A101" s="176"/>
      <c r="F101" s="2"/>
      <c r="H101" s="2"/>
      <c r="K101" s="178"/>
    </row>
    <row r="102" spans="1:11" s="177" customFormat="1" ht="12.75">
      <c r="A102" s="176"/>
      <c r="F102" s="2"/>
      <c r="H102" s="2"/>
      <c r="K102" s="178"/>
    </row>
    <row r="103" spans="1:11" s="177" customFormat="1" ht="12.75">
      <c r="A103" s="176"/>
      <c r="F103" s="2"/>
      <c r="H103" s="2"/>
      <c r="K103" s="178"/>
    </row>
    <row r="104" spans="1:11" s="177" customFormat="1" ht="12.75">
      <c r="A104" s="176"/>
      <c r="F104" s="2"/>
      <c r="H104" s="2"/>
      <c r="K104" s="178"/>
    </row>
    <row r="105" spans="1:11" s="177" customFormat="1" ht="12.75">
      <c r="A105" s="176"/>
      <c r="F105" s="2"/>
      <c r="H105" s="2"/>
      <c r="K105" s="178"/>
    </row>
    <row r="106" spans="1:11" s="177" customFormat="1" ht="12.75">
      <c r="A106" s="176"/>
      <c r="F106" s="2"/>
      <c r="H106" s="2"/>
      <c r="K106" s="178"/>
    </row>
    <row r="107" spans="1:11" s="190" customFormat="1" ht="18.75">
      <c r="A107" s="186"/>
      <c r="B107" s="187"/>
      <c r="C107" s="188"/>
      <c r="D107" s="188"/>
      <c r="E107" s="188"/>
      <c r="F107" s="189"/>
      <c r="G107" s="188"/>
      <c r="H107" s="189"/>
      <c r="K107" s="191"/>
    </row>
    <row r="108" spans="1:11" s="184" customFormat="1" ht="19.5">
      <c r="A108" s="192"/>
      <c r="B108" s="193"/>
      <c r="C108" s="194"/>
      <c r="D108" s="194"/>
      <c r="E108" s="194"/>
      <c r="F108" s="195"/>
      <c r="G108" s="194"/>
      <c r="H108" s="195"/>
      <c r="K108" s="185"/>
    </row>
    <row r="109" spans="1:11" s="177" customFormat="1" ht="14.25">
      <c r="A109" s="240" t="s">
        <v>91</v>
      </c>
      <c r="B109" s="240"/>
      <c r="C109" s="240"/>
      <c r="D109" s="240"/>
      <c r="E109" s="240"/>
      <c r="F109" s="240"/>
      <c r="K109" s="178"/>
    </row>
    <row r="110" spans="6:11" s="177" customFormat="1" ht="12.75">
      <c r="F110" s="2"/>
      <c r="H110" s="2"/>
      <c r="K110" s="178"/>
    </row>
    <row r="111" spans="1:11" s="177" customFormat="1" ht="12.75">
      <c r="A111" s="176" t="s">
        <v>92</v>
      </c>
      <c r="F111" s="2"/>
      <c r="H111" s="2"/>
      <c r="K111" s="178"/>
    </row>
    <row r="112" spans="6:11" s="177" customFormat="1" ht="12.75">
      <c r="F112" s="2"/>
      <c r="H112" s="2"/>
      <c r="K112" s="178"/>
    </row>
    <row r="113" spans="6:11" s="177" customFormat="1" ht="12.75">
      <c r="F113" s="2"/>
      <c r="H113" s="2"/>
      <c r="K113" s="178"/>
    </row>
    <row r="114" spans="6:11" s="177" customFormat="1" ht="12.75">
      <c r="F114" s="2"/>
      <c r="H114" s="2"/>
      <c r="K114" s="178"/>
    </row>
    <row r="115" spans="6:11" s="177" customFormat="1" ht="12.75">
      <c r="F115" s="2"/>
      <c r="H115" s="2"/>
      <c r="K115" s="178"/>
    </row>
    <row r="116" spans="6:11" s="177" customFormat="1" ht="12.75">
      <c r="F116" s="2"/>
      <c r="H116" s="2"/>
      <c r="K116" s="178"/>
    </row>
    <row r="117" spans="6:11" s="177" customFormat="1" ht="12.75">
      <c r="F117" s="2"/>
      <c r="H117" s="2"/>
      <c r="K117" s="178"/>
    </row>
    <row r="118" spans="6:11" s="177" customFormat="1" ht="12.75">
      <c r="F118" s="2"/>
      <c r="H118" s="2"/>
      <c r="K118" s="178"/>
    </row>
    <row r="119" spans="6:11" s="177" customFormat="1" ht="12.75">
      <c r="F119" s="2"/>
      <c r="H119" s="2"/>
      <c r="K119" s="178"/>
    </row>
    <row r="120" spans="6:11" s="177" customFormat="1" ht="12.75">
      <c r="F120" s="2"/>
      <c r="H120" s="2"/>
      <c r="K120" s="178"/>
    </row>
    <row r="121" spans="6:11" s="177" customFormat="1" ht="12.75">
      <c r="F121" s="2"/>
      <c r="H121" s="2"/>
      <c r="K121" s="178"/>
    </row>
    <row r="122" spans="6:11" s="177" customFormat="1" ht="12.75">
      <c r="F122" s="2"/>
      <c r="H122" s="2"/>
      <c r="K122" s="178"/>
    </row>
    <row r="123" spans="6:11" s="177" customFormat="1" ht="12.75">
      <c r="F123" s="2"/>
      <c r="H123" s="2"/>
      <c r="K123" s="178"/>
    </row>
    <row r="124" spans="6:11" s="177" customFormat="1" ht="12.75">
      <c r="F124" s="2"/>
      <c r="H124" s="2"/>
      <c r="K124" s="178"/>
    </row>
    <row r="125" spans="6:11" s="177" customFormat="1" ht="12.75">
      <c r="F125" s="2"/>
      <c r="H125" s="2"/>
      <c r="K125" s="178"/>
    </row>
    <row r="126" spans="6:11" s="177" customFormat="1" ht="12.75">
      <c r="F126" s="2"/>
      <c r="H126" s="2"/>
      <c r="K126" s="178"/>
    </row>
    <row r="127" spans="6:11" s="177" customFormat="1" ht="12.75">
      <c r="F127" s="2"/>
      <c r="H127" s="2"/>
      <c r="K127" s="178"/>
    </row>
    <row r="128" spans="6:11" s="177" customFormat="1" ht="12.75">
      <c r="F128" s="2"/>
      <c r="H128" s="2"/>
      <c r="K128" s="178"/>
    </row>
    <row r="129" spans="6:11" s="177" customFormat="1" ht="12.75">
      <c r="F129" s="2"/>
      <c r="H129" s="2"/>
      <c r="K129" s="178"/>
    </row>
  </sheetData>
  <sheetProtection/>
  <mergeCells count="12">
    <mergeCell ref="A7:H7"/>
    <mergeCell ref="A8:H8"/>
    <mergeCell ref="A9:H9"/>
    <mergeCell ref="A12:H12"/>
    <mergeCell ref="A97:H98"/>
    <mergeCell ref="A109:F109"/>
    <mergeCell ref="A1:H1"/>
    <mergeCell ref="B2:H2"/>
    <mergeCell ref="B3:H3"/>
    <mergeCell ref="B4:H4"/>
    <mergeCell ref="A5:H5"/>
    <mergeCell ref="A6:H6"/>
  </mergeCells>
  <printOptions horizontalCentered="1"/>
  <pageMargins left="0.2" right="0.2" top="0.1968503937007874" bottom="0.2" header="0.2" footer="0.2"/>
  <pageSetup fitToHeight="0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1"/>
  <sheetViews>
    <sheetView tabSelected="1" zoomScale="80" zoomScaleNormal="80" zoomScalePageLayoutView="0" workbookViewId="0" topLeftCell="A1">
      <pane xSplit="1" ySplit="2" topLeftCell="G7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P108" sqref="P108"/>
    </sheetView>
  </sheetViews>
  <sheetFormatPr defaultColWidth="9.00390625" defaultRowHeight="12.75"/>
  <cols>
    <col min="1" max="1" width="72.75390625" style="3" customWidth="1"/>
    <col min="2" max="13" width="15.375" style="3" customWidth="1"/>
    <col min="14" max="14" width="14.125" style="3" customWidth="1"/>
    <col min="15" max="15" width="17.75390625" style="3" customWidth="1"/>
    <col min="16" max="16384" width="9.125" style="3" customWidth="1"/>
  </cols>
  <sheetData>
    <row r="1" spans="1:14" ht="61.5" customHeight="1" thickBot="1">
      <c r="A1" s="261" t="s">
        <v>139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</row>
    <row r="2" spans="1:15" s="5" customFormat="1" ht="79.5" customHeight="1" thickBot="1">
      <c r="A2" s="205" t="s">
        <v>0</v>
      </c>
      <c r="B2" s="249" t="s">
        <v>150</v>
      </c>
      <c r="C2" s="250"/>
      <c r="D2" s="251"/>
      <c r="E2" s="250" t="s">
        <v>151</v>
      </c>
      <c r="F2" s="250"/>
      <c r="G2" s="250"/>
      <c r="H2" s="249" t="s">
        <v>152</v>
      </c>
      <c r="I2" s="250"/>
      <c r="J2" s="251"/>
      <c r="K2" s="249" t="s">
        <v>153</v>
      </c>
      <c r="L2" s="250"/>
      <c r="M2" s="251"/>
      <c r="N2" s="44" t="s">
        <v>10</v>
      </c>
      <c r="O2" s="20" t="s">
        <v>5</v>
      </c>
    </row>
    <row r="3" spans="1:15" s="6" customFormat="1" ht="12.75">
      <c r="A3" s="38"/>
      <c r="B3" s="28" t="s">
        <v>7</v>
      </c>
      <c r="C3" s="12" t="s">
        <v>8</v>
      </c>
      <c r="D3" s="34" t="s">
        <v>9</v>
      </c>
      <c r="E3" s="43" t="s">
        <v>7</v>
      </c>
      <c r="F3" s="12" t="s">
        <v>8</v>
      </c>
      <c r="G3" s="18" t="s">
        <v>9</v>
      </c>
      <c r="H3" s="28" t="s">
        <v>7</v>
      </c>
      <c r="I3" s="12" t="s">
        <v>8</v>
      </c>
      <c r="J3" s="34" t="s">
        <v>9</v>
      </c>
      <c r="K3" s="28" t="s">
        <v>7</v>
      </c>
      <c r="L3" s="12" t="s">
        <v>8</v>
      </c>
      <c r="M3" s="34" t="s">
        <v>9</v>
      </c>
      <c r="N3" s="46"/>
      <c r="O3" s="21"/>
    </row>
    <row r="4" spans="1:15" s="6" customFormat="1" ht="49.5" customHeight="1">
      <c r="A4" s="252" t="s">
        <v>1</v>
      </c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4"/>
    </row>
    <row r="5" spans="1:15" s="5" customFormat="1" ht="14.25" customHeight="1">
      <c r="A5" s="90" t="s">
        <v>40</v>
      </c>
      <c r="B5" s="29"/>
      <c r="C5" s="7"/>
      <c r="D5" s="54">
        <f>O5/4</f>
        <v>20266.56</v>
      </c>
      <c r="E5" s="44"/>
      <c r="F5" s="7"/>
      <c r="G5" s="54">
        <f>O5/4</f>
        <v>20266.56</v>
      </c>
      <c r="H5" s="29"/>
      <c r="I5" s="7"/>
      <c r="J5" s="54">
        <f>O5/4</f>
        <v>20266.56</v>
      </c>
      <c r="K5" s="29"/>
      <c r="L5" s="7"/>
      <c r="M5" s="54">
        <f>O5/4</f>
        <v>20266.56</v>
      </c>
      <c r="N5" s="48">
        <f>M5+J5+G5+D5</f>
        <v>81066.24</v>
      </c>
      <c r="O5" s="14">
        <v>81066.24</v>
      </c>
    </row>
    <row r="6" spans="1:15" s="5" customFormat="1" ht="30">
      <c r="A6" s="90" t="s">
        <v>46</v>
      </c>
      <c r="B6" s="29"/>
      <c r="C6" s="7"/>
      <c r="D6" s="54">
        <f aca="true" t="shared" si="0" ref="D6:D15">O6/4</f>
        <v>18999.9</v>
      </c>
      <c r="E6" s="44"/>
      <c r="F6" s="7"/>
      <c r="G6" s="54">
        <f aca="true" t="shared" si="1" ref="G6:G15">O6/4</f>
        <v>18999.9</v>
      </c>
      <c r="H6" s="29"/>
      <c r="I6" s="7"/>
      <c r="J6" s="54">
        <v>12525.78</v>
      </c>
      <c r="K6" s="29"/>
      <c r="L6" s="7"/>
      <c r="M6" s="54">
        <f aca="true" t="shared" si="2" ref="M6:M15">O6/4</f>
        <v>18999.9</v>
      </c>
      <c r="N6" s="48">
        <f aca="true" t="shared" si="3" ref="N6:N54">M6+J6+G6+D6</f>
        <v>69525.48</v>
      </c>
      <c r="O6" s="14">
        <v>75999.6</v>
      </c>
    </row>
    <row r="7" spans="1:15" s="5" customFormat="1" ht="15">
      <c r="A7" s="92" t="s">
        <v>54</v>
      </c>
      <c r="B7" s="29"/>
      <c r="C7" s="7"/>
      <c r="D7" s="54">
        <f t="shared" si="0"/>
        <v>5404.42</v>
      </c>
      <c r="E7" s="44"/>
      <c r="F7" s="7"/>
      <c r="G7" s="54">
        <f t="shared" si="1"/>
        <v>5404.42</v>
      </c>
      <c r="H7" s="29"/>
      <c r="I7" s="7"/>
      <c r="J7" s="54">
        <f aca="true" t="shared" si="4" ref="J7:J15">O7/4</f>
        <v>5404.42</v>
      </c>
      <c r="K7" s="29"/>
      <c r="L7" s="7"/>
      <c r="M7" s="54">
        <f t="shared" si="2"/>
        <v>5404.42</v>
      </c>
      <c r="N7" s="48">
        <f t="shared" si="3"/>
        <v>21617.68</v>
      </c>
      <c r="O7" s="14">
        <v>21617.66</v>
      </c>
    </row>
    <row r="8" spans="1:15" s="5" customFormat="1" ht="15">
      <c r="A8" s="92" t="s">
        <v>56</v>
      </c>
      <c r="B8" s="29"/>
      <c r="C8" s="7"/>
      <c r="D8" s="54">
        <f t="shared" si="0"/>
        <v>17564.35</v>
      </c>
      <c r="E8" s="44"/>
      <c r="F8" s="7"/>
      <c r="G8" s="54">
        <f t="shared" si="1"/>
        <v>17564.35</v>
      </c>
      <c r="H8" s="29"/>
      <c r="I8" s="7"/>
      <c r="J8" s="54">
        <f t="shared" si="4"/>
        <v>17564.35</v>
      </c>
      <c r="K8" s="29"/>
      <c r="L8" s="7"/>
      <c r="M8" s="54">
        <f t="shared" si="2"/>
        <v>17564.35</v>
      </c>
      <c r="N8" s="48">
        <f t="shared" si="3"/>
        <v>70257.4</v>
      </c>
      <c r="O8" s="14">
        <v>70257.41</v>
      </c>
    </row>
    <row r="9" spans="1:15" s="5" customFormat="1" ht="30">
      <c r="A9" s="92" t="s">
        <v>58</v>
      </c>
      <c r="B9" s="29"/>
      <c r="C9" s="7"/>
      <c r="D9" s="54">
        <f t="shared" si="0"/>
        <v>433.43</v>
      </c>
      <c r="E9" s="44"/>
      <c r="F9" s="7"/>
      <c r="G9" s="54">
        <f t="shared" si="1"/>
        <v>433.43</v>
      </c>
      <c r="H9" s="29"/>
      <c r="I9" s="7"/>
      <c r="J9" s="54">
        <f t="shared" si="4"/>
        <v>433.43</v>
      </c>
      <c r="K9" s="29"/>
      <c r="L9" s="7"/>
      <c r="M9" s="54">
        <f t="shared" si="2"/>
        <v>433.43</v>
      </c>
      <c r="N9" s="48">
        <f t="shared" si="3"/>
        <v>1733.72</v>
      </c>
      <c r="O9" s="14">
        <v>1733.72</v>
      </c>
    </row>
    <row r="10" spans="1:15" s="5" customFormat="1" ht="30">
      <c r="A10" s="92" t="s">
        <v>59</v>
      </c>
      <c r="B10" s="29"/>
      <c r="C10" s="7"/>
      <c r="D10" s="54">
        <f t="shared" si="0"/>
        <v>866.86</v>
      </c>
      <c r="E10" s="44"/>
      <c r="F10" s="7"/>
      <c r="G10" s="54">
        <f t="shared" si="1"/>
        <v>866.86</v>
      </c>
      <c r="H10" s="29"/>
      <c r="I10" s="7"/>
      <c r="J10" s="54">
        <f t="shared" si="4"/>
        <v>866.86</v>
      </c>
      <c r="K10" s="29"/>
      <c r="L10" s="7"/>
      <c r="M10" s="54">
        <f t="shared" si="2"/>
        <v>866.86</v>
      </c>
      <c r="N10" s="48">
        <f t="shared" si="3"/>
        <v>3467.44</v>
      </c>
      <c r="O10" s="14">
        <v>3467.44</v>
      </c>
    </row>
    <row r="11" spans="1:15" s="5" customFormat="1" ht="15">
      <c r="A11" s="102" t="s">
        <v>99</v>
      </c>
      <c r="B11" s="29"/>
      <c r="C11" s="7"/>
      <c r="D11" s="54">
        <f t="shared" si="0"/>
        <v>2737.03</v>
      </c>
      <c r="E11" s="44"/>
      <c r="F11" s="7"/>
      <c r="G11" s="54">
        <f t="shared" si="1"/>
        <v>2737.03</v>
      </c>
      <c r="H11" s="29"/>
      <c r="I11" s="7"/>
      <c r="J11" s="54">
        <f t="shared" si="4"/>
        <v>2737.03</v>
      </c>
      <c r="K11" s="29"/>
      <c r="L11" s="7"/>
      <c r="M11" s="54">
        <f t="shared" si="2"/>
        <v>2737.03</v>
      </c>
      <c r="N11" s="48">
        <f t="shared" si="3"/>
        <v>10948.12</v>
      </c>
      <c r="O11" s="14">
        <v>10948.1</v>
      </c>
    </row>
    <row r="12" spans="1:15" s="5" customFormat="1" ht="29.25" customHeight="1">
      <c r="A12" s="92" t="s">
        <v>87</v>
      </c>
      <c r="B12" s="29"/>
      <c r="C12" s="7"/>
      <c r="D12" s="54">
        <f t="shared" si="0"/>
        <v>1519.99</v>
      </c>
      <c r="E12" s="44"/>
      <c r="F12" s="7"/>
      <c r="G12" s="54">
        <f t="shared" si="1"/>
        <v>1519.99</v>
      </c>
      <c r="H12" s="29"/>
      <c r="I12" s="7"/>
      <c r="J12" s="54">
        <f t="shared" si="4"/>
        <v>1519.99</v>
      </c>
      <c r="K12" s="29"/>
      <c r="L12" s="7"/>
      <c r="M12" s="54">
        <f t="shared" si="2"/>
        <v>1519.99</v>
      </c>
      <c r="N12" s="48">
        <f t="shared" si="3"/>
        <v>6079.96</v>
      </c>
      <c r="O12" s="14">
        <v>6079.97</v>
      </c>
    </row>
    <row r="13" spans="1:15" s="8" customFormat="1" ht="15">
      <c r="A13" s="92" t="s">
        <v>60</v>
      </c>
      <c r="B13" s="30"/>
      <c r="C13" s="27"/>
      <c r="D13" s="54">
        <f t="shared" si="0"/>
        <v>337.78</v>
      </c>
      <c r="E13" s="45"/>
      <c r="F13" s="27"/>
      <c r="G13" s="54">
        <f t="shared" si="1"/>
        <v>337.78</v>
      </c>
      <c r="H13" s="30"/>
      <c r="I13" s="27"/>
      <c r="J13" s="54">
        <f t="shared" si="4"/>
        <v>337.78</v>
      </c>
      <c r="K13" s="30"/>
      <c r="L13" s="27"/>
      <c r="M13" s="54">
        <f t="shared" si="2"/>
        <v>337.78</v>
      </c>
      <c r="N13" s="48">
        <f t="shared" si="3"/>
        <v>1351.12</v>
      </c>
      <c r="O13" s="14">
        <v>1351.1</v>
      </c>
    </row>
    <row r="14" spans="1:15" s="5" customFormat="1" ht="15">
      <c r="A14" s="92" t="s">
        <v>62</v>
      </c>
      <c r="B14" s="29"/>
      <c r="C14" s="7"/>
      <c r="D14" s="54">
        <f t="shared" si="0"/>
        <v>180.71</v>
      </c>
      <c r="E14" s="44"/>
      <c r="F14" s="7"/>
      <c r="G14" s="54">
        <f t="shared" si="1"/>
        <v>180.71</v>
      </c>
      <c r="H14" s="29"/>
      <c r="I14" s="7"/>
      <c r="J14" s="54">
        <f t="shared" si="4"/>
        <v>180.71</v>
      </c>
      <c r="K14" s="29"/>
      <c r="L14" s="7"/>
      <c r="M14" s="54">
        <f t="shared" si="2"/>
        <v>180.71</v>
      </c>
      <c r="N14" s="48">
        <f t="shared" si="3"/>
        <v>722.84</v>
      </c>
      <c r="O14" s="14">
        <v>722.84</v>
      </c>
    </row>
    <row r="15" spans="1:15" s="5" customFormat="1" ht="30">
      <c r="A15" s="92" t="s">
        <v>64</v>
      </c>
      <c r="B15" s="29"/>
      <c r="C15" s="7"/>
      <c r="D15" s="54">
        <f t="shared" si="0"/>
        <v>0</v>
      </c>
      <c r="E15" s="44"/>
      <c r="F15" s="7"/>
      <c r="G15" s="54">
        <f t="shared" si="1"/>
        <v>0</v>
      </c>
      <c r="H15" s="29"/>
      <c r="I15" s="7"/>
      <c r="J15" s="54">
        <f t="shared" si="4"/>
        <v>0</v>
      </c>
      <c r="K15" s="29"/>
      <c r="L15" s="7"/>
      <c r="M15" s="54">
        <f t="shared" si="2"/>
        <v>0</v>
      </c>
      <c r="N15" s="48">
        <f t="shared" si="3"/>
        <v>0</v>
      </c>
      <c r="O15" s="14"/>
    </row>
    <row r="16" spans="1:15" s="5" customFormat="1" ht="15">
      <c r="A16" s="92" t="s">
        <v>65</v>
      </c>
      <c r="B16" s="29"/>
      <c r="C16" s="7"/>
      <c r="D16" s="54"/>
      <c r="E16" s="44"/>
      <c r="F16" s="7"/>
      <c r="G16" s="16"/>
      <c r="H16" s="29"/>
      <c r="I16" s="7"/>
      <c r="J16" s="35"/>
      <c r="K16" s="29"/>
      <c r="L16" s="7"/>
      <c r="M16" s="35"/>
      <c r="N16" s="48">
        <f t="shared" si="3"/>
        <v>0</v>
      </c>
      <c r="O16" s="14"/>
    </row>
    <row r="17" spans="1:15" s="5" customFormat="1" ht="15">
      <c r="A17" s="4" t="s">
        <v>66</v>
      </c>
      <c r="B17" s="203" t="s">
        <v>141</v>
      </c>
      <c r="C17" s="204">
        <v>41402</v>
      </c>
      <c r="D17" s="65">
        <v>276.61</v>
      </c>
      <c r="E17" s="203" t="s">
        <v>156</v>
      </c>
      <c r="F17" s="204">
        <v>41509</v>
      </c>
      <c r="G17" s="65">
        <v>276.61</v>
      </c>
      <c r="H17" s="29"/>
      <c r="I17" s="7"/>
      <c r="J17" s="35"/>
      <c r="K17" s="203" t="s">
        <v>213</v>
      </c>
      <c r="L17" s="204">
        <v>41759</v>
      </c>
      <c r="M17" s="65">
        <v>276.61</v>
      </c>
      <c r="N17" s="48">
        <f t="shared" si="3"/>
        <v>829.83</v>
      </c>
      <c r="O17" s="14"/>
    </row>
    <row r="18" spans="1:15" s="5" customFormat="1" ht="15">
      <c r="A18" s="255" t="s">
        <v>68</v>
      </c>
      <c r="B18" s="203" t="s">
        <v>142</v>
      </c>
      <c r="C18" s="204">
        <v>41411</v>
      </c>
      <c r="D18" s="65">
        <v>390.07</v>
      </c>
      <c r="E18" s="203" t="s">
        <v>162</v>
      </c>
      <c r="F18" s="204">
        <v>41537</v>
      </c>
      <c r="G18" s="65">
        <v>390.07</v>
      </c>
      <c r="H18" s="29"/>
      <c r="I18" s="7"/>
      <c r="J18" s="35"/>
      <c r="K18" s="29"/>
      <c r="L18" s="7"/>
      <c r="M18" s="35"/>
      <c r="N18" s="48">
        <f t="shared" si="3"/>
        <v>780.14</v>
      </c>
      <c r="O18" s="14"/>
    </row>
    <row r="19" spans="1:15" s="5" customFormat="1" ht="15">
      <c r="A19" s="256"/>
      <c r="B19" s="203" t="s">
        <v>148</v>
      </c>
      <c r="C19" s="204">
        <v>41481</v>
      </c>
      <c r="D19" s="65">
        <v>780.12</v>
      </c>
      <c r="E19" s="44"/>
      <c r="F19" s="7"/>
      <c r="G19" s="16"/>
      <c r="H19" s="29"/>
      <c r="I19" s="7"/>
      <c r="J19" s="35"/>
      <c r="K19" s="29"/>
      <c r="L19" s="7"/>
      <c r="M19" s="35"/>
      <c r="N19" s="48">
        <f t="shared" si="3"/>
        <v>780.12</v>
      </c>
      <c r="O19" s="14"/>
    </row>
    <row r="20" spans="1:15" s="5" customFormat="1" ht="15">
      <c r="A20" s="98" t="s">
        <v>117</v>
      </c>
      <c r="B20" s="203" t="s">
        <v>148</v>
      </c>
      <c r="C20" s="204">
        <v>41481</v>
      </c>
      <c r="D20" s="65">
        <v>5687.1</v>
      </c>
      <c r="E20" s="44"/>
      <c r="F20" s="7"/>
      <c r="G20" s="16"/>
      <c r="H20" s="29"/>
      <c r="I20" s="7"/>
      <c r="J20" s="35"/>
      <c r="K20" s="29"/>
      <c r="L20" s="7"/>
      <c r="M20" s="35"/>
      <c r="N20" s="48">
        <f t="shared" si="3"/>
        <v>5687.1</v>
      </c>
      <c r="O20" s="14"/>
    </row>
    <row r="21" spans="1:15" s="5" customFormat="1" ht="15">
      <c r="A21" s="4" t="s">
        <v>70</v>
      </c>
      <c r="B21" s="203" t="s">
        <v>148</v>
      </c>
      <c r="C21" s="204">
        <v>41481</v>
      </c>
      <c r="D21" s="65">
        <v>1486.7</v>
      </c>
      <c r="E21" s="44"/>
      <c r="F21" s="7"/>
      <c r="G21" s="16"/>
      <c r="H21" s="29"/>
      <c r="I21" s="7"/>
      <c r="J21" s="35"/>
      <c r="K21" s="29"/>
      <c r="L21" s="7"/>
      <c r="M21" s="35"/>
      <c r="N21" s="48">
        <f t="shared" si="3"/>
        <v>1486.7</v>
      </c>
      <c r="O21" s="14"/>
    </row>
    <row r="22" spans="1:15" s="5" customFormat="1" ht="15">
      <c r="A22" s="4" t="s">
        <v>71</v>
      </c>
      <c r="B22" s="203" t="s">
        <v>148</v>
      </c>
      <c r="C22" s="204">
        <v>41481</v>
      </c>
      <c r="D22" s="65">
        <v>4971.09</v>
      </c>
      <c r="E22" s="44"/>
      <c r="F22" s="7"/>
      <c r="G22" s="16"/>
      <c r="H22" s="29"/>
      <c r="I22" s="7"/>
      <c r="J22" s="35"/>
      <c r="K22" s="29"/>
      <c r="L22" s="7"/>
      <c r="M22" s="35"/>
      <c r="N22" s="48">
        <f t="shared" si="3"/>
        <v>4971.09</v>
      </c>
      <c r="O22" s="14"/>
    </row>
    <row r="23" spans="1:15" s="5" customFormat="1" ht="15">
      <c r="A23" s="4" t="s">
        <v>72</v>
      </c>
      <c r="B23" s="203" t="s">
        <v>148</v>
      </c>
      <c r="C23" s="204">
        <v>41481</v>
      </c>
      <c r="D23" s="65">
        <v>780.14</v>
      </c>
      <c r="E23" s="44"/>
      <c r="F23" s="7"/>
      <c r="G23" s="16"/>
      <c r="H23" s="29"/>
      <c r="I23" s="7"/>
      <c r="J23" s="35"/>
      <c r="K23" s="29"/>
      <c r="L23" s="7"/>
      <c r="M23" s="35"/>
      <c r="N23" s="48">
        <f t="shared" si="3"/>
        <v>780.14</v>
      </c>
      <c r="O23" s="14"/>
    </row>
    <row r="24" spans="1:15" s="6" customFormat="1" ht="15">
      <c r="A24" s="4" t="s">
        <v>73</v>
      </c>
      <c r="B24" s="203" t="s">
        <v>148</v>
      </c>
      <c r="C24" s="204">
        <v>41481</v>
      </c>
      <c r="D24" s="65">
        <v>743.32</v>
      </c>
      <c r="E24" s="46"/>
      <c r="F24" s="9"/>
      <c r="G24" s="17"/>
      <c r="H24" s="31"/>
      <c r="I24" s="9"/>
      <c r="J24" s="36"/>
      <c r="K24" s="31"/>
      <c r="L24" s="9"/>
      <c r="M24" s="36"/>
      <c r="N24" s="48">
        <f t="shared" si="3"/>
        <v>743.32</v>
      </c>
      <c r="O24" s="14"/>
    </row>
    <row r="25" spans="1:15" s="6" customFormat="1" ht="15">
      <c r="A25" s="4" t="s">
        <v>74</v>
      </c>
      <c r="B25" s="31"/>
      <c r="C25" s="9"/>
      <c r="D25" s="54"/>
      <c r="E25" s="46"/>
      <c r="F25" s="9"/>
      <c r="G25" s="17"/>
      <c r="H25" s="31"/>
      <c r="I25" s="9"/>
      <c r="J25" s="36"/>
      <c r="K25" s="31"/>
      <c r="L25" s="9"/>
      <c r="M25" s="36"/>
      <c r="N25" s="48">
        <f t="shared" si="3"/>
        <v>0</v>
      </c>
      <c r="O25" s="14"/>
    </row>
    <row r="26" spans="1:15" s="6" customFormat="1" ht="25.5">
      <c r="A26" s="4" t="s">
        <v>75</v>
      </c>
      <c r="B26" s="203" t="s">
        <v>148</v>
      </c>
      <c r="C26" s="204">
        <v>41481</v>
      </c>
      <c r="D26" s="65">
        <v>2041.98</v>
      </c>
      <c r="E26" s="46"/>
      <c r="F26" s="9"/>
      <c r="G26" s="54"/>
      <c r="H26" s="31"/>
      <c r="I26" s="9"/>
      <c r="J26" s="54"/>
      <c r="K26" s="31"/>
      <c r="L26" s="9"/>
      <c r="M26" s="54"/>
      <c r="N26" s="48">
        <f t="shared" si="3"/>
        <v>2041.98</v>
      </c>
      <c r="O26" s="14"/>
    </row>
    <row r="27" spans="1:15" s="5" customFormat="1" ht="15">
      <c r="A27" s="4" t="s">
        <v>76</v>
      </c>
      <c r="B27" s="29"/>
      <c r="C27" s="7"/>
      <c r="D27" s="54"/>
      <c r="E27" s="203" t="s">
        <v>164</v>
      </c>
      <c r="F27" s="204">
        <v>41544</v>
      </c>
      <c r="G27" s="65">
        <v>5142.55</v>
      </c>
      <c r="H27" s="29"/>
      <c r="I27" s="7"/>
      <c r="J27" s="35"/>
      <c r="K27" s="29"/>
      <c r="L27" s="7"/>
      <c r="M27" s="35"/>
      <c r="N27" s="48">
        <f t="shared" si="3"/>
        <v>5142.55</v>
      </c>
      <c r="O27" s="14"/>
    </row>
    <row r="28" spans="1:15" s="5" customFormat="1" ht="30">
      <c r="A28" s="152" t="s">
        <v>119</v>
      </c>
      <c r="B28" s="196"/>
      <c r="C28" s="197"/>
      <c r="D28" s="65"/>
      <c r="E28" s="198"/>
      <c r="F28" s="197"/>
      <c r="G28" s="199"/>
      <c r="H28" s="196"/>
      <c r="I28" s="197"/>
      <c r="J28" s="200"/>
      <c r="K28" s="196"/>
      <c r="L28" s="197"/>
      <c r="M28" s="200"/>
      <c r="N28" s="48">
        <f t="shared" si="3"/>
        <v>0</v>
      </c>
      <c r="O28" s="14"/>
    </row>
    <row r="29" spans="1:15" s="5" customFormat="1" ht="15">
      <c r="A29" s="98" t="s">
        <v>120</v>
      </c>
      <c r="B29" s="203" t="s">
        <v>148</v>
      </c>
      <c r="C29" s="204">
        <v>41481</v>
      </c>
      <c r="D29" s="65">
        <v>2486.34</v>
      </c>
      <c r="E29" s="198"/>
      <c r="F29" s="197"/>
      <c r="G29" s="199"/>
      <c r="H29" s="196"/>
      <c r="I29" s="197"/>
      <c r="J29" s="200"/>
      <c r="K29" s="196"/>
      <c r="L29" s="197"/>
      <c r="M29" s="200"/>
      <c r="N29" s="48">
        <f t="shared" si="3"/>
        <v>2486.34</v>
      </c>
      <c r="O29" s="14"/>
    </row>
    <row r="30" spans="1:15" s="5" customFormat="1" ht="30">
      <c r="A30" s="152" t="s">
        <v>121</v>
      </c>
      <c r="B30" s="196"/>
      <c r="C30" s="197"/>
      <c r="D30" s="65"/>
      <c r="E30" s="198"/>
      <c r="F30" s="197"/>
      <c r="G30" s="199"/>
      <c r="H30" s="196"/>
      <c r="I30" s="197"/>
      <c r="J30" s="200"/>
      <c r="K30" s="196"/>
      <c r="L30" s="197"/>
      <c r="M30" s="200"/>
      <c r="N30" s="48">
        <f t="shared" si="3"/>
        <v>0</v>
      </c>
      <c r="O30" s="14"/>
    </row>
    <row r="31" spans="1:15" s="5" customFormat="1" ht="15">
      <c r="A31" s="98" t="s">
        <v>123</v>
      </c>
      <c r="B31" s="203" t="s">
        <v>148</v>
      </c>
      <c r="C31" s="204">
        <v>41481</v>
      </c>
      <c r="D31" s="65">
        <v>1771.92</v>
      </c>
      <c r="E31" s="198"/>
      <c r="F31" s="197"/>
      <c r="G31" s="199"/>
      <c r="H31" s="196"/>
      <c r="I31" s="197"/>
      <c r="J31" s="200"/>
      <c r="K31" s="196"/>
      <c r="L31" s="197"/>
      <c r="M31" s="200"/>
      <c r="N31" s="48">
        <f t="shared" si="3"/>
        <v>1771.92</v>
      </c>
      <c r="O31" s="14"/>
    </row>
    <row r="32" spans="1:15" s="6" customFormat="1" ht="15">
      <c r="A32" s="92" t="s">
        <v>79</v>
      </c>
      <c r="B32" s="55"/>
      <c r="C32" s="64"/>
      <c r="D32" s="65"/>
      <c r="E32" s="56"/>
      <c r="F32" s="64"/>
      <c r="G32" s="65"/>
      <c r="H32" s="55"/>
      <c r="I32" s="64"/>
      <c r="J32" s="65"/>
      <c r="K32" s="55"/>
      <c r="L32" s="64"/>
      <c r="M32" s="65"/>
      <c r="N32" s="48">
        <f t="shared" si="3"/>
        <v>0</v>
      </c>
      <c r="O32" s="14"/>
    </row>
    <row r="33" spans="1:15" s="6" customFormat="1" ht="25.5">
      <c r="A33" s="268" t="s">
        <v>84</v>
      </c>
      <c r="B33" s="201">
        <v>107</v>
      </c>
      <c r="C33" s="202">
        <v>41402</v>
      </c>
      <c r="D33" s="65">
        <v>86.34</v>
      </c>
      <c r="E33" s="203" t="s">
        <v>163</v>
      </c>
      <c r="F33" s="204">
        <v>41537</v>
      </c>
      <c r="G33" s="65">
        <v>86.34</v>
      </c>
      <c r="H33" s="203" t="s">
        <v>182</v>
      </c>
      <c r="I33" s="204" t="s">
        <v>186</v>
      </c>
      <c r="J33" s="65">
        <v>86.34</v>
      </c>
      <c r="K33" s="203" t="s">
        <v>195</v>
      </c>
      <c r="L33" s="204">
        <v>41677</v>
      </c>
      <c r="M33" s="65">
        <v>86.34</v>
      </c>
      <c r="N33" s="48">
        <f t="shared" si="3"/>
        <v>345.36</v>
      </c>
      <c r="O33" s="14"/>
    </row>
    <row r="34" spans="1:15" s="6" customFormat="1" ht="15">
      <c r="A34" s="269"/>
      <c r="B34" s="203" t="s">
        <v>138</v>
      </c>
      <c r="C34" s="204">
        <v>41418</v>
      </c>
      <c r="D34" s="65">
        <v>86.34</v>
      </c>
      <c r="E34" s="203" t="s">
        <v>165</v>
      </c>
      <c r="F34" s="204">
        <v>41558</v>
      </c>
      <c r="G34" s="65">
        <v>86.34</v>
      </c>
      <c r="H34" s="203" t="s">
        <v>192</v>
      </c>
      <c r="I34" s="204">
        <v>41656</v>
      </c>
      <c r="J34" s="65">
        <v>86.34</v>
      </c>
      <c r="K34" s="203" t="s">
        <v>197</v>
      </c>
      <c r="L34" s="204">
        <v>41692</v>
      </c>
      <c r="M34" s="65">
        <v>86.34</v>
      </c>
      <c r="N34" s="48">
        <f t="shared" si="3"/>
        <v>345.36</v>
      </c>
      <c r="O34" s="14"/>
    </row>
    <row r="35" spans="1:15" s="6" customFormat="1" ht="15">
      <c r="A35" s="269"/>
      <c r="B35" s="203" t="s">
        <v>147</v>
      </c>
      <c r="C35" s="204">
        <v>41486</v>
      </c>
      <c r="D35" s="65">
        <v>86.34</v>
      </c>
      <c r="E35" s="203" t="s">
        <v>167</v>
      </c>
      <c r="F35" s="204">
        <v>41547</v>
      </c>
      <c r="G35" s="65">
        <v>86.34</v>
      </c>
      <c r="H35" s="55"/>
      <c r="I35" s="64"/>
      <c r="J35" s="65"/>
      <c r="K35" s="203" t="s">
        <v>201</v>
      </c>
      <c r="L35" s="204">
        <v>41712</v>
      </c>
      <c r="M35" s="65">
        <v>86.34</v>
      </c>
      <c r="N35" s="48">
        <f t="shared" si="3"/>
        <v>259.02</v>
      </c>
      <c r="O35" s="14"/>
    </row>
    <row r="36" spans="1:15" s="6" customFormat="1" ht="15">
      <c r="A36" s="269"/>
      <c r="B36" s="203"/>
      <c r="C36" s="204"/>
      <c r="D36" s="65"/>
      <c r="E36" s="220"/>
      <c r="F36" s="204"/>
      <c r="G36" s="65"/>
      <c r="H36" s="55"/>
      <c r="I36" s="64"/>
      <c r="J36" s="65"/>
      <c r="K36" s="203" t="s">
        <v>207</v>
      </c>
      <c r="L36" s="204">
        <v>41726</v>
      </c>
      <c r="M36" s="65">
        <v>86.34</v>
      </c>
      <c r="N36" s="48">
        <f t="shared" si="3"/>
        <v>86.34</v>
      </c>
      <c r="O36" s="14"/>
    </row>
    <row r="37" spans="1:15" s="6" customFormat="1" ht="15">
      <c r="A37" s="269"/>
      <c r="B37" s="203"/>
      <c r="C37" s="204"/>
      <c r="D37" s="65"/>
      <c r="E37" s="220"/>
      <c r="F37" s="204"/>
      <c r="G37" s="65"/>
      <c r="H37" s="55"/>
      <c r="I37" s="64"/>
      <c r="J37" s="65"/>
      <c r="K37" s="203" t="s">
        <v>211</v>
      </c>
      <c r="L37" s="204">
        <v>41747</v>
      </c>
      <c r="M37" s="65">
        <v>86.34</v>
      </c>
      <c r="N37" s="48">
        <f t="shared" si="3"/>
        <v>86.34</v>
      </c>
      <c r="O37" s="14"/>
    </row>
    <row r="38" spans="1:15" s="6" customFormat="1" ht="15">
      <c r="A38" s="270"/>
      <c r="B38" s="203"/>
      <c r="C38" s="204"/>
      <c r="D38" s="65"/>
      <c r="E38" s="220"/>
      <c r="F38" s="204"/>
      <c r="G38" s="65"/>
      <c r="H38" s="55"/>
      <c r="I38" s="64"/>
      <c r="J38" s="65"/>
      <c r="K38" s="203" t="s">
        <v>213</v>
      </c>
      <c r="L38" s="204">
        <v>41759</v>
      </c>
      <c r="M38" s="65">
        <v>86.34</v>
      </c>
      <c r="N38" s="48">
        <f t="shared" si="3"/>
        <v>86.34</v>
      </c>
      <c r="O38" s="14"/>
    </row>
    <row r="39" spans="1:15" s="6" customFormat="1" ht="15">
      <c r="A39" s="98" t="s">
        <v>198</v>
      </c>
      <c r="B39" s="55"/>
      <c r="C39" s="64"/>
      <c r="D39" s="65"/>
      <c r="E39" s="56"/>
      <c r="F39" s="64"/>
      <c r="G39" s="65"/>
      <c r="H39" s="55"/>
      <c r="I39" s="64"/>
      <c r="J39" s="65"/>
      <c r="K39" s="203" t="s">
        <v>197</v>
      </c>
      <c r="L39" s="204">
        <v>41692</v>
      </c>
      <c r="M39" s="65">
        <v>5439.44</v>
      </c>
      <c r="N39" s="48">
        <f t="shared" si="3"/>
        <v>5439.44</v>
      </c>
      <c r="O39" s="14"/>
    </row>
    <row r="40" spans="1:15" s="6" customFormat="1" ht="15">
      <c r="A40" s="98" t="s">
        <v>81</v>
      </c>
      <c r="B40" s="55"/>
      <c r="C40" s="64"/>
      <c r="D40" s="65"/>
      <c r="E40" s="56"/>
      <c r="F40" s="64"/>
      <c r="G40" s="65"/>
      <c r="H40" s="55"/>
      <c r="I40" s="64"/>
      <c r="J40" s="65"/>
      <c r="K40" s="203" t="s">
        <v>206</v>
      </c>
      <c r="L40" s="204">
        <v>41719</v>
      </c>
      <c r="M40" s="65">
        <v>777.03</v>
      </c>
      <c r="N40" s="48">
        <f t="shared" si="3"/>
        <v>777.03</v>
      </c>
      <c r="O40" s="14"/>
    </row>
    <row r="41" spans="1:15" s="6" customFormat="1" ht="25.5">
      <c r="A41" s="255" t="s">
        <v>124</v>
      </c>
      <c r="B41" s="55"/>
      <c r="C41" s="64"/>
      <c r="D41" s="65"/>
      <c r="E41" s="56"/>
      <c r="F41" s="64"/>
      <c r="G41" s="65"/>
      <c r="H41" s="203" t="s">
        <v>182</v>
      </c>
      <c r="I41" s="204" t="s">
        <v>187</v>
      </c>
      <c r="J41" s="65">
        <v>1303.77</v>
      </c>
      <c r="K41" s="203" t="s">
        <v>195</v>
      </c>
      <c r="L41" s="204">
        <v>41677</v>
      </c>
      <c r="M41" s="65">
        <v>1303.77</v>
      </c>
      <c r="N41" s="48">
        <f t="shared" si="3"/>
        <v>2607.54</v>
      </c>
      <c r="O41" s="14"/>
    </row>
    <row r="42" spans="1:15" s="6" customFormat="1" ht="15">
      <c r="A42" s="256"/>
      <c r="B42" s="55"/>
      <c r="C42" s="64"/>
      <c r="D42" s="65"/>
      <c r="E42" s="56"/>
      <c r="F42" s="64"/>
      <c r="G42" s="65"/>
      <c r="H42" s="203"/>
      <c r="I42" s="204"/>
      <c r="J42" s="65"/>
      <c r="K42" s="203" t="s">
        <v>201</v>
      </c>
      <c r="L42" s="204">
        <v>41712</v>
      </c>
      <c r="M42" s="65">
        <v>1303.77</v>
      </c>
      <c r="N42" s="48">
        <f t="shared" si="3"/>
        <v>1303.77</v>
      </c>
      <c r="O42" s="14"/>
    </row>
    <row r="43" spans="1:15" s="6" customFormat="1" ht="15">
      <c r="A43" s="4" t="s">
        <v>125</v>
      </c>
      <c r="B43" s="203" t="s">
        <v>140</v>
      </c>
      <c r="C43" s="204">
        <v>41446</v>
      </c>
      <c r="D43" s="65">
        <v>3434.7</v>
      </c>
      <c r="E43" s="56"/>
      <c r="F43" s="64"/>
      <c r="G43" s="65"/>
      <c r="H43" s="55"/>
      <c r="I43" s="64"/>
      <c r="J43" s="65"/>
      <c r="K43" s="55"/>
      <c r="L43" s="64"/>
      <c r="M43" s="65"/>
      <c r="N43" s="48">
        <f t="shared" si="3"/>
        <v>3434.7</v>
      </c>
      <c r="O43" s="14"/>
    </row>
    <row r="44" spans="1:15" s="6" customFormat="1" ht="15">
      <c r="A44" s="152" t="s">
        <v>128</v>
      </c>
      <c r="B44" s="56"/>
      <c r="C44" s="64"/>
      <c r="D44" s="65"/>
      <c r="E44" s="56"/>
      <c r="F44" s="64"/>
      <c r="G44" s="65"/>
      <c r="H44" s="55"/>
      <c r="I44" s="64"/>
      <c r="J44" s="65"/>
      <c r="K44" s="55"/>
      <c r="L44" s="64"/>
      <c r="M44" s="65"/>
      <c r="N44" s="48">
        <f t="shared" si="3"/>
        <v>0</v>
      </c>
      <c r="O44" s="14"/>
    </row>
    <row r="45" spans="1:15" s="6" customFormat="1" ht="25.5">
      <c r="A45" s="98" t="s">
        <v>129</v>
      </c>
      <c r="B45" s="56"/>
      <c r="C45" s="64"/>
      <c r="D45" s="65"/>
      <c r="E45" s="56"/>
      <c r="F45" s="64"/>
      <c r="G45" s="65"/>
      <c r="H45" s="203" t="s">
        <v>182</v>
      </c>
      <c r="I45" s="204" t="s">
        <v>185</v>
      </c>
      <c r="J45" s="65">
        <v>932.26</v>
      </c>
      <c r="K45" s="55"/>
      <c r="L45" s="64"/>
      <c r="M45" s="65"/>
      <c r="N45" s="48">
        <f t="shared" si="3"/>
        <v>932.26</v>
      </c>
      <c r="O45" s="14"/>
    </row>
    <row r="46" spans="1:15" s="6" customFormat="1" ht="15">
      <c r="A46" s="98" t="s">
        <v>109</v>
      </c>
      <c r="B46" s="56"/>
      <c r="C46" s="64"/>
      <c r="D46" s="65"/>
      <c r="E46" s="56"/>
      <c r="F46" s="64"/>
      <c r="G46" s="65"/>
      <c r="H46" s="55"/>
      <c r="I46" s="64"/>
      <c r="J46" s="65"/>
      <c r="K46" s="55"/>
      <c r="L46" s="64"/>
      <c r="M46" s="65"/>
      <c r="N46" s="48">
        <f t="shared" si="3"/>
        <v>0</v>
      </c>
      <c r="O46" s="14"/>
    </row>
    <row r="47" spans="1:15" s="6" customFormat="1" ht="15">
      <c r="A47" s="102" t="s">
        <v>94</v>
      </c>
      <c r="B47" s="56"/>
      <c r="C47" s="64"/>
      <c r="D47" s="65"/>
      <c r="E47" s="56"/>
      <c r="F47" s="64"/>
      <c r="G47" s="65"/>
      <c r="H47" s="55"/>
      <c r="I47" s="64"/>
      <c r="J47" s="65"/>
      <c r="K47" s="55"/>
      <c r="L47" s="64"/>
      <c r="M47" s="65"/>
      <c r="N47" s="48">
        <f t="shared" si="3"/>
        <v>0</v>
      </c>
      <c r="O47" s="14"/>
    </row>
    <row r="48" spans="1:15" s="6" customFormat="1" ht="15">
      <c r="A48" s="103" t="s">
        <v>95</v>
      </c>
      <c r="B48" s="56"/>
      <c r="C48" s="64"/>
      <c r="D48" s="65"/>
      <c r="E48" s="56"/>
      <c r="F48" s="64"/>
      <c r="G48" s="65"/>
      <c r="H48" s="55"/>
      <c r="I48" s="64"/>
      <c r="J48" s="65"/>
      <c r="K48" s="55"/>
      <c r="L48" s="64"/>
      <c r="M48" s="65"/>
      <c r="N48" s="48">
        <f t="shared" si="3"/>
        <v>0</v>
      </c>
      <c r="O48" s="14"/>
    </row>
    <row r="49" spans="1:15" s="6" customFormat="1" ht="15">
      <c r="A49" s="152" t="s">
        <v>111</v>
      </c>
      <c r="B49" s="56"/>
      <c r="C49" s="64"/>
      <c r="D49" s="65"/>
      <c r="E49" s="56"/>
      <c r="F49" s="64"/>
      <c r="G49" s="65"/>
      <c r="H49" s="55"/>
      <c r="I49" s="64"/>
      <c r="J49" s="65"/>
      <c r="K49" s="55"/>
      <c r="L49" s="64"/>
      <c r="M49" s="65"/>
      <c r="N49" s="48">
        <f t="shared" si="3"/>
        <v>0</v>
      </c>
      <c r="O49" s="14"/>
    </row>
    <row r="50" spans="1:15" s="6" customFormat="1" ht="15">
      <c r="A50" s="98" t="s">
        <v>131</v>
      </c>
      <c r="B50" s="56"/>
      <c r="C50" s="64"/>
      <c r="D50" s="65"/>
      <c r="E50" s="56"/>
      <c r="F50" s="64"/>
      <c r="G50" s="65"/>
      <c r="H50" s="55"/>
      <c r="I50" s="64"/>
      <c r="J50" s="65"/>
      <c r="K50" s="55"/>
      <c r="L50" s="64"/>
      <c r="M50" s="65"/>
      <c r="N50" s="48">
        <f t="shared" si="3"/>
        <v>0</v>
      </c>
      <c r="O50" s="14"/>
    </row>
    <row r="51" spans="1:15" s="6" customFormat="1" ht="15">
      <c r="A51" s="98" t="s">
        <v>132</v>
      </c>
      <c r="B51" s="56"/>
      <c r="C51" s="64"/>
      <c r="D51" s="65"/>
      <c r="E51" s="56"/>
      <c r="F51" s="64"/>
      <c r="G51" s="65"/>
      <c r="H51" s="203" t="s">
        <v>188</v>
      </c>
      <c r="I51" s="204">
        <v>41628</v>
      </c>
      <c r="J51" s="65">
        <v>690.7</v>
      </c>
      <c r="K51" s="55"/>
      <c r="L51" s="64"/>
      <c r="M51" s="65"/>
      <c r="N51" s="48">
        <f t="shared" si="3"/>
        <v>690.7</v>
      </c>
      <c r="O51" s="14"/>
    </row>
    <row r="52" spans="1:15" s="6" customFormat="1" ht="18.75" customHeight="1">
      <c r="A52" s="98" t="s">
        <v>196</v>
      </c>
      <c r="B52" s="56"/>
      <c r="C52" s="64"/>
      <c r="D52" s="65"/>
      <c r="E52" s="56"/>
      <c r="F52" s="64"/>
      <c r="G52" s="65"/>
      <c r="H52" s="55"/>
      <c r="I52" s="64"/>
      <c r="J52" s="65"/>
      <c r="K52" s="55"/>
      <c r="L52" s="64"/>
      <c r="M52" s="65"/>
      <c r="N52" s="48">
        <f t="shared" si="3"/>
        <v>0</v>
      </c>
      <c r="O52" s="14"/>
    </row>
    <row r="53" spans="1:15" s="6" customFormat="1" ht="19.5" thickBot="1">
      <c r="A53" s="104" t="s">
        <v>82</v>
      </c>
      <c r="B53" s="56"/>
      <c r="C53" s="64"/>
      <c r="D53" s="54">
        <f>O53/4</f>
        <v>11906.61</v>
      </c>
      <c r="E53" s="56"/>
      <c r="F53" s="64"/>
      <c r="G53" s="54">
        <f>O53/4</f>
        <v>11906.61</v>
      </c>
      <c r="H53" s="55"/>
      <c r="I53" s="64"/>
      <c r="J53" s="54">
        <f>O53/4</f>
        <v>11906.61</v>
      </c>
      <c r="K53" s="55"/>
      <c r="L53" s="64"/>
      <c r="M53" s="54">
        <f>O53/4</f>
        <v>11906.61</v>
      </c>
      <c r="N53" s="48">
        <f t="shared" si="3"/>
        <v>47626.44</v>
      </c>
      <c r="O53" s="14">
        <v>47626.42</v>
      </c>
    </row>
    <row r="54" spans="1:15" s="5" customFormat="1" ht="20.25" thickBot="1">
      <c r="A54" s="60" t="s">
        <v>4</v>
      </c>
      <c r="B54" s="71"/>
      <c r="C54" s="72"/>
      <c r="D54" s="73">
        <f>SUM(D5:D53)</f>
        <v>105326.75</v>
      </c>
      <c r="E54" s="20"/>
      <c r="F54" s="72"/>
      <c r="G54" s="73">
        <f>SUM(G5:G53)</f>
        <v>86285.89</v>
      </c>
      <c r="H54" s="74"/>
      <c r="I54" s="72"/>
      <c r="J54" s="73">
        <f>SUM(J5:J53)</f>
        <v>76842.93</v>
      </c>
      <c r="K54" s="74"/>
      <c r="L54" s="72"/>
      <c r="M54" s="75">
        <f>SUM(M5:M53)</f>
        <v>89836.3</v>
      </c>
      <c r="N54" s="48">
        <f t="shared" si="3"/>
        <v>358291.87</v>
      </c>
      <c r="O54" s="23">
        <f>SUM(O5:O53)</f>
        <v>320870.5</v>
      </c>
    </row>
    <row r="55" spans="1:15" s="10" customFormat="1" ht="20.25" hidden="1" thickBot="1">
      <c r="A55" s="41" t="s">
        <v>2</v>
      </c>
      <c r="B55" s="66"/>
      <c r="C55" s="67"/>
      <c r="D55" s="68"/>
      <c r="E55" s="69"/>
      <c r="F55" s="67"/>
      <c r="G55" s="70"/>
      <c r="H55" s="66"/>
      <c r="I55" s="67"/>
      <c r="J55" s="68"/>
      <c r="K55" s="66"/>
      <c r="L55" s="67"/>
      <c r="M55" s="68"/>
      <c r="N55" s="47"/>
      <c r="O55" s="24"/>
    </row>
    <row r="56" spans="1:15" s="11" customFormat="1" ht="39.75" customHeight="1" thickBot="1">
      <c r="A56" s="265" t="s">
        <v>3</v>
      </c>
      <c r="B56" s="266"/>
      <c r="C56" s="266"/>
      <c r="D56" s="266"/>
      <c r="E56" s="266"/>
      <c r="F56" s="266"/>
      <c r="G56" s="266"/>
      <c r="H56" s="266"/>
      <c r="I56" s="266"/>
      <c r="J56" s="266"/>
      <c r="K56" s="266"/>
      <c r="L56" s="266"/>
      <c r="M56" s="266"/>
      <c r="N56" s="267"/>
      <c r="O56" s="25"/>
    </row>
    <row r="57" spans="1:15" s="6" customFormat="1" ht="15.75" thickBot="1">
      <c r="A57" s="219" t="s">
        <v>144</v>
      </c>
      <c r="B57" s="211" t="s">
        <v>143</v>
      </c>
      <c r="C57" s="212">
        <v>41486</v>
      </c>
      <c r="D57" s="94">
        <v>107001.98</v>
      </c>
      <c r="E57" s="46"/>
      <c r="F57" s="9"/>
      <c r="G57" s="94"/>
      <c r="H57" s="9"/>
      <c r="I57" s="9"/>
      <c r="J57" s="94"/>
      <c r="K57" s="9"/>
      <c r="L57" s="9"/>
      <c r="M57" s="94"/>
      <c r="N57" s="48"/>
      <c r="O57" s="14"/>
    </row>
    <row r="58" spans="1:15" s="81" customFormat="1" ht="20.25" thickBot="1">
      <c r="A58" s="76" t="s">
        <v>4</v>
      </c>
      <c r="B58" s="106"/>
      <c r="C58" s="107"/>
      <c r="D58" s="107">
        <f>SUM(D57:D57)</f>
        <v>107001.98</v>
      </c>
      <c r="E58" s="107"/>
      <c r="F58" s="107"/>
      <c r="G58" s="107">
        <f>SUM(G57:G57)</f>
        <v>0</v>
      </c>
      <c r="H58" s="107"/>
      <c r="I58" s="107"/>
      <c r="J58" s="107">
        <f>SUM(J57:J57)</f>
        <v>0</v>
      </c>
      <c r="K58" s="107"/>
      <c r="L58" s="107"/>
      <c r="M58" s="107">
        <f>SUM(M57:M57)</f>
        <v>0</v>
      </c>
      <c r="N58" s="48">
        <f>M58+J58+G58+D58</f>
        <v>107001.98</v>
      </c>
      <c r="O58" s="80"/>
    </row>
    <row r="59" spans="1:15" s="6" customFormat="1" ht="42" customHeight="1">
      <c r="A59" s="265" t="s">
        <v>29</v>
      </c>
      <c r="B59" s="266"/>
      <c r="C59" s="266"/>
      <c r="D59" s="266"/>
      <c r="E59" s="266"/>
      <c r="F59" s="266"/>
      <c r="G59" s="266"/>
      <c r="H59" s="266"/>
      <c r="I59" s="266"/>
      <c r="J59" s="266"/>
      <c r="K59" s="266"/>
      <c r="L59" s="266"/>
      <c r="M59" s="266"/>
      <c r="N59" s="267"/>
      <c r="O59" s="15"/>
    </row>
    <row r="60" spans="1:15" s="6" customFormat="1" ht="15">
      <c r="A60" s="39" t="s">
        <v>146</v>
      </c>
      <c r="B60" s="203" t="s">
        <v>145</v>
      </c>
      <c r="C60" s="204">
        <v>41460</v>
      </c>
      <c r="D60" s="65">
        <v>380.66</v>
      </c>
      <c r="E60" s="22"/>
      <c r="F60" s="1"/>
      <c r="G60" s="15"/>
      <c r="H60" s="32"/>
      <c r="I60" s="1"/>
      <c r="J60" s="37"/>
      <c r="K60" s="32"/>
      <c r="L60" s="1"/>
      <c r="M60" s="37"/>
      <c r="N60" s="46"/>
      <c r="O60" s="22"/>
    </row>
    <row r="61" spans="1:15" s="6" customFormat="1" ht="15">
      <c r="A61" s="39" t="s">
        <v>149</v>
      </c>
      <c r="B61" s="203" t="s">
        <v>148</v>
      </c>
      <c r="C61" s="204">
        <v>41481</v>
      </c>
      <c r="D61" s="65">
        <v>1003.2</v>
      </c>
      <c r="E61" s="46"/>
      <c r="F61" s="9"/>
      <c r="G61" s="17"/>
      <c r="H61" s="31"/>
      <c r="I61" s="9"/>
      <c r="J61" s="36"/>
      <c r="K61" s="31"/>
      <c r="L61" s="9"/>
      <c r="M61" s="36"/>
      <c r="N61" s="46"/>
      <c r="O61" s="22"/>
    </row>
    <row r="62" spans="1:15" s="6" customFormat="1" ht="15">
      <c r="A62" s="39" t="s">
        <v>154</v>
      </c>
      <c r="B62" s="203" t="s">
        <v>155</v>
      </c>
      <c r="C62" s="204">
        <v>41442</v>
      </c>
      <c r="D62" s="65">
        <v>800</v>
      </c>
      <c r="E62" s="46"/>
      <c r="F62" s="9"/>
      <c r="G62" s="17"/>
      <c r="H62" s="31"/>
      <c r="I62" s="9"/>
      <c r="J62" s="36"/>
      <c r="K62" s="31"/>
      <c r="L62" s="9"/>
      <c r="M62" s="36"/>
      <c r="N62" s="46"/>
      <c r="O62" s="22"/>
    </row>
    <row r="63" spans="1:15" s="6" customFormat="1" ht="15">
      <c r="A63" s="39" t="s">
        <v>157</v>
      </c>
      <c r="B63" s="31"/>
      <c r="C63" s="9"/>
      <c r="D63" s="36"/>
      <c r="E63" s="203" t="s">
        <v>156</v>
      </c>
      <c r="F63" s="204">
        <v>41509</v>
      </c>
      <c r="G63" s="65">
        <v>276.61</v>
      </c>
      <c r="H63" s="31"/>
      <c r="I63" s="9"/>
      <c r="J63" s="36"/>
      <c r="K63" s="31"/>
      <c r="L63" s="9"/>
      <c r="M63" s="36"/>
      <c r="N63" s="46"/>
      <c r="O63" s="22"/>
    </row>
    <row r="64" spans="1:15" s="6" customFormat="1" ht="15">
      <c r="A64" s="39" t="s">
        <v>158</v>
      </c>
      <c r="B64" s="31"/>
      <c r="C64" s="9"/>
      <c r="D64" s="36"/>
      <c r="E64" s="203" t="s">
        <v>159</v>
      </c>
      <c r="F64" s="204">
        <v>41516</v>
      </c>
      <c r="G64" s="65">
        <v>371.67</v>
      </c>
      <c r="H64" s="31"/>
      <c r="I64" s="9"/>
      <c r="J64" s="36"/>
      <c r="K64" s="31"/>
      <c r="L64" s="9"/>
      <c r="M64" s="36"/>
      <c r="N64" s="46"/>
      <c r="O64" s="22"/>
    </row>
    <row r="65" spans="1:15" s="6" customFormat="1" ht="25.5">
      <c r="A65" s="39" t="s">
        <v>161</v>
      </c>
      <c r="B65" s="28" t="s">
        <v>160</v>
      </c>
      <c r="C65" s="202">
        <v>41411</v>
      </c>
      <c r="D65" s="65">
        <v>4464.66</v>
      </c>
      <c r="E65" s="46"/>
      <c r="F65" s="9"/>
      <c r="G65" s="17"/>
      <c r="H65" s="31"/>
      <c r="I65" s="9"/>
      <c r="J65" s="36"/>
      <c r="K65" s="28" t="s">
        <v>210</v>
      </c>
      <c r="L65" s="202">
        <v>41757</v>
      </c>
      <c r="M65" s="35">
        <v>1228.42</v>
      </c>
      <c r="N65" s="46"/>
      <c r="O65" s="22"/>
    </row>
    <row r="66" spans="1:15" s="6" customFormat="1" ht="15">
      <c r="A66" s="39" t="s">
        <v>166</v>
      </c>
      <c r="B66" s="31"/>
      <c r="C66" s="9"/>
      <c r="D66" s="36"/>
      <c r="E66" s="203" t="s">
        <v>167</v>
      </c>
      <c r="F66" s="204">
        <v>41547</v>
      </c>
      <c r="G66" s="65">
        <v>1776.5</v>
      </c>
      <c r="H66" s="31"/>
      <c r="I66" s="9"/>
      <c r="J66" s="36"/>
      <c r="K66" s="31"/>
      <c r="L66" s="9"/>
      <c r="M66" s="36"/>
      <c r="N66" s="46"/>
      <c r="O66" s="22"/>
    </row>
    <row r="67" spans="1:15" s="6" customFormat="1" ht="25.5">
      <c r="A67" s="39" t="s">
        <v>184</v>
      </c>
      <c r="B67" s="31"/>
      <c r="C67" s="9"/>
      <c r="D67" s="36"/>
      <c r="E67" s="203" t="s">
        <v>182</v>
      </c>
      <c r="F67" s="204" t="s">
        <v>183</v>
      </c>
      <c r="G67" s="65">
        <v>235.45</v>
      </c>
      <c r="H67" s="203"/>
      <c r="I67" s="204"/>
      <c r="J67" s="65"/>
      <c r="K67" s="31"/>
      <c r="L67" s="9"/>
      <c r="M67" s="36"/>
      <c r="N67" s="46"/>
      <c r="O67" s="22"/>
    </row>
    <row r="68" spans="1:15" s="6" customFormat="1" ht="15">
      <c r="A68" s="39" t="s">
        <v>189</v>
      </c>
      <c r="B68" s="31"/>
      <c r="C68" s="9"/>
      <c r="D68" s="36"/>
      <c r="E68" s="46"/>
      <c r="F68" s="9"/>
      <c r="G68" s="17"/>
      <c r="H68" s="203" t="s">
        <v>188</v>
      </c>
      <c r="I68" s="204">
        <v>41628</v>
      </c>
      <c r="J68" s="65">
        <v>235.45</v>
      </c>
      <c r="K68" s="31"/>
      <c r="L68" s="9"/>
      <c r="M68" s="36"/>
      <c r="N68" s="46"/>
      <c r="O68" s="22"/>
    </row>
    <row r="69" spans="1:15" s="6" customFormat="1" ht="15">
      <c r="A69" s="40" t="s">
        <v>190</v>
      </c>
      <c r="B69" s="31"/>
      <c r="C69" s="9"/>
      <c r="D69" s="36"/>
      <c r="E69" s="46"/>
      <c r="F69" s="9"/>
      <c r="G69" s="17"/>
      <c r="H69" s="203" t="s">
        <v>191</v>
      </c>
      <c r="I69" s="204">
        <v>41639</v>
      </c>
      <c r="J69" s="65">
        <v>744.64</v>
      </c>
      <c r="K69" s="31"/>
      <c r="L69" s="9"/>
      <c r="M69" s="36"/>
      <c r="N69" s="46"/>
      <c r="O69" s="22"/>
    </row>
    <row r="70" spans="1:15" s="6" customFormat="1" ht="15">
      <c r="A70" s="40" t="s">
        <v>193</v>
      </c>
      <c r="B70" s="55"/>
      <c r="C70" s="64"/>
      <c r="D70" s="49"/>
      <c r="E70" s="56"/>
      <c r="F70" s="64"/>
      <c r="G70" s="19"/>
      <c r="H70" s="203" t="s">
        <v>194</v>
      </c>
      <c r="I70" s="204">
        <v>41663</v>
      </c>
      <c r="J70" s="65">
        <v>1690.3</v>
      </c>
      <c r="K70" s="55"/>
      <c r="L70" s="64"/>
      <c r="M70" s="49"/>
      <c r="N70" s="46"/>
      <c r="O70" s="22"/>
    </row>
    <row r="71" spans="1:15" s="6" customFormat="1" ht="15">
      <c r="A71" s="39" t="s">
        <v>208</v>
      </c>
      <c r="B71" s="31"/>
      <c r="C71" s="9"/>
      <c r="D71" s="36"/>
      <c r="E71" s="46"/>
      <c r="F71" s="9"/>
      <c r="G71" s="17"/>
      <c r="H71" s="31"/>
      <c r="I71" s="9"/>
      <c r="J71" s="36"/>
      <c r="K71" s="203" t="s">
        <v>209</v>
      </c>
      <c r="L71" s="204">
        <v>41696</v>
      </c>
      <c r="M71" s="65">
        <v>776.9</v>
      </c>
      <c r="N71" s="46"/>
      <c r="O71" s="22"/>
    </row>
    <row r="72" spans="1:15" s="6" customFormat="1" ht="15">
      <c r="A72" s="40" t="s">
        <v>199</v>
      </c>
      <c r="B72" s="55"/>
      <c r="C72" s="64"/>
      <c r="D72" s="49"/>
      <c r="E72" s="56"/>
      <c r="F72" s="64"/>
      <c r="G72" s="19"/>
      <c r="H72" s="203"/>
      <c r="I72" s="204"/>
      <c r="J72" s="65"/>
      <c r="K72" s="203" t="s">
        <v>200</v>
      </c>
      <c r="L72" s="204">
        <v>41698</v>
      </c>
      <c r="M72" s="65">
        <v>208.72</v>
      </c>
      <c r="N72" s="46"/>
      <c r="O72" s="22"/>
    </row>
    <row r="73" spans="1:15" s="6" customFormat="1" ht="15">
      <c r="A73" s="39" t="s">
        <v>205</v>
      </c>
      <c r="B73" s="55"/>
      <c r="C73" s="64"/>
      <c r="D73" s="49"/>
      <c r="E73" s="56"/>
      <c r="F73" s="64"/>
      <c r="G73" s="19"/>
      <c r="H73" s="203"/>
      <c r="I73" s="204"/>
      <c r="J73" s="65"/>
      <c r="K73" s="203" t="s">
        <v>206</v>
      </c>
      <c r="L73" s="204">
        <v>41719</v>
      </c>
      <c r="M73" s="65">
        <v>371.67</v>
      </c>
      <c r="N73" s="46"/>
      <c r="O73" s="22"/>
    </row>
    <row r="74" spans="1:15" s="6" customFormat="1" ht="15">
      <c r="A74" s="40" t="s">
        <v>212</v>
      </c>
      <c r="B74" s="55"/>
      <c r="C74" s="64"/>
      <c r="D74" s="49"/>
      <c r="E74" s="56"/>
      <c r="F74" s="64"/>
      <c r="G74" s="19"/>
      <c r="H74" s="203"/>
      <c r="I74" s="204"/>
      <c r="J74" s="65"/>
      <c r="K74" s="55">
        <v>50</v>
      </c>
      <c r="L74" s="221">
        <v>41759</v>
      </c>
      <c r="M74" s="200">
        <v>73.25</v>
      </c>
      <c r="N74" s="46"/>
      <c r="O74" s="22"/>
    </row>
    <row r="75" spans="1:15" s="6" customFormat="1" ht="13.5" thickBot="1">
      <c r="A75" s="40"/>
      <c r="B75" s="55"/>
      <c r="C75" s="64"/>
      <c r="D75" s="49"/>
      <c r="E75" s="56"/>
      <c r="F75" s="64"/>
      <c r="G75" s="19"/>
      <c r="H75" s="55"/>
      <c r="I75" s="64"/>
      <c r="J75" s="49"/>
      <c r="K75" s="55"/>
      <c r="L75" s="64"/>
      <c r="M75" s="49"/>
      <c r="N75" s="46"/>
      <c r="O75" s="22"/>
    </row>
    <row r="76" spans="1:15" s="81" customFormat="1" ht="20.25" thickBot="1">
      <c r="A76" s="76" t="s">
        <v>4</v>
      </c>
      <c r="B76" s="77"/>
      <c r="C76" s="78"/>
      <c r="D76" s="82">
        <f>SUM(D60:D75)</f>
        <v>6648.52</v>
      </c>
      <c r="E76" s="83"/>
      <c r="F76" s="78"/>
      <c r="G76" s="82">
        <f>SUM(G60:G75)</f>
        <v>2660.23</v>
      </c>
      <c r="H76" s="84"/>
      <c r="I76" s="78"/>
      <c r="J76" s="82">
        <f>SUM(J60:J75)</f>
        <v>2670.39</v>
      </c>
      <c r="K76" s="84"/>
      <c r="L76" s="78"/>
      <c r="M76" s="82">
        <f>SUM(M60:M75)</f>
        <v>2658.96</v>
      </c>
      <c r="N76" s="48">
        <f>M76+J76+G76+D76</f>
        <v>14638.1</v>
      </c>
      <c r="O76" s="85"/>
    </row>
    <row r="77" spans="1:15" s="6" customFormat="1" ht="40.5" customHeight="1" hidden="1" thickBot="1">
      <c r="A77" s="262" t="s">
        <v>30</v>
      </c>
      <c r="B77" s="263"/>
      <c r="C77" s="263"/>
      <c r="D77" s="263"/>
      <c r="E77" s="263"/>
      <c r="F77" s="263"/>
      <c r="G77" s="263"/>
      <c r="H77" s="263"/>
      <c r="I77" s="263"/>
      <c r="J77" s="263"/>
      <c r="K77" s="263"/>
      <c r="L77" s="263"/>
      <c r="M77" s="263"/>
      <c r="N77" s="264"/>
      <c r="O77" s="57"/>
    </row>
    <row r="78" spans="1:15" s="6" customFormat="1" ht="12.75" hidden="1">
      <c r="A78" s="39"/>
      <c r="B78" s="31"/>
      <c r="C78" s="9"/>
      <c r="D78" s="36"/>
      <c r="E78" s="46"/>
      <c r="F78" s="9"/>
      <c r="G78" s="17"/>
      <c r="H78" s="31"/>
      <c r="I78" s="9"/>
      <c r="J78" s="36"/>
      <c r="K78" s="31"/>
      <c r="L78" s="9"/>
      <c r="M78" s="36"/>
      <c r="N78" s="46"/>
      <c r="O78" s="22"/>
    </row>
    <row r="79" spans="1:15" s="6" customFormat="1" ht="12.75" hidden="1">
      <c r="A79" s="39"/>
      <c r="B79" s="31"/>
      <c r="C79" s="9"/>
      <c r="D79" s="36"/>
      <c r="E79" s="46"/>
      <c r="F79" s="9"/>
      <c r="G79" s="17"/>
      <c r="H79" s="31"/>
      <c r="I79" s="9"/>
      <c r="J79" s="36"/>
      <c r="K79" s="31"/>
      <c r="L79" s="9"/>
      <c r="M79" s="36"/>
      <c r="N79" s="46"/>
      <c r="O79" s="22"/>
    </row>
    <row r="80" spans="1:15" s="6" customFormat="1" ht="12.75" hidden="1">
      <c r="A80" s="39"/>
      <c r="B80" s="31"/>
      <c r="C80" s="9"/>
      <c r="D80" s="36"/>
      <c r="E80" s="46"/>
      <c r="F80" s="9"/>
      <c r="G80" s="17"/>
      <c r="H80" s="31"/>
      <c r="I80" s="9"/>
      <c r="J80" s="36"/>
      <c r="K80" s="31"/>
      <c r="L80" s="9"/>
      <c r="M80" s="36"/>
      <c r="N80" s="46"/>
      <c r="O80" s="22"/>
    </row>
    <row r="81" spans="1:15" s="6" customFormat="1" ht="12.75" hidden="1">
      <c r="A81" s="39"/>
      <c r="B81" s="31"/>
      <c r="C81" s="9"/>
      <c r="D81" s="36"/>
      <c r="E81" s="46"/>
      <c r="F81" s="9"/>
      <c r="G81" s="17"/>
      <c r="H81" s="31"/>
      <c r="I81" s="9"/>
      <c r="J81" s="36"/>
      <c r="K81" s="31"/>
      <c r="L81" s="9"/>
      <c r="M81" s="36"/>
      <c r="N81" s="46"/>
      <c r="O81" s="22"/>
    </row>
    <row r="82" spans="1:15" s="6" customFormat="1" ht="13.5" hidden="1" thickBot="1">
      <c r="A82" s="39"/>
      <c r="B82" s="31"/>
      <c r="C82" s="9"/>
      <c r="D82" s="36"/>
      <c r="E82" s="46"/>
      <c r="F82" s="9"/>
      <c r="G82" s="17"/>
      <c r="H82" s="31"/>
      <c r="I82" s="9"/>
      <c r="J82" s="36"/>
      <c r="K82" s="31"/>
      <c r="L82" s="9"/>
      <c r="M82" s="36"/>
      <c r="N82" s="46"/>
      <c r="O82" s="22"/>
    </row>
    <row r="83" spans="1:15" s="81" customFormat="1" ht="20.25" hidden="1" thickBot="1">
      <c r="A83" s="76" t="s">
        <v>4</v>
      </c>
      <c r="B83" s="84"/>
      <c r="C83" s="86"/>
      <c r="D83" s="88">
        <f>SUM(D78:D82)</f>
        <v>0</v>
      </c>
      <c r="E83" s="89"/>
      <c r="F83" s="88"/>
      <c r="G83" s="88">
        <f>SUM(G78:G82)</f>
        <v>0</v>
      </c>
      <c r="H83" s="88"/>
      <c r="I83" s="88"/>
      <c r="J83" s="88">
        <f>SUM(J78:J82)</f>
        <v>0</v>
      </c>
      <c r="K83" s="88"/>
      <c r="L83" s="88"/>
      <c r="M83" s="88">
        <f>SUM(M78:M82)</f>
        <v>0</v>
      </c>
      <c r="N83" s="79"/>
      <c r="O83" s="87"/>
    </row>
    <row r="84" spans="1:15" s="6" customFormat="1" ht="20.25" thickBot="1">
      <c r="A84" s="60"/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57"/>
    </row>
    <row r="85" spans="1:15" s="2" customFormat="1" ht="20.25" thickBot="1">
      <c r="A85" s="42" t="s">
        <v>6</v>
      </c>
      <c r="B85" s="61"/>
      <c r="C85" s="58"/>
      <c r="D85" s="62">
        <f>D83+D76+D58+D54</f>
        <v>218977.25</v>
      </c>
      <c r="E85" s="59"/>
      <c r="F85" s="58"/>
      <c r="G85" s="62">
        <f>G83+G76+G58+G54</f>
        <v>88946.12</v>
      </c>
      <c r="H85" s="59"/>
      <c r="I85" s="58"/>
      <c r="J85" s="62">
        <f>J83+J76+J58+J54</f>
        <v>79513.32</v>
      </c>
      <c r="K85" s="59"/>
      <c r="L85" s="58"/>
      <c r="M85" s="62">
        <f>M83+M76+M58+M54</f>
        <v>92495.26</v>
      </c>
      <c r="N85" s="48">
        <f>M85+J85+G85+D85</f>
        <v>479931.95</v>
      </c>
      <c r="O85" s="26">
        <f>D85+G85+J85+M85</f>
        <v>479931.95</v>
      </c>
    </row>
    <row r="86" spans="1:13" s="2" customFormat="1" ht="13.5" thickBot="1">
      <c r="A86" s="52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</row>
    <row r="87" spans="1:14" s="2" customFormat="1" ht="13.5" thickBot="1">
      <c r="A87" s="50"/>
      <c r="B87" s="53" t="s">
        <v>18</v>
      </c>
      <c r="C87" s="53" t="s">
        <v>19</v>
      </c>
      <c r="D87" s="53" t="s">
        <v>20</v>
      </c>
      <c r="E87" s="53" t="s">
        <v>21</v>
      </c>
      <c r="F87" s="53" t="s">
        <v>22</v>
      </c>
      <c r="G87" s="53" t="s">
        <v>23</v>
      </c>
      <c r="H87" s="53" t="s">
        <v>24</v>
      </c>
      <c r="I87" s="53" t="s">
        <v>25</v>
      </c>
      <c r="J87" s="53" t="s">
        <v>14</v>
      </c>
      <c r="K87" s="53" t="s">
        <v>15</v>
      </c>
      <c r="L87" s="53" t="s">
        <v>16</v>
      </c>
      <c r="M87" s="53" t="s">
        <v>17</v>
      </c>
      <c r="N87" s="53" t="s">
        <v>27</v>
      </c>
    </row>
    <row r="88" spans="1:14" s="2" customFormat="1" ht="13.5" thickBot="1">
      <c r="A88" s="52" t="s">
        <v>13</v>
      </c>
      <c r="B88" s="101">
        <v>90233.88</v>
      </c>
      <c r="C88" s="50">
        <f>B92</f>
        <v>125152.68</v>
      </c>
      <c r="D88" s="50">
        <f aca="true" t="shared" si="5" ref="D88:M88">C92</f>
        <v>161953.55</v>
      </c>
      <c r="E88" s="51">
        <f>D92</f>
        <v>-17503.64</v>
      </c>
      <c r="F88" s="50">
        <f t="shared" si="5"/>
        <v>18944.64</v>
      </c>
      <c r="G88" s="50">
        <f t="shared" si="5"/>
        <v>55484.73</v>
      </c>
      <c r="H88" s="51">
        <f t="shared" si="5"/>
        <v>3310.38</v>
      </c>
      <c r="I88" s="50">
        <f t="shared" si="5"/>
        <v>38297.37</v>
      </c>
      <c r="J88" s="50">
        <f t="shared" si="5"/>
        <v>70888.26</v>
      </c>
      <c r="K88" s="51">
        <f t="shared" si="5"/>
        <v>25136.29</v>
      </c>
      <c r="L88" s="50">
        <f t="shared" si="5"/>
        <v>61429.21</v>
      </c>
      <c r="M88" s="50">
        <f t="shared" si="5"/>
        <v>103065.04</v>
      </c>
      <c r="N88" s="50"/>
    </row>
    <row r="89" spans="1:14" s="208" customFormat="1" ht="13.5" thickBot="1">
      <c r="A89" s="206" t="s">
        <v>11</v>
      </c>
      <c r="B89" s="207">
        <v>37183.51</v>
      </c>
      <c r="C89" s="207">
        <v>37183.51</v>
      </c>
      <c r="D89" s="207">
        <v>37183.51</v>
      </c>
      <c r="E89" s="207">
        <v>37183.51</v>
      </c>
      <c r="F89" s="207">
        <v>37183.51</v>
      </c>
      <c r="G89" s="207">
        <v>37183.51</v>
      </c>
      <c r="H89" s="207">
        <v>37183.51</v>
      </c>
      <c r="I89" s="207">
        <v>30709.39</v>
      </c>
      <c r="J89" s="207">
        <v>37183.51</v>
      </c>
      <c r="K89" s="207">
        <v>37183.51</v>
      </c>
      <c r="L89" s="207">
        <v>37183.51</v>
      </c>
      <c r="M89" s="207">
        <v>37183.51</v>
      </c>
      <c r="N89" s="207">
        <f>SUM(B89:M89)</f>
        <v>439728</v>
      </c>
    </row>
    <row r="90" spans="1:14" s="208" customFormat="1" ht="13.5" thickBot="1">
      <c r="A90" s="206" t="s">
        <v>12</v>
      </c>
      <c r="B90" s="207">
        <v>34918.8</v>
      </c>
      <c r="C90" s="207">
        <v>36800.87</v>
      </c>
      <c r="D90" s="207">
        <v>39520.06</v>
      </c>
      <c r="E90" s="207">
        <v>36448.28</v>
      </c>
      <c r="F90" s="207">
        <v>36540.09</v>
      </c>
      <c r="G90" s="207">
        <v>36771.77</v>
      </c>
      <c r="H90" s="207">
        <v>34986.99</v>
      </c>
      <c r="I90" s="207">
        <v>32590.89</v>
      </c>
      <c r="J90" s="207">
        <v>33761.35</v>
      </c>
      <c r="K90" s="207">
        <v>36292.92</v>
      </c>
      <c r="L90" s="207">
        <v>41635.83</v>
      </c>
      <c r="M90" s="207">
        <v>36288.42</v>
      </c>
      <c r="N90" s="207">
        <f>SUM(B90:M90)</f>
        <v>436556.27</v>
      </c>
    </row>
    <row r="91" spans="1:14" s="2" customFormat="1" ht="13.5" thickBot="1">
      <c r="A91" s="52" t="s">
        <v>28</v>
      </c>
      <c r="B91" s="50">
        <f aca="true" t="shared" si="6" ref="B91:M91">B90-B89</f>
        <v>-2264.71</v>
      </c>
      <c r="C91" s="50">
        <f t="shared" si="6"/>
        <v>-382.639999999999</v>
      </c>
      <c r="D91" s="50">
        <f t="shared" si="6"/>
        <v>2336.55</v>
      </c>
      <c r="E91" s="50">
        <f t="shared" si="6"/>
        <v>-735.230000000003</v>
      </c>
      <c r="F91" s="50">
        <f t="shared" si="6"/>
        <v>-643.420000000006</v>
      </c>
      <c r="G91" s="50">
        <f t="shared" si="6"/>
        <v>-411.740000000005</v>
      </c>
      <c r="H91" s="50">
        <f t="shared" si="6"/>
        <v>-2196.52</v>
      </c>
      <c r="I91" s="50">
        <f t="shared" si="6"/>
        <v>1881.5</v>
      </c>
      <c r="J91" s="50">
        <f t="shared" si="6"/>
        <v>-3422.16</v>
      </c>
      <c r="K91" s="50">
        <f t="shared" si="6"/>
        <v>-890.590000000004</v>
      </c>
      <c r="L91" s="50">
        <f t="shared" si="6"/>
        <v>4452.32</v>
      </c>
      <c r="M91" s="50">
        <f t="shared" si="6"/>
        <v>-895.090000000004</v>
      </c>
      <c r="N91" s="50">
        <f>M91+L91+K91+J91+I91+H91+G91+F91+E91+D91+C91+B91</f>
        <v>-3171.73000000002</v>
      </c>
    </row>
    <row r="92" spans="1:14" s="2" customFormat="1" ht="13.5" thickBot="1">
      <c r="A92" s="52" t="s">
        <v>26</v>
      </c>
      <c r="B92" s="209">
        <f>B88+B90</f>
        <v>125152.68</v>
      </c>
      <c r="C92" s="50">
        <f>C88+C90</f>
        <v>161953.55</v>
      </c>
      <c r="D92" s="210">
        <f>D88+D90-D85</f>
        <v>-17503.64</v>
      </c>
      <c r="E92" s="50">
        <f>E88+E90</f>
        <v>18944.64</v>
      </c>
      <c r="F92" s="50">
        <f>F88+F90</f>
        <v>55484.73</v>
      </c>
      <c r="G92" s="210">
        <f>G88+G90-G85</f>
        <v>3310.38</v>
      </c>
      <c r="H92" s="50">
        <f>H88+H90</f>
        <v>38297.37</v>
      </c>
      <c r="I92" s="50">
        <f>I88+I90</f>
        <v>70888.26</v>
      </c>
      <c r="J92" s="210">
        <f>J88+J90-J85</f>
        <v>25136.29</v>
      </c>
      <c r="K92" s="50">
        <f>K88+K90</f>
        <v>61429.21</v>
      </c>
      <c r="L92" s="50">
        <f>L88+L90</f>
        <v>103065.04</v>
      </c>
      <c r="M92" s="210">
        <f>M88+M90-M85</f>
        <v>46858.2</v>
      </c>
      <c r="N92" s="50"/>
    </row>
    <row r="93" spans="7:14" s="2" customFormat="1" ht="57" customHeight="1">
      <c r="G93" s="33"/>
      <c r="H93" s="247" t="s">
        <v>202</v>
      </c>
      <c r="I93" s="247"/>
      <c r="J93" s="247"/>
      <c r="K93" s="247"/>
      <c r="L93" s="248" t="s">
        <v>203</v>
      </c>
      <c r="M93" s="248"/>
      <c r="N93" s="248"/>
    </row>
    <row r="94" spans="8:14" s="2" customFormat="1" ht="72" customHeight="1">
      <c r="H94" s="259" t="s">
        <v>204</v>
      </c>
      <c r="I94" s="259"/>
      <c r="J94" s="259"/>
      <c r="K94" s="259"/>
      <c r="L94" s="260" t="s">
        <v>214</v>
      </c>
      <c r="M94" s="260"/>
      <c r="N94" s="260"/>
    </row>
    <row r="95" s="2" customFormat="1" ht="12.75"/>
    <row r="96" s="2" customFormat="1" ht="12.75"/>
    <row r="97" s="2" customFormat="1" ht="12.75"/>
    <row r="98" spans="8:13" s="2" customFormat="1" ht="15">
      <c r="H98" s="258" t="s">
        <v>168</v>
      </c>
      <c r="I98" s="258"/>
      <c r="J98" s="258"/>
      <c r="K98" s="213">
        <f>O85</f>
        <v>479931.95</v>
      </c>
      <c r="L98" s="214"/>
      <c r="M98" s="214"/>
    </row>
    <row r="99" spans="8:13" s="2" customFormat="1" ht="15">
      <c r="H99" s="258" t="s">
        <v>169</v>
      </c>
      <c r="I99" s="258"/>
      <c r="J99" s="258"/>
      <c r="K99" s="213">
        <f>N89</f>
        <v>439728</v>
      </c>
      <c r="L99" s="214"/>
      <c r="M99" s="214"/>
    </row>
    <row r="100" spans="8:13" s="2" customFormat="1" ht="15">
      <c r="H100" s="258" t="s">
        <v>170</v>
      </c>
      <c r="I100" s="258"/>
      <c r="J100" s="258"/>
      <c r="K100" s="213">
        <f>N90</f>
        <v>436556.27</v>
      </c>
      <c r="L100" s="214"/>
      <c r="M100" s="214"/>
    </row>
    <row r="101" spans="8:13" s="2" customFormat="1" ht="15">
      <c r="H101" s="258" t="s">
        <v>171</v>
      </c>
      <c r="I101" s="258"/>
      <c r="J101" s="258"/>
      <c r="K101" s="213">
        <f>K100-K99</f>
        <v>-3171.73</v>
      </c>
      <c r="L101" s="214"/>
      <c r="M101" s="214"/>
    </row>
    <row r="102" spans="8:13" s="2" customFormat="1" ht="15">
      <c r="H102" s="246" t="s">
        <v>172</v>
      </c>
      <c r="I102" s="246"/>
      <c r="J102" s="246"/>
      <c r="K102" s="213">
        <f>K99-K98</f>
        <v>-40203.95</v>
      </c>
      <c r="L102" s="214"/>
      <c r="M102" s="217"/>
    </row>
    <row r="103" spans="8:13" s="2" customFormat="1" ht="15">
      <c r="H103" s="242" t="s">
        <v>173</v>
      </c>
      <c r="I103" s="243"/>
      <c r="J103" s="244"/>
      <c r="K103" s="213">
        <f>B88</f>
        <v>90233.88</v>
      </c>
      <c r="L103" s="214"/>
      <c r="M103" s="214"/>
    </row>
    <row r="104" spans="8:13" s="2" customFormat="1" ht="15.75">
      <c r="H104" s="245" t="s">
        <v>174</v>
      </c>
      <c r="I104" s="245"/>
      <c r="J104" s="245"/>
      <c r="K104" s="215">
        <f>K103+K101+K102</f>
        <v>46858.2</v>
      </c>
      <c r="L104" s="214"/>
      <c r="M104" s="214"/>
    </row>
    <row r="105" spans="8:13" s="2" customFormat="1" ht="15">
      <c r="H105" s="241"/>
      <c r="I105" s="241"/>
      <c r="J105" s="241"/>
      <c r="K105" s="216"/>
      <c r="L105" s="214"/>
      <c r="M105" s="214"/>
    </row>
    <row r="106" spans="8:13" s="2" customFormat="1" ht="15">
      <c r="H106" s="246" t="s">
        <v>175</v>
      </c>
      <c r="I106" s="246"/>
      <c r="J106" s="246"/>
      <c r="K106" s="216">
        <f>D76+G76+J76+M76</f>
        <v>14638.1</v>
      </c>
      <c r="L106" s="257" t="s">
        <v>181</v>
      </c>
      <c r="M106" s="257"/>
    </row>
    <row r="107" spans="8:13" ht="15">
      <c r="H107" s="241" t="s">
        <v>176</v>
      </c>
      <c r="I107" s="241"/>
      <c r="J107" s="241"/>
      <c r="K107" s="216">
        <v>29086.82</v>
      </c>
      <c r="L107" s="214"/>
      <c r="M107" s="214"/>
    </row>
    <row r="108" spans="8:13" ht="15">
      <c r="H108" s="241" t="s">
        <v>177</v>
      </c>
      <c r="I108" s="241"/>
      <c r="J108" s="241"/>
      <c r="K108" s="216">
        <v>-48267.51</v>
      </c>
      <c r="L108" s="214"/>
      <c r="M108" s="214"/>
    </row>
    <row r="109" spans="8:13" ht="15">
      <c r="H109" s="241" t="s">
        <v>178</v>
      </c>
      <c r="I109" s="241"/>
      <c r="J109" s="241"/>
      <c r="K109" s="216">
        <f>K107+K108</f>
        <v>-19180.69</v>
      </c>
      <c r="L109" s="214"/>
      <c r="M109" s="214"/>
    </row>
    <row r="110" spans="8:13" ht="15">
      <c r="H110" s="241" t="s">
        <v>179</v>
      </c>
      <c r="I110" s="241"/>
      <c r="J110" s="241"/>
      <c r="K110" s="216">
        <f>K109-K106</f>
        <v>-33818.79</v>
      </c>
      <c r="L110" s="217"/>
      <c r="M110" s="214"/>
    </row>
    <row r="111" spans="8:13" ht="15.75">
      <c r="H111" s="241" t="s">
        <v>180</v>
      </c>
      <c r="I111" s="241"/>
      <c r="J111" s="241"/>
      <c r="K111" s="218">
        <f>K102-K110</f>
        <v>-6385.16</v>
      </c>
      <c r="L111" s="214"/>
      <c r="M111" s="214"/>
    </row>
  </sheetData>
  <sheetProtection/>
  <mergeCells count="31">
    <mergeCell ref="A18:A19"/>
    <mergeCell ref="A1:N1"/>
    <mergeCell ref="A77:N77"/>
    <mergeCell ref="A59:N59"/>
    <mergeCell ref="B2:D2"/>
    <mergeCell ref="E2:G2"/>
    <mergeCell ref="H2:J2"/>
    <mergeCell ref="A56:N56"/>
    <mergeCell ref="A33:A38"/>
    <mergeCell ref="H98:J98"/>
    <mergeCell ref="H99:J99"/>
    <mergeCell ref="H100:J100"/>
    <mergeCell ref="H101:J101"/>
    <mergeCell ref="H94:K94"/>
    <mergeCell ref="L94:N94"/>
    <mergeCell ref="H93:K93"/>
    <mergeCell ref="L93:N93"/>
    <mergeCell ref="H108:J108"/>
    <mergeCell ref="H109:J109"/>
    <mergeCell ref="H110:J110"/>
    <mergeCell ref="K2:M2"/>
    <mergeCell ref="A4:O4"/>
    <mergeCell ref="A41:A42"/>
    <mergeCell ref="L106:M106"/>
    <mergeCell ref="H107:J107"/>
    <mergeCell ref="H111:J111"/>
    <mergeCell ref="H103:J103"/>
    <mergeCell ref="H104:J104"/>
    <mergeCell ref="H105:J105"/>
    <mergeCell ref="H106:J106"/>
    <mergeCell ref="H102:J102"/>
  </mergeCells>
  <printOptions/>
  <pageMargins left="0.7" right="0.7" top="0.75" bottom="0.75" header="0.3" footer="0.3"/>
  <pageSetup fitToHeight="0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Uzer</cp:lastModifiedBy>
  <cp:lastPrinted>2014-06-27T11:01:33Z</cp:lastPrinted>
  <dcterms:created xsi:type="dcterms:W3CDTF">2010-04-02T14:46:04Z</dcterms:created>
  <dcterms:modified xsi:type="dcterms:W3CDTF">2014-06-27T11:01:52Z</dcterms:modified>
  <cp:category/>
  <cp:version/>
  <cp:contentType/>
  <cp:contentStatus/>
</cp:coreProperties>
</file>