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голосованию'!$A$1:$H$129</definedName>
  </definedNames>
  <calcPr fullCalcOnLoad="1" fullPrecision="0"/>
</workbook>
</file>

<file path=xl/sharedStrings.xml><?xml version="1.0" encoding="utf-8"?>
<sst xmlns="http://schemas.openxmlformats.org/spreadsheetml/2006/main" count="337" uniqueCount="221">
  <si>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</si>
  <si>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</si>
  <si>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</si>
  <si>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</si>
  <si>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</si>
  <si>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</si>
  <si>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</si>
  <si>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</si>
  <si>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</si>
  <si>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</si>
  <si>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</si>
  <si>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</si>
  <si>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</si>
  <si>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</si>
  <si>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</si>
  <si>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</si>
  <si>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</si>
  <si>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</si>
  <si>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</si>
  <si>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</si>
  <si>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</si>
  <si>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</si>
  <si>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</si>
  <si>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</si>
  <si>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</si>
  <si>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</si>
  <si>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</si>
  <si>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</si>
  <si>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</si>
  <si>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</si>
  <si>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</si>
  <si>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</si>
  <si>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</si>
  <si>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</si>
  <si>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</si>
  <si>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</si>
  <si>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</si>
  <si>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</si>
  <si>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</si>
  <si>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</si>
  <si>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</si>
  <si>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</si>
  <si>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</si>
  <si>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</si>
  <si>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</si>
  <si>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</si>
  <si>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</si>
  <si>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</si>
  <si>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</si>
  <si>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</si>
  <si>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</si>
  <si>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</si>
  <si>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</si>
  <si>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</si>
  <si>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</si>
  <si>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</si>
  <si>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</si>
  <si>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</si>
  <si>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</si>
  <si>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</si>
  <si>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</si>
  <si>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</si>
  <si>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</si>
  <si>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</si>
  <si>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</si>
  <si>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</si>
  <si>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</si>
  <si>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</si>
  <si>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</si>
  <si>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</si>
  <si>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</si>
  <si>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</si>
  <si>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</si>
  <si>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</si>
  <si>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</si>
  <si>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</si>
  <si>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</si>
  <si>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3 раза в год</t>
  </si>
  <si>
    <t>проверка работы регулятора температуры на бойлере</t>
  </si>
  <si>
    <t>Регламентные работы по системе электроснабжени в т.числе:</t>
  </si>
  <si>
    <t>ревизия ШР, ЩЭ</t>
  </si>
  <si>
    <t>ревизия ВРУ</t>
  </si>
  <si>
    <t>Сбор, вывоз и утилизация ТБО, руб/м2</t>
  </si>
  <si>
    <t>1 раз в месяц</t>
  </si>
  <si>
    <t>перевод реле времени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</si>
  <si>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</si>
  <si>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</si>
  <si>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</si>
  <si>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</si>
  <si>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</si>
  <si>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</si>
  <si>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</si>
  <si>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</si>
  <si>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</si>
  <si>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</si>
  <si>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</si>
  <si>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договорная и претензионно-исковая работа, взыскание задолженности по ЖКУ</t>
  </si>
  <si>
    <t>ремонт отмостки</t>
  </si>
  <si>
    <t>окос травы</t>
  </si>
  <si>
    <t>Обслуживание общедомовыз приборов учета теплоэнергии</t>
  </si>
  <si>
    <t>замена ( поверка ) КИП</t>
  </si>
  <si>
    <t>смена запорной арматуры на отоплении</t>
  </si>
  <si>
    <t>восстановление изоляции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</si>
  <si>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</si>
  <si>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</si>
  <si>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</si>
  <si>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4 месяца</t>
  </si>
  <si>
    <t>замена трансформатора тока</t>
  </si>
  <si>
    <t>обслуживание насосов горячего водоснабжения</t>
  </si>
  <si>
    <t>Регламентные работы по содержанию кровли в т.числе:</t>
  </si>
  <si>
    <t>ремонт кровли</t>
  </si>
  <si>
    <t>ремонт панельных швов</t>
  </si>
  <si>
    <t>руб./чел.</t>
  </si>
  <si>
    <t>по адресу: ул. Советская, д.3а(S дома=2814,8 м2; S земли=2265 м2)</t>
  </si>
  <si>
    <t>Регламентные работы по системе горячего водоснабжения в т.числе:</t>
  </si>
  <si>
    <t>ревизия заадвижек ГВС (диам.50мм-2шт.,диам.80мм-5шт.)</t>
  </si>
  <si>
    <t>Регламентные работы по системе холодного водоснабжения в т.числе:</t>
  </si>
  <si>
    <t>ревизия задвижек  ХВС (диам.50мм-2шт.,диам.80мм-1шт.)</t>
  </si>
  <si>
    <t>Регламентные работы по системе водоотведения в т.числе:</t>
  </si>
  <si>
    <t>очистка от снега и льда водостоков</t>
  </si>
  <si>
    <t>Сбор, вывоз и утилизация ТБО*, руб./м2</t>
  </si>
  <si>
    <t xml:space="preserve">Дополнительные работы 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</si>
  <si>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</si>
  <si>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</si>
  <si>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</si>
  <si>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</si>
  <si>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</si>
  <si>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</si>
  <si>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</si>
  <si>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</si>
  <si>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</si>
  <si>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</si>
  <si>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</si>
  <si>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</si>
  <si>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</si>
  <si>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</si>
  <si>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</si>
  <si>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ревизия ШР, ЩЭ + материалы</t>
  </si>
  <si>
    <t>Генеральный директор</t>
  </si>
  <si>
    <t>А.В. Митрофанов</t>
  </si>
  <si>
    <t>Экономист 2-ой категории по учету лицевых счетов МКД</t>
  </si>
  <si>
    <t>2014 -2015 гг.</t>
  </si>
  <si>
    <t>(стоимость услуг  увеличена на 6,6% в соответствии с уровнем инфляции 2013 г.)</t>
  </si>
  <si>
    <t>Управление многоквартирным домом, в т.ч.</t>
  </si>
  <si>
    <t>заполнение электронных паспортов</t>
  </si>
  <si>
    <t>Поверка общедомовых приборов учета холодного водоснабжения</t>
  </si>
  <si>
    <t>гидравлическое испытание элеваторных узлов и запорной арматуры</t>
  </si>
  <si>
    <t>ревизия задвижек отопления (диам.50мм-2 шт.,диам.80мм-1шт.)</t>
  </si>
  <si>
    <t>Смена задвижек на эл.узлах (д.50 - 2 шт., д. 80 - 2 шт.)</t>
  </si>
  <si>
    <t>Смена задвижек СТС ( д. 80 - 1 шт.)</t>
  </si>
  <si>
    <t>ревизия задвижек  ХВС (диам.50мм-2шт., диам.80 мм - 1 шт.)</t>
  </si>
  <si>
    <t>очистка  водоприемных воронок</t>
  </si>
  <si>
    <t>ремонт входа в 1-ый подъезд</t>
  </si>
  <si>
    <t>ремонт входа в 2-ой подъезд</t>
  </si>
  <si>
    <t>ремонт входа в 3,4 -ой подъезд</t>
  </si>
  <si>
    <t>Лицевой счет многоквартирного дома по адресу: ул. Советская, д. 3а на период с 1 мая 2014 по 30 апреля 2015 года</t>
  </si>
  <si>
    <t>гидравлическое испытание элеваторных узлов и  запорной арматуры</t>
  </si>
  <si>
    <t>очистка водоприемных воронок</t>
  </si>
  <si>
    <t>15199,92 (по тарифу)</t>
  </si>
  <si>
    <t>Ремонт кровли (примыканий) 3м2</t>
  </si>
  <si>
    <t>55</t>
  </si>
  <si>
    <t>Замена лампочек 60 Вт в подъезде</t>
  </si>
  <si>
    <t>73</t>
  </si>
  <si>
    <t>ревизия задвижек отопления (диам.50мм-2 шт.,диам.80мм-1шт.) факт ф 80 мм - 1 шт</t>
  </si>
  <si>
    <t>30.05.2014</t>
  </si>
  <si>
    <t>88</t>
  </si>
  <si>
    <t>Замена спускника  (1 подъезд)</t>
  </si>
  <si>
    <t>Н.Ф.Каюткина</t>
  </si>
  <si>
    <t>промывка системы отопления ( корректировка)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</si>
  <si>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</si>
  <si>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</si>
  <si>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121</t>
  </si>
  <si>
    <t>Восстановление циркуляции ГВС после ремонтных работ ТПК</t>
  </si>
  <si>
    <t>Восстановление общедомового уличного освещения</t>
  </si>
  <si>
    <t>131</t>
  </si>
  <si>
    <t>Восстановление циркуляции ГВС после опрессовки</t>
  </si>
  <si>
    <t>134</t>
  </si>
  <si>
    <t>Замена лампочек 95 Вт в подъезде</t>
  </si>
  <si>
    <t>136</t>
  </si>
  <si>
    <t>Санитарная вырубка деревьев (ООО "Чистая Уфа"</t>
  </si>
  <si>
    <t>Удаление воздушных пробок из системы ГВС после работы ТПК</t>
  </si>
  <si>
    <t>149</t>
  </si>
  <si>
    <t>Ремонт спускника,ремонт крана на стояке</t>
  </si>
  <si>
    <t>Смена кранов по стоякам лестничных клеток</t>
  </si>
  <si>
    <t>Замена светильников в подъезде</t>
  </si>
  <si>
    <t>152</t>
  </si>
  <si>
    <t>155</t>
  </si>
  <si>
    <t>Остаток(+) / Долг(-) на 1.05.14г.</t>
  </si>
  <si>
    <t xml:space="preserve"> Экономия(+) / Долг(-) на 1.05.2015</t>
  </si>
  <si>
    <t>Перевозка грунта ( ИП СуворовС.В.)</t>
  </si>
  <si>
    <t>Замена сгона на батареии на 1 эт.</t>
  </si>
  <si>
    <t>Смена  задвижек,спускника на ХВС</t>
  </si>
  <si>
    <t>168</t>
  </si>
  <si>
    <t>174</t>
  </si>
  <si>
    <t>Замена предохранителя,светильника ( 3-подъезд)</t>
  </si>
  <si>
    <t>Поступление от Ростелекома</t>
  </si>
  <si>
    <t>6</t>
  </si>
  <si>
    <t>Удаление воздушных пробок в системе ГВС после работ ТПК</t>
  </si>
  <si>
    <t>37</t>
  </si>
  <si>
    <t>47</t>
  </si>
  <si>
    <t>77</t>
  </si>
  <si>
    <t>Замена табличек нам доме</t>
  </si>
  <si>
    <t>Стоимость таблички - 1 таб. ( ООО "РЕКОМ")</t>
  </si>
  <si>
    <t>Уборка снега и льда с кровли</t>
  </si>
  <si>
    <t>96</t>
  </si>
  <si>
    <t>Установка пробки на канализации</t>
  </si>
  <si>
    <t>108</t>
  </si>
  <si>
    <t>Смена задвижек на эл.узлах (д.50 - 2 шт., д. 80 - 2 шт.) факт ф 50 мм - 4 шт. ф 80 мм - 2 шт,смена задвижек СТС ( д.80 мм - 1 шт) факт ф 80 мм - 2 шт.</t>
  </si>
  <si>
    <t>118</t>
  </si>
  <si>
    <t>122</t>
  </si>
  <si>
    <t>145</t>
  </si>
  <si>
    <t>Ремонт канализации в подвале, установка 2-х полутоводов ПВХ, 2-х манжет,2-х пробок</t>
  </si>
  <si>
    <t>143</t>
  </si>
  <si>
    <t>Обслуживание вводных и внутренних газопроводов жилого фонда( Корректировка по выставленному счету фактуре № 14419 от 13.11.2014 г. на сумму 20208,63 руб.)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</si>
  <si>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</si>
  <si>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</si>
  <si>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</si>
  <si>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</si>
  <si>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Поступления от Ростелекома ( 1 точка с октября 2014г.)</t>
  </si>
  <si>
    <t>2014-2015</t>
  </si>
  <si>
    <t>184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</si>
</sst>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2"/>
      <name val="Arial"/>
      <family val="2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center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20" fillId="24" borderId="21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/>
    </xf>
    <xf numFmtId="0" fontId="0" fillId="25" borderId="25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/>
    </xf>
    <xf numFmtId="2" fontId="18" fillId="24" borderId="20" xfId="0" applyNumberFormat="1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40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1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8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42" xfId="0" applyFont="1" applyFill="1" applyBorder="1" applyAlignment="1">
      <alignment horizontal="left" vertical="center" wrapText="1"/>
    </xf>
    <xf numFmtId="2" fontId="18" fillId="25" borderId="43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4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38" fillId="25" borderId="25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28" fillId="25" borderId="43" xfId="0" applyNumberFormat="1" applyFont="1" applyFill="1" applyBorder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2" fontId="25" fillId="24" borderId="47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center" vertical="center" wrapText="1"/>
    </xf>
    <xf numFmtId="2" fontId="28" fillId="0" borderId="34" xfId="0" applyNumberFormat="1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2" fontId="28" fillId="0" borderId="28" xfId="0" applyNumberFormat="1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left" vertical="center" wrapText="1"/>
    </xf>
    <xf numFmtId="2" fontId="18" fillId="0" borderId="38" xfId="0" applyNumberFormat="1" applyFont="1" applyFill="1" applyBorder="1" applyAlignment="1">
      <alignment horizontal="center" vertical="center" wrapText="1"/>
    </xf>
    <xf numFmtId="2" fontId="20" fillId="25" borderId="5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8" fillId="0" borderId="41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34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49" fontId="0" fillId="24" borderId="19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0" fillId="26" borderId="25" xfId="0" applyFill="1" applyBorder="1" applyAlignment="1">
      <alignment horizontal="left" vertical="center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4" borderId="25" xfId="0" applyNumberFormat="1" applyFill="1" applyBorder="1" applyAlignment="1">
      <alignment horizontal="center" vertical="center"/>
    </xf>
    <xf numFmtId="2" fontId="23" fillId="24" borderId="25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39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0" xfId="0" applyNumberFormat="1" applyFont="1" applyAlignment="1">
      <alignment/>
    </xf>
    <xf numFmtId="2" fontId="25" fillId="0" borderId="10" xfId="0" applyNumberFormat="1" applyFont="1" applyBorder="1" applyAlignment="1">
      <alignment horizontal="center"/>
    </xf>
    <xf numFmtId="0" fontId="0" fillId="24" borderId="26" xfId="0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28" fillId="25" borderId="44" xfId="0" applyNumberFormat="1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2" fontId="28" fillId="0" borderId="57" xfId="0" applyNumberFormat="1" applyFont="1" applyFill="1" applyBorder="1" applyAlignment="1">
      <alignment horizontal="center" vertical="center" wrapText="1"/>
    </xf>
    <xf numFmtId="2" fontId="28" fillId="25" borderId="60" xfId="0" applyNumberFormat="1" applyFont="1" applyFill="1" applyBorder="1" applyAlignment="1">
      <alignment horizontal="center" vertical="center" wrapText="1"/>
    </xf>
    <xf numFmtId="2" fontId="28" fillId="25" borderId="57" xfId="0" applyNumberFormat="1" applyFont="1" applyFill="1" applyBorder="1" applyAlignment="1">
      <alignment horizontal="center" vertical="center" wrapText="1"/>
    </xf>
    <xf numFmtId="2" fontId="28" fillId="25" borderId="6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vertical="center" wrapText="1"/>
    </xf>
    <xf numFmtId="2" fontId="22" fillId="24" borderId="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49" fontId="0" fillId="25" borderId="26" xfId="0" applyNumberFormat="1" applyFont="1" applyFill="1" applyBorder="1" applyAlignment="1">
      <alignment horizontal="center" vertical="center" wrapText="1"/>
    </xf>
    <xf numFmtId="14" fontId="0" fillId="25" borderId="34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24" borderId="26" xfId="0" applyNumberFormat="1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2" fontId="0" fillId="25" borderId="27" xfId="0" applyNumberFormat="1" applyFont="1" applyFill="1" applyBorder="1" applyAlignment="1">
      <alignment horizontal="center" vertical="center" wrapText="1"/>
    </xf>
    <xf numFmtId="0" fontId="0" fillId="24" borderId="63" xfId="0" applyFont="1" applyFill="1" applyBorder="1" applyAlignment="1">
      <alignment horizontal="left" vertical="center" wrapText="1"/>
    </xf>
    <xf numFmtId="0" fontId="24" fillId="24" borderId="31" xfId="0" applyFont="1" applyFill="1" applyBorder="1" applyAlignment="1">
      <alignment horizontal="left" vertical="center" wrapText="1"/>
    </xf>
    <xf numFmtId="0" fontId="25" fillId="24" borderId="47" xfId="0" applyFont="1" applyFill="1" applyBorder="1" applyAlignment="1">
      <alignment horizontal="center" vertical="center" wrapText="1"/>
    </xf>
    <xf numFmtId="2" fontId="25" fillId="24" borderId="64" xfId="0" applyNumberFormat="1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center" vertical="center" wrapText="1"/>
    </xf>
    <xf numFmtId="49" fontId="0" fillId="24" borderId="34" xfId="0" applyNumberFormat="1" applyFont="1" applyFill="1" applyBorder="1" applyAlignment="1">
      <alignment horizontal="center" vertical="center" wrapText="1"/>
    </xf>
    <xf numFmtId="0" fontId="37" fillId="24" borderId="27" xfId="0" applyFont="1" applyFill="1" applyBorder="1" applyAlignment="1">
      <alignment horizontal="center" vertical="center" wrapText="1"/>
    </xf>
    <xf numFmtId="2" fontId="0" fillId="25" borderId="34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2" fontId="18" fillId="24" borderId="59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 vertical="center" wrapText="1"/>
    </xf>
    <xf numFmtId="0" fontId="18" fillId="26" borderId="19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28" fillId="26" borderId="19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37" fillId="26" borderId="17" xfId="0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5" xfId="0" applyFont="1" applyFill="1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2" fontId="20" fillId="0" borderId="66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34" fillId="24" borderId="34" xfId="0" applyFont="1" applyFill="1" applyBorder="1" applyAlignment="1">
      <alignment horizontal="center" vertical="center" wrapText="1"/>
    </xf>
    <xf numFmtId="0" fontId="34" fillId="24" borderId="69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67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left" wrapText="1"/>
    </xf>
    <xf numFmtId="0" fontId="33" fillId="24" borderId="70" xfId="0" applyFont="1" applyFill="1" applyBorder="1" applyAlignment="1">
      <alignment horizontal="right"/>
    </xf>
    <xf numFmtId="0" fontId="33" fillId="24" borderId="70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 vertical="center" wrapText="1"/>
    </xf>
    <xf numFmtId="0" fontId="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3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3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75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1" fillId="24" borderId="76" xfId="0" applyFont="1" applyFill="1" applyBorder="1" applyAlignment="1">
      <alignment horizontal="center" vertical="center" wrapText="1"/>
    </xf>
    <xf numFmtId="0" fontId="31" fillId="24" borderId="67" xfId="0" applyFont="1" applyFill="1" applyBorder="1" applyAlignment="1">
      <alignment horizontal="center" vertical="center" wrapText="1"/>
    </xf>
    <xf numFmtId="0" fontId="31" fillId="24" borderId="77" xfId="0" applyFont="1" applyFill="1" applyBorder="1" applyAlignment="1">
      <alignment horizontal="center" vertical="center" wrapText="1"/>
    </xf>
    <xf numFmtId="14" fontId="28" fillId="24" borderId="34" xfId="0" applyNumberFormat="1" applyFont="1" applyFill="1" applyBorder="1" applyAlignment="1">
      <alignment horizontal="center" vertical="center" wrapText="1"/>
    </xf>
    <xf numFmtId="0" fontId="28" fillId="24" borderId="69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2" fillId="24" borderId="34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zoomScale="75" zoomScaleNormal="75" zoomScalePageLayoutView="0" workbookViewId="0" topLeftCell="A43">
      <selection activeCell="A93" sqref="A93:A95"/>
    </sheetView>
  </sheetViews>
  <sheetFormatPr defaultColWidth="9.00390625" defaultRowHeight="12.75"/>
  <cols>
    <col min="1" max="1" width="72.75390625" style="107" customWidth="1"/>
    <col min="2" max="2" width="19.125" style="107" customWidth="1"/>
    <col min="3" max="3" width="13.875" style="107" hidden="1" customWidth="1"/>
    <col min="4" max="4" width="14.875" style="107" customWidth="1"/>
    <col min="5" max="5" width="13.875" style="107" hidden="1" customWidth="1"/>
    <col min="6" max="6" width="20.875" style="3" hidden="1" customWidth="1"/>
    <col min="7" max="7" width="13.875" style="107" customWidth="1"/>
    <col min="8" max="8" width="20.875" style="3" customWidth="1"/>
    <col min="9" max="9" width="15.375" style="107" customWidth="1"/>
    <col min="10" max="10" width="15.375" style="107" hidden="1" customWidth="1"/>
    <col min="11" max="11" width="15.375" style="108" hidden="1" customWidth="1"/>
    <col min="12" max="14" width="15.375" style="107" customWidth="1"/>
    <col min="15" max="16384" width="9.125" style="107" customWidth="1"/>
  </cols>
  <sheetData>
    <row r="1" spans="1:8" ht="16.5" customHeight="1">
      <c r="A1" s="271" t="s">
        <v>31</v>
      </c>
      <c r="B1" s="272"/>
      <c r="C1" s="272"/>
      <c r="D1" s="272"/>
      <c r="E1" s="272"/>
      <c r="F1" s="272"/>
      <c r="G1" s="272"/>
      <c r="H1" s="272"/>
    </row>
    <row r="2" spans="2:8" ht="12.75" customHeight="1">
      <c r="B2" s="273" t="s">
        <v>32</v>
      </c>
      <c r="C2" s="273"/>
      <c r="D2" s="273"/>
      <c r="E2" s="273"/>
      <c r="F2" s="273"/>
      <c r="G2" s="272"/>
      <c r="H2" s="272"/>
    </row>
    <row r="3" spans="1:8" ht="20.25" customHeight="1">
      <c r="A3" s="109" t="s">
        <v>141</v>
      </c>
      <c r="B3" s="273" t="s">
        <v>33</v>
      </c>
      <c r="C3" s="273"/>
      <c r="D3" s="273"/>
      <c r="E3" s="273"/>
      <c r="F3" s="273"/>
      <c r="G3" s="272"/>
      <c r="H3" s="272"/>
    </row>
    <row r="4" spans="2:8" ht="14.25" customHeight="1">
      <c r="B4" s="273" t="s">
        <v>34</v>
      </c>
      <c r="C4" s="273"/>
      <c r="D4" s="273"/>
      <c r="E4" s="273"/>
      <c r="F4" s="273"/>
      <c r="G4" s="272"/>
      <c r="H4" s="272"/>
    </row>
    <row r="5" spans="1:11" ht="33" customHeight="1">
      <c r="A5" s="274"/>
      <c r="B5" s="275"/>
      <c r="C5" s="275"/>
      <c r="D5" s="275"/>
      <c r="E5" s="275"/>
      <c r="F5" s="275"/>
      <c r="G5" s="275"/>
      <c r="H5" s="275"/>
      <c r="K5" s="107"/>
    </row>
    <row r="6" spans="1:11" ht="23.25" customHeight="1">
      <c r="A6" s="276" t="s">
        <v>142</v>
      </c>
      <c r="B6" s="276"/>
      <c r="C6" s="276"/>
      <c r="D6" s="276"/>
      <c r="E6" s="276"/>
      <c r="F6" s="276"/>
      <c r="G6" s="276"/>
      <c r="H6" s="276"/>
      <c r="K6" s="107"/>
    </row>
    <row r="7" spans="1:11" s="110" customFormat="1" ht="22.5" customHeight="1">
      <c r="A7" s="277" t="s">
        <v>35</v>
      </c>
      <c r="B7" s="277"/>
      <c r="C7" s="277"/>
      <c r="D7" s="277"/>
      <c r="E7" s="278"/>
      <c r="F7" s="278"/>
      <c r="G7" s="278"/>
      <c r="H7" s="278"/>
      <c r="K7" s="111"/>
    </row>
    <row r="8" spans="1:8" s="112" customFormat="1" ht="18.75" customHeight="1">
      <c r="A8" s="277" t="s">
        <v>113</v>
      </c>
      <c r="B8" s="277"/>
      <c r="C8" s="277"/>
      <c r="D8" s="277"/>
      <c r="E8" s="278"/>
      <c r="F8" s="278"/>
      <c r="G8" s="278"/>
      <c r="H8" s="278"/>
    </row>
    <row r="9" spans="1:8" s="113" customFormat="1" ht="17.25" customHeight="1">
      <c r="A9" s="279" t="s">
        <v>85</v>
      </c>
      <c r="B9" s="279"/>
      <c r="C9" s="279"/>
      <c r="D9" s="279"/>
      <c r="E9" s="280"/>
      <c r="F9" s="280"/>
      <c r="G9" s="280"/>
      <c r="H9" s="280"/>
    </row>
    <row r="10" spans="1:8" s="112" customFormat="1" ht="30" customHeight="1" thickBot="1">
      <c r="A10" s="284" t="s">
        <v>36</v>
      </c>
      <c r="B10" s="284"/>
      <c r="C10" s="284"/>
      <c r="D10" s="284"/>
      <c r="E10" s="285"/>
      <c r="F10" s="285"/>
      <c r="G10" s="285"/>
      <c r="H10" s="285"/>
    </row>
    <row r="11" spans="1:11" s="118" customFormat="1" ht="139.5" customHeight="1" thickBot="1">
      <c r="A11" s="114" t="s">
        <v>0</v>
      </c>
      <c r="B11" s="115" t="s">
        <v>37</v>
      </c>
      <c r="C11" s="116" t="s">
        <v>38</v>
      </c>
      <c r="D11" s="116" t="s">
        <v>5</v>
      </c>
      <c r="E11" s="116" t="s">
        <v>38</v>
      </c>
      <c r="F11" s="117" t="s">
        <v>39</v>
      </c>
      <c r="G11" s="116" t="s">
        <v>38</v>
      </c>
      <c r="H11" s="117" t="s">
        <v>39</v>
      </c>
      <c r="K11" s="119"/>
    </row>
    <row r="12" spans="1:11" s="126" customFormat="1" ht="12.75">
      <c r="A12" s="120">
        <v>1</v>
      </c>
      <c r="B12" s="121">
        <v>2</v>
      </c>
      <c r="C12" s="121">
        <v>3</v>
      </c>
      <c r="D12" s="122"/>
      <c r="E12" s="121">
        <v>3</v>
      </c>
      <c r="F12" s="123">
        <v>4</v>
      </c>
      <c r="G12" s="124">
        <v>3</v>
      </c>
      <c r="H12" s="125">
        <v>4</v>
      </c>
      <c r="K12" s="127"/>
    </row>
    <row r="13" spans="1:11" s="126" customFormat="1" ht="49.5" customHeight="1">
      <c r="A13" s="286" t="s">
        <v>1</v>
      </c>
      <c r="B13" s="287"/>
      <c r="C13" s="287"/>
      <c r="D13" s="287"/>
      <c r="E13" s="287"/>
      <c r="F13" s="287"/>
      <c r="G13" s="288"/>
      <c r="H13" s="289"/>
      <c r="K13" s="127"/>
    </row>
    <row r="14" spans="1:11" s="118" customFormat="1" ht="15">
      <c r="A14" s="128" t="s">
        <v>143</v>
      </c>
      <c r="B14" s="129"/>
      <c r="C14" s="130">
        <f>F14*12</f>
        <v>0</v>
      </c>
      <c r="D14" s="14">
        <f>G14*I14</f>
        <v>90186.19</v>
      </c>
      <c r="E14" s="13">
        <f>H14*12</f>
        <v>32.04</v>
      </c>
      <c r="F14" s="86"/>
      <c r="G14" s="13">
        <f>H14*12</f>
        <v>32.04</v>
      </c>
      <c r="H14" s="13">
        <f>H19+H21</f>
        <v>2.67</v>
      </c>
      <c r="I14" s="118">
        <v>2814.8</v>
      </c>
      <c r="J14" s="118">
        <v>1.07</v>
      </c>
      <c r="K14" s="119">
        <v>2.24</v>
      </c>
    </row>
    <row r="15" spans="1:11" s="118" customFormat="1" ht="29.25" customHeight="1">
      <c r="A15" s="131" t="s">
        <v>96</v>
      </c>
      <c r="B15" s="132" t="s">
        <v>41</v>
      </c>
      <c r="C15" s="133"/>
      <c r="D15" s="102"/>
      <c r="E15" s="103"/>
      <c r="F15" s="99"/>
      <c r="G15" s="103"/>
      <c r="H15" s="103"/>
      <c r="K15" s="119"/>
    </row>
    <row r="16" spans="1:11" s="118" customFormat="1" ht="15">
      <c r="A16" s="131" t="s">
        <v>42</v>
      </c>
      <c r="B16" s="132" t="s">
        <v>41</v>
      </c>
      <c r="C16" s="133"/>
      <c r="D16" s="102"/>
      <c r="E16" s="103"/>
      <c r="F16" s="99"/>
      <c r="G16" s="103"/>
      <c r="H16" s="103"/>
      <c r="K16" s="119"/>
    </row>
    <row r="17" spans="1:11" s="118" customFormat="1" ht="15">
      <c r="A17" s="131" t="s">
        <v>43</v>
      </c>
      <c r="B17" s="132" t="s">
        <v>44</v>
      </c>
      <c r="C17" s="133"/>
      <c r="D17" s="102"/>
      <c r="E17" s="103"/>
      <c r="F17" s="99"/>
      <c r="G17" s="103"/>
      <c r="H17" s="103"/>
      <c r="K17" s="119"/>
    </row>
    <row r="18" spans="1:11" s="118" customFormat="1" ht="15">
      <c r="A18" s="131" t="s">
        <v>45</v>
      </c>
      <c r="B18" s="132" t="s">
        <v>41</v>
      </c>
      <c r="C18" s="133"/>
      <c r="D18" s="102"/>
      <c r="E18" s="103"/>
      <c r="F18" s="99"/>
      <c r="G18" s="103"/>
      <c r="H18" s="103"/>
      <c r="K18" s="119"/>
    </row>
    <row r="19" spans="1:11" s="118" customFormat="1" ht="15">
      <c r="A19" s="128" t="s">
        <v>27</v>
      </c>
      <c r="B19" s="134"/>
      <c r="C19" s="130"/>
      <c r="D19" s="14"/>
      <c r="E19" s="13"/>
      <c r="F19" s="86"/>
      <c r="G19" s="13"/>
      <c r="H19" s="13">
        <v>2.56</v>
      </c>
      <c r="K19" s="119"/>
    </row>
    <row r="20" spans="1:11" s="118" customFormat="1" ht="15">
      <c r="A20" s="131" t="s">
        <v>144</v>
      </c>
      <c r="B20" s="132" t="s">
        <v>41</v>
      </c>
      <c r="C20" s="133"/>
      <c r="D20" s="102"/>
      <c r="E20" s="103"/>
      <c r="F20" s="99"/>
      <c r="G20" s="103"/>
      <c r="H20" s="103"/>
      <c r="K20" s="119"/>
    </row>
    <row r="21" spans="1:11" s="118" customFormat="1" ht="15">
      <c r="A21" s="128" t="s">
        <v>27</v>
      </c>
      <c r="B21" s="134"/>
      <c r="C21" s="130"/>
      <c r="D21" s="14"/>
      <c r="E21" s="13"/>
      <c r="F21" s="86"/>
      <c r="G21" s="13"/>
      <c r="H21" s="13">
        <v>0.11</v>
      </c>
      <c r="K21" s="119"/>
    </row>
    <row r="22" spans="1:11" s="118" customFormat="1" ht="30">
      <c r="A22" s="128" t="s">
        <v>46</v>
      </c>
      <c r="B22" s="134"/>
      <c r="C22" s="130">
        <f>F22*12</f>
        <v>0</v>
      </c>
      <c r="D22" s="14">
        <f>G22*I22</f>
        <v>81066.24</v>
      </c>
      <c r="E22" s="13">
        <f>H22*12</f>
        <v>28.8</v>
      </c>
      <c r="F22" s="86"/>
      <c r="G22" s="13">
        <f>H22*12</f>
        <v>28.8</v>
      </c>
      <c r="H22" s="13">
        <v>2.4</v>
      </c>
      <c r="I22" s="118">
        <v>2814.8</v>
      </c>
      <c r="J22" s="118">
        <v>1.07</v>
      </c>
      <c r="K22" s="119">
        <v>2.1</v>
      </c>
    </row>
    <row r="23" spans="1:11" s="118" customFormat="1" ht="15">
      <c r="A23" s="135" t="s">
        <v>47</v>
      </c>
      <c r="B23" s="136" t="s">
        <v>48</v>
      </c>
      <c r="C23" s="130"/>
      <c r="D23" s="14"/>
      <c r="E23" s="13"/>
      <c r="F23" s="86"/>
      <c r="G23" s="13"/>
      <c r="H23" s="13"/>
      <c r="K23" s="119"/>
    </row>
    <row r="24" spans="1:11" s="118" customFormat="1" ht="15">
      <c r="A24" s="135" t="s">
        <v>49</v>
      </c>
      <c r="B24" s="136" t="s">
        <v>48</v>
      </c>
      <c r="C24" s="130"/>
      <c r="D24" s="14"/>
      <c r="E24" s="13"/>
      <c r="F24" s="86"/>
      <c r="G24" s="13"/>
      <c r="H24" s="13"/>
      <c r="K24" s="119"/>
    </row>
    <row r="25" spans="1:11" s="118" customFormat="1" ht="15">
      <c r="A25" s="137" t="s">
        <v>98</v>
      </c>
      <c r="B25" s="138" t="s">
        <v>86</v>
      </c>
      <c r="C25" s="130"/>
      <c r="D25" s="14"/>
      <c r="E25" s="13"/>
      <c r="F25" s="86"/>
      <c r="G25" s="13"/>
      <c r="H25" s="13"/>
      <c r="K25" s="119"/>
    </row>
    <row r="26" spans="1:11" s="118" customFormat="1" ht="15">
      <c r="A26" s="135" t="s">
        <v>50</v>
      </c>
      <c r="B26" s="136" t="s">
        <v>48</v>
      </c>
      <c r="C26" s="130"/>
      <c r="D26" s="14"/>
      <c r="E26" s="13"/>
      <c r="F26" s="86"/>
      <c r="G26" s="13"/>
      <c r="H26" s="13"/>
      <c r="K26" s="119"/>
    </row>
    <row r="27" spans="1:11" s="118" customFormat="1" ht="25.5">
      <c r="A27" s="135" t="s">
        <v>51</v>
      </c>
      <c r="B27" s="136" t="s">
        <v>52</v>
      </c>
      <c r="C27" s="130"/>
      <c r="D27" s="14"/>
      <c r="E27" s="13"/>
      <c r="F27" s="86"/>
      <c r="G27" s="13"/>
      <c r="H27" s="13"/>
      <c r="K27" s="119"/>
    </row>
    <row r="28" spans="1:11" s="118" customFormat="1" ht="15">
      <c r="A28" s="135" t="s">
        <v>103</v>
      </c>
      <c r="B28" s="136" t="s">
        <v>48</v>
      </c>
      <c r="C28" s="130"/>
      <c r="D28" s="14"/>
      <c r="E28" s="13"/>
      <c r="F28" s="86"/>
      <c r="G28" s="13"/>
      <c r="H28" s="13"/>
      <c r="K28" s="119"/>
    </row>
    <row r="29" spans="1:11" s="118" customFormat="1" ht="15">
      <c r="A29" s="139" t="s">
        <v>104</v>
      </c>
      <c r="B29" s="64" t="s">
        <v>48</v>
      </c>
      <c r="C29" s="130"/>
      <c r="D29" s="14"/>
      <c r="E29" s="13"/>
      <c r="F29" s="86"/>
      <c r="G29" s="13"/>
      <c r="H29" s="13"/>
      <c r="K29" s="119"/>
    </row>
    <row r="30" spans="1:11" s="118" customFormat="1" ht="26.25" thickBot="1">
      <c r="A30" s="140" t="s">
        <v>105</v>
      </c>
      <c r="B30" s="141" t="s">
        <v>53</v>
      </c>
      <c r="C30" s="130"/>
      <c r="D30" s="14"/>
      <c r="E30" s="13"/>
      <c r="F30" s="86"/>
      <c r="G30" s="13"/>
      <c r="H30" s="13"/>
      <c r="K30" s="119"/>
    </row>
    <row r="31" spans="1:11" s="143" customFormat="1" ht="15">
      <c r="A31" s="142" t="s">
        <v>54</v>
      </c>
      <c r="B31" s="129" t="s">
        <v>83</v>
      </c>
      <c r="C31" s="130">
        <f>F31*12</f>
        <v>0</v>
      </c>
      <c r="D31" s="14">
        <f aca="true" t="shared" si="0" ref="D31:D37">G31*I31</f>
        <v>22968.77</v>
      </c>
      <c r="E31" s="13">
        <f>H31*12</f>
        <v>8.16</v>
      </c>
      <c r="F31" s="88"/>
      <c r="G31" s="13">
        <f aca="true" t="shared" si="1" ref="G31:G37">H31*12</f>
        <v>8.16</v>
      </c>
      <c r="H31" s="13">
        <v>0.68</v>
      </c>
      <c r="I31" s="118">
        <v>2814.8</v>
      </c>
      <c r="J31" s="118">
        <v>1.07</v>
      </c>
      <c r="K31" s="119">
        <v>0.6</v>
      </c>
    </row>
    <row r="32" spans="1:11" s="118" customFormat="1" ht="15">
      <c r="A32" s="142" t="s">
        <v>56</v>
      </c>
      <c r="B32" s="129" t="s">
        <v>57</v>
      </c>
      <c r="C32" s="130">
        <f>F32*12</f>
        <v>0</v>
      </c>
      <c r="D32" s="14">
        <f t="shared" si="0"/>
        <v>74986.27</v>
      </c>
      <c r="E32" s="13">
        <f>H32*12</f>
        <v>26.64</v>
      </c>
      <c r="F32" s="88"/>
      <c r="G32" s="13">
        <f t="shared" si="1"/>
        <v>26.64</v>
      </c>
      <c r="H32" s="13">
        <v>2.22</v>
      </c>
      <c r="I32" s="118">
        <v>2814.8</v>
      </c>
      <c r="J32" s="118">
        <v>1.07</v>
      </c>
      <c r="K32" s="119">
        <v>1.94</v>
      </c>
    </row>
    <row r="33" spans="1:12" s="126" customFormat="1" ht="30">
      <c r="A33" s="142" t="s">
        <v>58</v>
      </c>
      <c r="B33" s="129" t="s">
        <v>55</v>
      </c>
      <c r="C33" s="144"/>
      <c r="D33" s="14">
        <v>1848.15</v>
      </c>
      <c r="E33" s="89"/>
      <c r="F33" s="88"/>
      <c r="G33" s="13">
        <f>D33/I33</f>
        <v>0.66</v>
      </c>
      <c r="H33" s="13">
        <v>0.05</v>
      </c>
      <c r="I33" s="118">
        <v>2814.8</v>
      </c>
      <c r="J33" s="118">
        <v>1.07</v>
      </c>
      <c r="K33" s="119">
        <v>0.04</v>
      </c>
      <c r="L33" s="126">
        <v>0.0547</v>
      </c>
    </row>
    <row r="34" spans="1:11" s="126" customFormat="1" ht="30">
      <c r="A34" s="142" t="s">
        <v>59</v>
      </c>
      <c r="B34" s="129" t="s">
        <v>55</v>
      </c>
      <c r="C34" s="144"/>
      <c r="D34" s="14">
        <v>3696.3</v>
      </c>
      <c r="E34" s="89"/>
      <c r="F34" s="88"/>
      <c r="G34" s="13">
        <f>D34/I34</f>
        <v>1.31</v>
      </c>
      <c r="H34" s="13">
        <f>G34/12</f>
        <v>0.11</v>
      </c>
      <c r="I34" s="118">
        <v>2814.8</v>
      </c>
      <c r="J34" s="118">
        <v>1.07</v>
      </c>
      <c r="K34" s="119">
        <v>0.1</v>
      </c>
    </row>
    <row r="35" spans="1:11" s="126" customFormat="1" ht="15">
      <c r="A35" s="142" t="s">
        <v>99</v>
      </c>
      <c r="B35" s="129" t="s">
        <v>55</v>
      </c>
      <c r="C35" s="144"/>
      <c r="D35" s="14">
        <v>11670.68</v>
      </c>
      <c r="E35" s="89"/>
      <c r="F35" s="88"/>
      <c r="G35" s="13">
        <f>D35/I35</f>
        <v>4.15</v>
      </c>
      <c r="H35" s="13">
        <f>G35/12</f>
        <v>0.35</v>
      </c>
      <c r="I35" s="118">
        <v>2814.8</v>
      </c>
      <c r="J35" s="118">
        <v>1.07</v>
      </c>
      <c r="K35" s="119">
        <v>0.3</v>
      </c>
    </row>
    <row r="36" spans="1:11" s="126" customFormat="1" ht="30">
      <c r="A36" s="142" t="s">
        <v>145</v>
      </c>
      <c r="B36" s="129" t="s">
        <v>52</v>
      </c>
      <c r="C36" s="144"/>
      <c r="D36" s="14">
        <v>3305.23</v>
      </c>
      <c r="E36" s="89"/>
      <c r="F36" s="88"/>
      <c r="G36" s="13">
        <f>D36/I36</f>
        <v>1.17</v>
      </c>
      <c r="H36" s="13">
        <f>G36/12</f>
        <v>0.1</v>
      </c>
      <c r="I36" s="118">
        <v>2814.8</v>
      </c>
      <c r="J36" s="118"/>
      <c r="K36" s="119"/>
    </row>
    <row r="37" spans="1:12" s="126" customFormat="1" ht="30">
      <c r="A37" s="142" t="s">
        <v>87</v>
      </c>
      <c r="B37" s="129"/>
      <c r="C37" s="144">
        <f>F37*12</f>
        <v>0</v>
      </c>
      <c r="D37" s="14">
        <f t="shared" si="0"/>
        <v>6417.74</v>
      </c>
      <c r="E37" s="89">
        <f>H37*12</f>
        <v>2.28</v>
      </c>
      <c r="F37" s="88"/>
      <c r="G37" s="13">
        <f t="shared" si="1"/>
        <v>2.28</v>
      </c>
      <c r="H37" s="13">
        <v>0.19</v>
      </c>
      <c r="I37" s="118">
        <v>2814.8</v>
      </c>
      <c r="J37" s="118">
        <v>1.07</v>
      </c>
      <c r="K37" s="119">
        <v>0.14</v>
      </c>
      <c r="L37" s="206"/>
    </row>
    <row r="38" spans="1:11" s="118" customFormat="1" ht="15">
      <c r="A38" s="142" t="s">
        <v>60</v>
      </c>
      <c r="B38" s="129" t="s">
        <v>61</v>
      </c>
      <c r="C38" s="144">
        <f>F38*12</f>
        <v>0</v>
      </c>
      <c r="D38" s="14">
        <f>G38*I38</f>
        <v>1351.1</v>
      </c>
      <c r="E38" s="89">
        <f>H38*12</f>
        <v>0.48</v>
      </c>
      <c r="F38" s="88"/>
      <c r="G38" s="13">
        <v>0.48</v>
      </c>
      <c r="H38" s="13">
        <f>G38/12</f>
        <v>0.04</v>
      </c>
      <c r="I38" s="118">
        <v>2814.8</v>
      </c>
      <c r="J38" s="118">
        <v>1.07</v>
      </c>
      <c r="K38" s="119">
        <v>0.03</v>
      </c>
    </row>
    <row r="39" spans="1:11" s="118" customFormat="1" ht="15">
      <c r="A39" s="142" t="s">
        <v>62</v>
      </c>
      <c r="B39" s="145" t="s">
        <v>63</v>
      </c>
      <c r="C39" s="146">
        <f>F39*12</f>
        <v>0</v>
      </c>
      <c r="D39" s="14">
        <f>G39*I39</f>
        <v>1013.33</v>
      </c>
      <c r="E39" s="94">
        <f>H39*12</f>
        <v>0.36</v>
      </c>
      <c r="F39" s="95"/>
      <c r="G39" s="13">
        <f>12*H39</f>
        <v>0.36</v>
      </c>
      <c r="H39" s="13">
        <v>0.03</v>
      </c>
      <c r="I39" s="118">
        <v>2814.8</v>
      </c>
      <c r="J39" s="118">
        <v>1.07</v>
      </c>
      <c r="K39" s="119">
        <v>0.02</v>
      </c>
    </row>
    <row r="40" spans="1:11" s="143" customFormat="1" ht="30">
      <c r="A40" s="142" t="s">
        <v>64</v>
      </c>
      <c r="B40" s="129" t="s">
        <v>106</v>
      </c>
      <c r="C40" s="144">
        <f>F40*12</f>
        <v>0</v>
      </c>
      <c r="D40" s="14">
        <f>G40*I40</f>
        <v>1351.1</v>
      </c>
      <c r="E40" s="89">
        <f>H40*12</f>
        <v>0.48</v>
      </c>
      <c r="F40" s="88"/>
      <c r="G40" s="13">
        <f>12*H40</f>
        <v>0.48</v>
      </c>
      <c r="H40" s="13">
        <v>0.04</v>
      </c>
      <c r="I40" s="118">
        <v>2814.8</v>
      </c>
      <c r="J40" s="118">
        <v>1.07</v>
      </c>
      <c r="K40" s="119">
        <v>0.03</v>
      </c>
    </row>
    <row r="41" spans="1:11" s="143" customFormat="1" ht="15">
      <c r="A41" s="142" t="s">
        <v>65</v>
      </c>
      <c r="B41" s="129"/>
      <c r="C41" s="130"/>
      <c r="D41" s="13">
        <f>D43+D44+D45+D46+D47+D48+D49+D50+D51+D52+D53+D54+D55</f>
        <v>53582.09</v>
      </c>
      <c r="E41" s="13"/>
      <c r="F41" s="88"/>
      <c r="G41" s="13">
        <f>D41/I41</f>
        <v>19.04</v>
      </c>
      <c r="H41" s="13">
        <f>G41/12</f>
        <v>1.59</v>
      </c>
      <c r="I41" s="118">
        <v>2814.8</v>
      </c>
      <c r="J41" s="118">
        <v>1.07</v>
      </c>
      <c r="K41" s="119">
        <v>0.73</v>
      </c>
    </row>
    <row r="42" spans="1:11" s="126" customFormat="1" ht="15" hidden="1">
      <c r="A42" s="93"/>
      <c r="B42" s="147"/>
      <c r="C42" s="1"/>
      <c r="D42" s="15"/>
      <c r="E42" s="90"/>
      <c r="F42" s="91"/>
      <c r="G42" s="90"/>
      <c r="H42" s="90"/>
      <c r="I42" s="118"/>
      <c r="J42" s="118"/>
      <c r="K42" s="119"/>
    </row>
    <row r="43" spans="1:11" s="126" customFormat="1" ht="15">
      <c r="A43" s="93" t="s">
        <v>66</v>
      </c>
      <c r="B43" s="147" t="s">
        <v>67</v>
      </c>
      <c r="C43" s="1"/>
      <c r="D43" s="15">
        <v>294.87</v>
      </c>
      <c r="E43" s="90"/>
      <c r="F43" s="91"/>
      <c r="G43" s="90"/>
      <c r="H43" s="90"/>
      <c r="I43" s="118">
        <v>2814.8</v>
      </c>
      <c r="J43" s="118">
        <v>1.07</v>
      </c>
      <c r="K43" s="119">
        <v>0.01</v>
      </c>
    </row>
    <row r="44" spans="1:11" s="126" customFormat="1" ht="15">
      <c r="A44" s="93" t="s">
        <v>68</v>
      </c>
      <c r="B44" s="147" t="s">
        <v>69</v>
      </c>
      <c r="C44" s="1">
        <f>F44*12</f>
        <v>0</v>
      </c>
      <c r="D44" s="15">
        <v>831.64</v>
      </c>
      <c r="E44" s="90">
        <f>H44*12</f>
        <v>0</v>
      </c>
      <c r="F44" s="91"/>
      <c r="G44" s="90"/>
      <c r="H44" s="90"/>
      <c r="I44" s="118">
        <v>2814.8</v>
      </c>
      <c r="J44" s="118">
        <v>1.07</v>
      </c>
      <c r="K44" s="119">
        <v>0.02</v>
      </c>
    </row>
    <row r="45" spans="1:11" s="126" customFormat="1" ht="15">
      <c r="A45" s="93" t="s">
        <v>146</v>
      </c>
      <c r="B45" s="148" t="s">
        <v>67</v>
      </c>
      <c r="C45" s="1"/>
      <c r="D45" s="15">
        <v>1481.88</v>
      </c>
      <c r="E45" s="90"/>
      <c r="F45" s="91"/>
      <c r="G45" s="90"/>
      <c r="H45" s="90"/>
      <c r="I45" s="118">
        <v>2814.8</v>
      </c>
      <c r="J45" s="118"/>
      <c r="K45" s="119"/>
    </row>
    <row r="46" spans="1:11" s="126" customFormat="1" ht="15">
      <c r="A46" s="93" t="s">
        <v>147</v>
      </c>
      <c r="B46" s="147" t="s">
        <v>67</v>
      </c>
      <c r="C46" s="1">
        <f>F46*12</f>
        <v>0</v>
      </c>
      <c r="D46" s="15">
        <v>1888.87</v>
      </c>
      <c r="E46" s="90">
        <f>H46*12</f>
        <v>0</v>
      </c>
      <c r="F46" s="91"/>
      <c r="G46" s="90"/>
      <c r="H46" s="90"/>
      <c r="I46" s="118">
        <v>2814.8</v>
      </c>
      <c r="J46" s="118">
        <v>1.07</v>
      </c>
      <c r="K46" s="119">
        <v>0.13</v>
      </c>
    </row>
    <row r="47" spans="1:11" s="126" customFormat="1" ht="25.5">
      <c r="A47" s="93" t="s">
        <v>148</v>
      </c>
      <c r="B47" s="148" t="s">
        <v>52</v>
      </c>
      <c r="C47" s="1"/>
      <c r="D47" s="15">
        <v>22983.92</v>
      </c>
      <c r="E47" s="90"/>
      <c r="F47" s="91"/>
      <c r="G47" s="90"/>
      <c r="H47" s="90"/>
      <c r="I47" s="118">
        <v>2814.8</v>
      </c>
      <c r="J47" s="118"/>
      <c r="K47" s="119"/>
    </row>
    <row r="48" spans="1:11" s="126" customFormat="1" ht="25.5">
      <c r="A48" s="93" t="s">
        <v>149</v>
      </c>
      <c r="B48" s="148" t="s">
        <v>52</v>
      </c>
      <c r="C48" s="1"/>
      <c r="D48" s="15">
        <v>6764.49</v>
      </c>
      <c r="E48" s="90"/>
      <c r="F48" s="91"/>
      <c r="G48" s="90"/>
      <c r="H48" s="90"/>
      <c r="I48" s="118">
        <v>2814.8</v>
      </c>
      <c r="J48" s="118"/>
      <c r="K48" s="119"/>
    </row>
    <row r="49" spans="1:11" s="126" customFormat="1" ht="15">
      <c r="A49" s="93" t="s">
        <v>70</v>
      </c>
      <c r="B49" s="147" t="s">
        <v>67</v>
      </c>
      <c r="C49" s="1">
        <f>F49*12</f>
        <v>0</v>
      </c>
      <c r="D49" s="15">
        <v>1584.82</v>
      </c>
      <c r="E49" s="90">
        <f>H49*12</f>
        <v>0</v>
      </c>
      <c r="F49" s="91"/>
      <c r="G49" s="90"/>
      <c r="H49" s="90"/>
      <c r="I49" s="118">
        <v>2814.8</v>
      </c>
      <c r="J49" s="118">
        <v>1.07</v>
      </c>
      <c r="K49" s="119">
        <v>0.04</v>
      </c>
    </row>
    <row r="50" spans="1:11" s="126" customFormat="1" ht="15">
      <c r="A50" s="93" t="s">
        <v>71</v>
      </c>
      <c r="B50" s="147" t="s">
        <v>67</v>
      </c>
      <c r="C50" s="1">
        <f>F50*12</f>
        <v>0</v>
      </c>
      <c r="D50" s="15">
        <v>5299.18</v>
      </c>
      <c r="E50" s="90">
        <f>H50*12</f>
        <v>0</v>
      </c>
      <c r="F50" s="91"/>
      <c r="G50" s="90"/>
      <c r="H50" s="90"/>
      <c r="I50" s="118">
        <v>2814.8</v>
      </c>
      <c r="J50" s="118">
        <v>1.07</v>
      </c>
      <c r="K50" s="119">
        <v>0.14</v>
      </c>
    </row>
    <row r="51" spans="1:11" s="126" customFormat="1" ht="15">
      <c r="A51" s="93" t="s">
        <v>72</v>
      </c>
      <c r="B51" s="147" t="s">
        <v>67</v>
      </c>
      <c r="C51" s="1">
        <f>F51*12</f>
        <v>0</v>
      </c>
      <c r="D51" s="15">
        <v>831.63</v>
      </c>
      <c r="E51" s="90">
        <f>H51*12</f>
        <v>0</v>
      </c>
      <c r="F51" s="91"/>
      <c r="G51" s="90"/>
      <c r="H51" s="90"/>
      <c r="I51" s="118">
        <v>2814.8</v>
      </c>
      <c r="J51" s="118">
        <v>1.07</v>
      </c>
      <c r="K51" s="119">
        <v>0.02</v>
      </c>
    </row>
    <row r="52" spans="1:11" s="126" customFormat="1" ht="15">
      <c r="A52" s="93" t="s">
        <v>73</v>
      </c>
      <c r="B52" s="147" t="s">
        <v>67</v>
      </c>
      <c r="C52" s="1"/>
      <c r="D52" s="15">
        <v>792.38</v>
      </c>
      <c r="E52" s="90"/>
      <c r="F52" s="91"/>
      <c r="G52" s="90"/>
      <c r="H52" s="90"/>
      <c r="I52" s="118">
        <v>2814.8</v>
      </c>
      <c r="J52" s="118">
        <v>1.07</v>
      </c>
      <c r="K52" s="119">
        <v>0.02</v>
      </c>
    </row>
    <row r="53" spans="1:11" s="126" customFormat="1" ht="15">
      <c r="A53" s="93" t="s">
        <v>74</v>
      </c>
      <c r="B53" s="147" t="s">
        <v>69</v>
      </c>
      <c r="C53" s="1"/>
      <c r="D53" s="15">
        <v>3169.64</v>
      </c>
      <c r="E53" s="90"/>
      <c r="F53" s="91"/>
      <c r="G53" s="90"/>
      <c r="H53" s="90"/>
      <c r="I53" s="118">
        <v>2814.8</v>
      </c>
      <c r="J53" s="118">
        <v>1.07</v>
      </c>
      <c r="K53" s="119">
        <v>0.09</v>
      </c>
    </row>
    <row r="54" spans="1:11" s="126" customFormat="1" ht="25.5">
      <c r="A54" s="93" t="s">
        <v>75</v>
      </c>
      <c r="B54" s="147" t="s">
        <v>67</v>
      </c>
      <c r="C54" s="1">
        <f>F54*12</f>
        <v>0</v>
      </c>
      <c r="D54" s="15">
        <v>2176.8</v>
      </c>
      <c r="E54" s="90">
        <f>H54*12</f>
        <v>0</v>
      </c>
      <c r="F54" s="91"/>
      <c r="G54" s="90"/>
      <c r="H54" s="90"/>
      <c r="I54" s="118">
        <v>2814.8</v>
      </c>
      <c r="J54" s="118">
        <v>1.07</v>
      </c>
      <c r="K54" s="119">
        <v>0.05</v>
      </c>
    </row>
    <row r="55" spans="1:11" s="126" customFormat="1" ht="15">
      <c r="A55" s="93" t="s">
        <v>76</v>
      </c>
      <c r="B55" s="147" t="s">
        <v>67</v>
      </c>
      <c r="C55" s="1"/>
      <c r="D55" s="15">
        <v>5481.97</v>
      </c>
      <c r="E55" s="90"/>
      <c r="F55" s="91"/>
      <c r="G55" s="90"/>
      <c r="H55" s="90"/>
      <c r="I55" s="118">
        <v>2814.8</v>
      </c>
      <c r="J55" s="118">
        <v>1.07</v>
      </c>
      <c r="K55" s="119">
        <v>0.01</v>
      </c>
    </row>
    <row r="56" spans="1:11" s="126" customFormat="1" ht="15" hidden="1">
      <c r="A56" s="93"/>
      <c r="B56" s="147"/>
      <c r="C56" s="92"/>
      <c r="D56" s="15"/>
      <c r="E56" s="92"/>
      <c r="F56" s="91"/>
      <c r="G56" s="90"/>
      <c r="H56" s="90"/>
      <c r="I56" s="118"/>
      <c r="J56" s="118"/>
      <c r="K56" s="119"/>
    </row>
    <row r="57" spans="1:11" s="126" customFormat="1" ht="15" hidden="1">
      <c r="A57" s="4"/>
      <c r="B57" s="147"/>
      <c r="C57" s="1"/>
      <c r="D57" s="15"/>
      <c r="E57" s="90"/>
      <c r="F57" s="91"/>
      <c r="G57" s="90"/>
      <c r="H57" s="90"/>
      <c r="I57" s="118"/>
      <c r="J57" s="118"/>
      <c r="K57" s="119"/>
    </row>
    <row r="58" spans="1:11" s="143" customFormat="1" ht="30">
      <c r="A58" s="142" t="s">
        <v>114</v>
      </c>
      <c r="B58" s="129"/>
      <c r="C58" s="130"/>
      <c r="D58" s="13">
        <f>D60</f>
        <v>4935.15</v>
      </c>
      <c r="E58" s="13"/>
      <c r="F58" s="88"/>
      <c r="G58" s="13">
        <f>D58/I58</f>
        <v>1.75</v>
      </c>
      <c r="H58" s="13">
        <f>G58/12</f>
        <v>0.15</v>
      </c>
      <c r="I58" s="118">
        <v>2814.8</v>
      </c>
      <c r="J58" s="118">
        <v>1.07</v>
      </c>
      <c r="K58" s="119">
        <v>0.11</v>
      </c>
    </row>
    <row r="59" spans="1:11" s="126" customFormat="1" ht="15" hidden="1">
      <c r="A59" s="93"/>
      <c r="B59" s="147"/>
      <c r="C59" s="1"/>
      <c r="D59" s="15"/>
      <c r="E59" s="90"/>
      <c r="F59" s="91"/>
      <c r="G59" s="90"/>
      <c r="H59" s="90"/>
      <c r="I59" s="118"/>
      <c r="J59" s="118"/>
      <c r="K59" s="119"/>
    </row>
    <row r="60" spans="1:11" s="126" customFormat="1" ht="15">
      <c r="A60" s="93" t="s">
        <v>115</v>
      </c>
      <c r="B60" s="147" t="s">
        <v>67</v>
      </c>
      <c r="C60" s="1"/>
      <c r="D60" s="15">
        <v>4935.15</v>
      </c>
      <c r="E60" s="90"/>
      <c r="F60" s="91"/>
      <c r="G60" s="90"/>
      <c r="H60" s="90"/>
      <c r="I60" s="118">
        <v>2814.8</v>
      </c>
      <c r="J60" s="118">
        <v>1.07</v>
      </c>
      <c r="K60" s="119">
        <v>0.11</v>
      </c>
    </row>
    <row r="61" spans="1:11" s="126" customFormat="1" ht="15" hidden="1">
      <c r="A61" s="93" t="s">
        <v>108</v>
      </c>
      <c r="B61" s="147" t="s">
        <v>55</v>
      </c>
      <c r="C61" s="1"/>
      <c r="D61" s="15">
        <f>G61*I61</f>
        <v>0</v>
      </c>
      <c r="E61" s="90"/>
      <c r="F61" s="91"/>
      <c r="G61" s="90">
        <f>H61*12</f>
        <v>0</v>
      </c>
      <c r="H61" s="90">
        <v>0</v>
      </c>
      <c r="I61" s="118">
        <v>2814.8</v>
      </c>
      <c r="J61" s="118">
        <v>1.07</v>
      </c>
      <c r="K61" s="119">
        <v>0</v>
      </c>
    </row>
    <row r="62" spans="1:11" s="126" customFormat="1" ht="15" hidden="1">
      <c r="A62" s="4" t="s">
        <v>78</v>
      </c>
      <c r="B62" s="147" t="s">
        <v>55</v>
      </c>
      <c r="C62" s="92"/>
      <c r="D62" s="15">
        <f>G62*I62</f>
        <v>0</v>
      </c>
      <c r="E62" s="92"/>
      <c r="F62" s="91"/>
      <c r="G62" s="90">
        <f>H62*12</f>
        <v>0</v>
      </c>
      <c r="H62" s="90">
        <v>0</v>
      </c>
      <c r="I62" s="118">
        <v>2814.8</v>
      </c>
      <c r="J62" s="118">
        <v>1.07</v>
      </c>
      <c r="K62" s="119">
        <v>0</v>
      </c>
    </row>
    <row r="63" spans="1:11" s="126" customFormat="1" ht="15" hidden="1">
      <c r="A63" s="4" t="s">
        <v>100</v>
      </c>
      <c r="B63" s="147" t="s">
        <v>67</v>
      </c>
      <c r="C63" s="1"/>
      <c r="D63" s="15">
        <f>G63*I63</f>
        <v>0</v>
      </c>
      <c r="E63" s="90"/>
      <c r="F63" s="91"/>
      <c r="G63" s="90">
        <f>H63*12</f>
        <v>0</v>
      </c>
      <c r="H63" s="90">
        <v>0</v>
      </c>
      <c r="I63" s="118">
        <v>2814.8</v>
      </c>
      <c r="J63" s="118">
        <v>1.07</v>
      </c>
      <c r="K63" s="119">
        <v>0</v>
      </c>
    </row>
    <row r="64" spans="1:11" s="126" customFormat="1" ht="30">
      <c r="A64" s="142" t="s">
        <v>116</v>
      </c>
      <c r="B64" s="147"/>
      <c r="C64" s="1"/>
      <c r="D64" s="13">
        <f>D65</f>
        <v>1888.87</v>
      </c>
      <c r="E64" s="13" t="e">
        <f>#REF!+E65</f>
        <v>#REF!</v>
      </c>
      <c r="F64" s="13" t="e">
        <f>#REF!+F65</f>
        <v>#REF!</v>
      </c>
      <c r="G64" s="13">
        <f>D64/I64</f>
        <v>0.67</v>
      </c>
      <c r="H64" s="13">
        <f>G64/12</f>
        <v>0.06</v>
      </c>
      <c r="I64" s="118">
        <v>2814.8</v>
      </c>
      <c r="J64" s="118">
        <v>1.07</v>
      </c>
      <c r="K64" s="119">
        <v>0.09</v>
      </c>
    </row>
    <row r="65" spans="1:11" s="126" customFormat="1" ht="15">
      <c r="A65" s="93" t="s">
        <v>150</v>
      </c>
      <c r="B65" s="147" t="s">
        <v>67</v>
      </c>
      <c r="C65" s="1"/>
      <c r="D65" s="15">
        <v>1888.87</v>
      </c>
      <c r="E65" s="90"/>
      <c r="F65" s="91"/>
      <c r="G65" s="90"/>
      <c r="H65" s="90"/>
      <c r="I65" s="118">
        <v>2814.8</v>
      </c>
      <c r="J65" s="118">
        <v>1.07</v>
      </c>
      <c r="K65" s="119">
        <v>0.05</v>
      </c>
    </row>
    <row r="66" spans="1:11" s="126" customFormat="1" ht="15">
      <c r="A66" s="142" t="s">
        <v>79</v>
      </c>
      <c r="B66" s="147"/>
      <c r="C66" s="1"/>
      <c r="D66" s="13">
        <f>D67+D68+D69</f>
        <v>7639.02</v>
      </c>
      <c r="E66" s="90"/>
      <c r="F66" s="91"/>
      <c r="G66" s="13">
        <f>D66/I66</f>
        <v>2.71</v>
      </c>
      <c r="H66" s="13">
        <f>G66/12</f>
        <v>0.23</v>
      </c>
      <c r="I66" s="118">
        <v>2814.8</v>
      </c>
      <c r="J66" s="118">
        <v>1.07</v>
      </c>
      <c r="K66" s="119">
        <v>0.31</v>
      </c>
    </row>
    <row r="67" spans="1:11" s="126" customFormat="1" ht="15">
      <c r="A67" s="93" t="s">
        <v>84</v>
      </c>
      <c r="B67" s="147" t="s">
        <v>55</v>
      </c>
      <c r="C67" s="1"/>
      <c r="D67" s="15">
        <v>1104.48</v>
      </c>
      <c r="E67" s="90"/>
      <c r="F67" s="91"/>
      <c r="G67" s="90"/>
      <c r="H67" s="90"/>
      <c r="I67" s="118">
        <v>2814.8</v>
      </c>
      <c r="J67" s="118">
        <v>1.07</v>
      </c>
      <c r="K67" s="119">
        <v>0.03</v>
      </c>
    </row>
    <row r="68" spans="1:11" s="126" customFormat="1" ht="15">
      <c r="A68" s="93" t="s">
        <v>80</v>
      </c>
      <c r="B68" s="147" t="s">
        <v>67</v>
      </c>
      <c r="C68" s="1"/>
      <c r="D68" s="15">
        <v>5706.23</v>
      </c>
      <c r="E68" s="90"/>
      <c r="F68" s="91"/>
      <c r="G68" s="90"/>
      <c r="H68" s="90"/>
      <c r="I68" s="118">
        <v>2814.8</v>
      </c>
      <c r="J68" s="118">
        <v>1.07</v>
      </c>
      <c r="K68" s="119">
        <v>0.15</v>
      </c>
    </row>
    <row r="69" spans="1:11" s="126" customFormat="1" ht="15">
      <c r="A69" s="93" t="s">
        <v>81</v>
      </c>
      <c r="B69" s="147" t="s">
        <v>67</v>
      </c>
      <c r="C69" s="1"/>
      <c r="D69" s="15">
        <v>828.31</v>
      </c>
      <c r="E69" s="90"/>
      <c r="F69" s="91"/>
      <c r="G69" s="90"/>
      <c r="H69" s="90"/>
      <c r="I69" s="118">
        <v>2814.8</v>
      </c>
      <c r="J69" s="118">
        <v>1.07</v>
      </c>
      <c r="K69" s="119">
        <v>0.02</v>
      </c>
    </row>
    <row r="70" spans="1:11" s="126" customFormat="1" ht="27.75" customHeight="1" hidden="1">
      <c r="A70" s="4" t="s">
        <v>107</v>
      </c>
      <c r="B70" s="147" t="s">
        <v>52</v>
      </c>
      <c r="C70" s="1"/>
      <c r="D70" s="15">
        <f>G70*I70</f>
        <v>0</v>
      </c>
      <c r="E70" s="90"/>
      <c r="F70" s="91"/>
      <c r="G70" s="90"/>
      <c r="H70" s="90"/>
      <c r="I70" s="118">
        <v>2814.8</v>
      </c>
      <c r="J70" s="118">
        <v>1.07</v>
      </c>
      <c r="K70" s="119">
        <v>0</v>
      </c>
    </row>
    <row r="71" spans="1:11" s="126" customFormat="1" ht="25.5" hidden="1">
      <c r="A71" s="4" t="s">
        <v>93</v>
      </c>
      <c r="B71" s="147" t="s">
        <v>52</v>
      </c>
      <c r="C71" s="1"/>
      <c r="D71" s="15">
        <f>G71*I71</f>
        <v>0</v>
      </c>
      <c r="E71" s="90"/>
      <c r="F71" s="91"/>
      <c r="G71" s="90"/>
      <c r="H71" s="90"/>
      <c r="I71" s="118">
        <v>2814.8</v>
      </c>
      <c r="J71" s="118">
        <v>1.07</v>
      </c>
      <c r="K71" s="119">
        <v>0</v>
      </c>
    </row>
    <row r="72" spans="1:11" s="126" customFormat="1" ht="25.5" hidden="1">
      <c r="A72" s="4" t="s">
        <v>88</v>
      </c>
      <c r="B72" s="147" t="s">
        <v>52</v>
      </c>
      <c r="C72" s="1"/>
      <c r="D72" s="15">
        <f>G72*I72</f>
        <v>0</v>
      </c>
      <c r="E72" s="90"/>
      <c r="F72" s="91"/>
      <c r="G72" s="90"/>
      <c r="H72" s="90"/>
      <c r="I72" s="118">
        <v>2814.8</v>
      </c>
      <c r="J72" s="118">
        <v>1.07</v>
      </c>
      <c r="K72" s="119">
        <v>0</v>
      </c>
    </row>
    <row r="73" spans="1:11" s="126" customFormat="1" ht="25.5" hidden="1">
      <c r="A73" s="4" t="s">
        <v>89</v>
      </c>
      <c r="B73" s="147" t="s">
        <v>52</v>
      </c>
      <c r="C73" s="1"/>
      <c r="D73" s="15">
        <f>G73*I73</f>
        <v>0</v>
      </c>
      <c r="E73" s="90"/>
      <c r="F73" s="91"/>
      <c r="G73" s="90"/>
      <c r="H73" s="90"/>
      <c r="I73" s="118">
        <v>2814.8</v>
      </c>
      <c r="J73" s="118">
        <v>1.07</v>
      </c>
      <c r="K73" s="119">
        <v>0</v>
      </c>
    </row>
    <row r="74" spans="1:11" s="126" customFormat="1" ht="15">
      <c r="A74" s="142" t="s">
        <v>118</v>
      </c>
      <c r="B74" s="147"/>
      <c r="C74" s="1"/>
      <c r="D74" s="13">
        <v>0</v>
      </c>
      <c r="E74" s="90"/>
      <c r="F74" s="91"/>
      <c r="G74" s="13">
        <f>D74/I74</f>
        <v>0</v>
      </c>
      <c r="H74" s="13">
        <f>G74/12</f>
        <v>0</v>
      </c>
      <c r="I74" s="118">
        <v>2814.8</v>
      </c>
      <c r="J74" s="118">
        <v>1.07</v>
      </c>
      <c r="K74" s="119">
        <v>0.12</v>
      </c>
    </row>
    <row r="75" spans="1:11" s="118" customFormat="1" ht="15">
      <c r="A75" s="142" t="s">
        <v>94</v>
      </c>
      <c r="B75" s="129"/>
      <c r="C75" s="130"/>
      <c r="D75" s="13">
        <v>0</v>
      </c>
      <c r="E75" s="13"/>
      <c r="F75" s="88"/>
      <c r="G75" s="13">
        <f>D75/I75</f>
        <v>0</v>
      </c>
      <c r="H75" s="13">
        <f>G75/12</f>
        <v>0</v>
      </c>
      <c r="I75" s="118">
        <v>2814.8</v>
      </c>
      <c r="J75" s="118">
        <v>1.07</v>
      </c>
      <c r="K75" s="119">
        <v>0.04</v>
      </c>
    </row>
    <row r="76" spans="1:11" s="118" customFormat="1" ht="15">
      <c r="A76" s="142" t="s">
        <v>109</v>
      </c>
      <c r="B76" s="129"/>
      <c r="C76" s="130"/>
      <c r="D76" s="13">
        <f>D77+D78</f>
        <v>4417.65</v>
      </c>
      <c r="E76" s="13"/>
      <c r="F76" s="88"/>
      <c r="G76" s="13">
        <f>D76/I76</f>
        <v>1.57</v>
      </c>
      <c r="H76" s="13">
        <f>G76/12</f>
        <v>0.13</v>
      </c>
      <c r="I76" s="118">
        <v>2814.8</v>
      </c>
      <c r="J76" s="118">
        <v>1.07</v>
      </c>
      <c r="K76" s="119">
        <v>0.27</v>
      </c>
    </row>
    <row r="77" spans="1:11" s="126" customFormat="1" ht="15">
      <c r="A77" s="93" t="s">
        <v>151</v>
      </c>
      <c r="B77" s="147" t="s">
        <v>77</v>
      </c>
      <c r="C77" s="1"/>
      <c r="D77" s="15">
        <v>2208.78</v>
      </c>
      <c r="E77" s="90"/>
      <c r="F77" s="91"/>
      <c r="G77" s="90"/>
      <c r="H77" s="90"/>
      <c r="I77" s="118">
        <v>2814.8</v>
      </c>
      <c r="J77" s="118">
        <v>1.07</v>
      </c>
      <c r="K77" s="119">
        <v>0.05</v>
      </c>
    </row>
    <row r="78" spans="1:11" s="126" customFormat="1" ht="15">
      <c r="A78" s="93" t="s">
        <v>119</v>
      </c>
      <c r="B78" s="147" t="s">
        <v>77</v>
      </c>
      <c r="C78" s="1"/>
      <c r="D78" s="207">
        <v>2208.87</v>
      </c>
      <c r="E78" s="90"/>
      <c r="F78" s="91"/>
      <c r="G78" s="90"/>
      <c r="H78" s="90"/>
      <c r="I78" s="118">
        <v>2814.8</v>
      </c>
      <c r="J78" s="118">
        <v>1.07</v>
      </c>
      <c r="K78" s="119">
        <v>0.05</v>
      </c>
    </row>
    <row r="79" spans="1:11" s="118" customFormat="1" ht="30.75" thickBot="1">
      <c r="A79" s="149" t="s">
        <v>90</v>
      </c>
      <c r="B79" s="129" t="s">
        <v>52</v>
      </c>
      <c r="C79" s="146">
        <f>F79*12</f>
        <v>0</v>
      </c>
      <c r="D79" s="89">
        <f>G79*I79</f>
        <v>15199.92</v>
      </c>
      <c r="E79" s="89">
        <f>H79*12</f>
        <v>5.4</v>
      </c>
      <c r="F79" s="89"/>
      <c r="G79" s="89">
        <f>H79*12</f>
        <v>5.4</v>
      </c>
      <c r="H79" s="89">
        <f>0.34+0.11</f>
        <v>0.45</v>
      </c>
      <c r="I79" s="118">
        <v>2814.8</v>
      </c>
      <c r="J79" s="118">
        <v>1.07</v>
      </c>
      <c r="K79" s="119">
        <v>0.3</v>
      </c>
    </row>
    <row r="80" spans="1:11" s="118" customFormat="1" ht="19.5" hidden="1" thickBot="1">
      <c r="A80" s="150" t="s">
        <v>3</v>
      </c>
      <c r="B80" s="145"/>
      <c r="C80" s="146" t="e">
        <f>F80*12</f>
        <v>#REF!</v>
      </c>
      <c r="D80" s="89">
        <f>G80*I80</f>
        <v>0</v>
      </c>
      <c r="E80" s="89">
        <f>H80*12</f>
        <v>0</v>
      </c>
      <c r="F80" s="89" t="e">
        <f>#REF!+#REF!+#REF!+#REF!+#REF!+#REF!+#REF!+#REF!+#REF!+#REF!</f>
        <v>#REF!</v>
      </c>
      <c r="G80" s="89">
        <f>H80*12</f>
        <v>0</v>
      </c>
      <c r="H80" s="89">
        <f>H81+H82+H83+H84+H85</f>
        <v>0</v>
      </c>
      <c r="I80" s="118">
        <v>2814.8</v>
      </c>
      <c r="K80" s="119"/>
    </row>
    <row r="81" spans="1:11" s="118" customFormat="1" ht="15.75" hidden="1" thickBot="1">
      <c r="A81" s="151" t="s">
        <v>110</v>
      </c>
      <c r="B81" s="152"/>
      <c r="C81" s="153"/>
      <c r="D81" s="154"/>
      <c r="E81" s="154"/>
      <c r="F81" s="154"/>
      <c r="G81" s="154"/>
      <c r="H81" s="154"/>
      <c r="I81" s="118">
        <v>2814.8</v>
      </c>
      <c r="K81" s="119"/>
    </row>
    <row r="82" spans="1:11" s="118" customFormat="1" ht="15.75" hidden="1" thickBot="1">
      <c r="A82" s="151" t="s">
        <v>111</v>
      </c>
      <c r="B82" s="152"/>
      <c r="C82" s="153"/>
      <c r="D82" s="154"/>
      <c r="E82" s="154"/>
      <c r="F82" s="154"/>
      <c r="G82" s="154"/>
      <c r="H82" s="154"/>
      <c r="I82" s="118">
        <v>2814.8</v>
      </c>
      <c r="K82" s="119"/>
    </row>
    <row r="83" spans="1:11" s="118" customFormat="1" ht="15.75" hidden="1" thickBot="1">
      <c r="A83" s="151" t="s">
        <v>97</v>
      </c>
      <c r="B83" s="152"/>
      <c r="C83" s="153"/>
      <c r="D83" s="154"/>
      <c r="E83" s="154"/>
      <c r="F83" s="154"/>
      <c r="G83" s="154"/>
      <c r="H83" s="154"/>
      <c r="I83" s="118">
        <v>2814.8</v>
      </c>
      <c r="K83" s="119"/>
    </row>
    <row r="84" spans="1:11" s="118" customFormat="1" ht="15.75" hidden="1" thickBot="1">
      <c r="A84" s="151" t="s">
        <v>101</v>
      </c>
      <c r="B84" s="152"/>
      <c r="C84" s="153"/>
      <c r="D84" s="154"/>
      <c r="E84" s="154"/>
      <c r="F84" s="154"/>
      <c r="G84" s="154"/>
      <c r="H84" s="154"/>
      <c r="I84" s="118">
        <v>2814.8</v>
      </c>
      <c r="K84" s="119"/>
    </row>
    <row r="85" spans="1:11" s="118" customFormat="1" ht="15.75" hidden="1" thickBot="1">
      <c r="A85" s="155" t="s">
        <v>102</v>
      </c>
      <c r="B85" s="156"/>
      <c r="C85" s="157"/>
      <c r="D85" s="154"/>
      <c r="E85" s="154"/>
      <c r="F85" s="154"/>
      <c r="G85" s="154"/>
      <c r="H85" s="154"/>
      <c r="I85" s="118">
        <v>2814.8</v>
      </c>
      <c r="K85" s="119"/>
    </row>
    <row r="86" spans="1:11" s="118" customFormat="1" ht="24.75" customHeight="1" thickBot="1">
      <c r="A86" s="158" t="s">
        <v>120</v>
      </c>
      <c r="B86" s="159" t="s">
        <v>48</v>
      </c>
      <c r="C86" s="160"/>
      <c r="D86" s="161">
        <f>G86*I86</f>
        <v>58097.47</v>
      </c>
      <c r="E86" s="105"/>
      <c r="F86" s="105"/>
      <c r="G86" s="105">
        <f>12*H86</f>
        <v>20.64</v>
      </c>
      <c r="H86" s="162">
        <v>1.72</v>
      </c>
      <c r="I86" s="118">
        <v>2814.8</v>
      </c>
      <c r="K86" s="119"/>
    </row>
    <row r="87" spans="1:11" s="118" customFormat="1" ht="19.5" thickBot="1">
      <c r="A87" s="163" t="s">
        <v>4</v>
      </c>
      <c r="B87" s="116"/>
      <c r="C87" s="164" t="e">
        <f>F87*12</f>
        <v>#REF!</v>
      </c>
      <c r="D87" s="165">
        <f>D79+D76+D75+D74+D66+D64+D58+D41+D40+D39+D38+D37+D35+D34+D33+D32+D31+D22+D14+D86+D36</f>
        <v>445621.27</v>
      </c>
      <c r="E87" s="165" t="e">
        <f>E79+E76+E75+E74+E66+E64+E58+E41+E40+E39+E38+E37+E35+E34+E33+E32+E31+E22+E14+E86+E36</f>
        <v>#REF!</v>
      </c>
      <c r="F87" s="165" t="e">
        <f>F79+F76+F75+F74+F66+F64+F58+F41+F40+F39+F38+F37+F35+F34+F33+F32+F31+F22+F14+F86+F36</f>
        <v>#REF!</v>
      </c>
      <c r="G87" s="165">
        <f>G79+G76+G75+G74+G66+G64+G58+G41+G40+G39+G38+G37+G35+G34+G33+G32+G31+G22+G14+G86+G36</f>
        <v>158.31</v>
      </c>
      <c r="H87" s="165">
        <f>H79+H76+H75+H74+H66+H64+H58+H41+H40+H39+H38+H37+H35+H34+H33+H32+H31+H22+H14+H86+H36</f>
        <v>13.21</v>
      </c>
      <c r="I87" s="118">
        <v>2814.8</v>
      </c>
      <c r="J87" s="119"/>
      <c r="K87" s="119"/>
    </row>
    <row r="88" spans="1:11" s="167" customFormat="1" ht="12.75">
      <c r="A88" s="166"/>
      <c r="D88" s="106"/>
      <c r="E88" s="106"/>
      <c r="F88" s="106"/>
      <c r="G88" s="106"/>
      <c r="H88" s="106"/>
      <c r="K88" s="168"/>
    </row>
    <row r="89" spans="1:11" s="167" customFormat="1" ht="12.75">
      <c r="A89" s="166"/>
      <c r="D89" s="106"/>
      <c r="E89" s="106"/>
      <c r="F89" s="106"/>
      <c r="G89" s="106"/>
      <c r="H89" s="106"/>
      <c r="K89" s="168"/>
    </row>
    <row r="90" spans="1:11" s="167" customFormat="1" ht="12.75">
      <c r="A90" s="166"/>
      <c r="D90" s="106"/>
      <c r="E90" s="106"/>
      <c r="F90" s="106"/>
      <c r="G90" s="106"/>
      <c r="H90" s="106"/>
      <c r="K90" s="168"/>
    </row>
    <row r="91" spans="1:11" s="167" customFormat="1" ht="13.5" thickBot="1">
      <c r="A91" s="166"/>
      <c r="D91" s="106"/>
      <c r="E91" s="106"/>
      <c r="F91" s="106"/>
      <c r="G91" s="106"/>
      <c r="H91" s="106"/>
      <c r="K91" s="168"/>
    </row>
    <row r="92" spans="1:11" s="167" customFormat="1" ht="19.5" thickBot="1">
      <c r="A92" s="208" t="s">
        <v>121</v>
      </c>
      <c r="B92" s="116"/>
      <c r="C92" s="164">
        <f>F92*12</f>
        <v>0</v>
      </c>
      <c r="D92" s="105">
        <f>D93+D94+D95+D96</f>
        <v>50849.03</v>
      </c>
      <c r="E92" s="105">
        <f>E93+E94+E95+E96</f>
        <v>0</v>
      </c>
      <c r="F92" s="105">
        <f>F93+F94+F95+F96</f>
        <v>0</v>
      </c>
      <c r="G92" s="105">
        <f>G93+G94+G95+G96</f>
        <v>18.06</v>
      </c>
      <c r="H92" s="162">
        <f>H93+H94+H95+H96</f>
        <v>1.51</v>
      </c>
      <c r="I92" s="118">
        <v>2814.8</v>
      </c>
      <c r="K92" s="168"/>
    </row>
    <row r="93" spans="1:11" s="167" customFormat="1" ht="15">
      <c r="A93" s="131" t="s">
        <v>152</v>
      </c>
      <c r="B93" s="132"/>
      <c r="C93" s="133"/>
      <c r="D93" s="103">
        <v>13918.56</v>
      </c>
      <c r="E93" s="103"/>
      <c r="F93" s="103"/>
      <c r="G93" s="103">
        <f>D93/I93</f>
        <v>4.94</v>
      </c>
      <c r="H93" s="99">
        <f>G93/12</f>
        <v>0.41</v>
      </c>
      <c r="I93" s="118">
        <v>2814.8</v>
      </c>
      <c r="K93" s="168"/>
    </row>
    <row r="94" spans="1:11" s="167" customFormat="1" ht="15">
      <c r="A94" s="209" t="s">
        <v>153</v>
      </c>
      <c r="B94" s="152"/>
      <c r="C94" s="153"/>
      <c r="D94" s="210">
        <v>15758.78</v>
      </c>
      <c r="E94" s="154"/>
      <c r="F94" s="210"/>
      <c r="G94" s="154">
        <f>D94/I94</f>
        <v>5.6</v>
      </c>
      <c r="H94" s="211">
        <f>G94/12</f>
        <v>0.47</v>
      </c>
      <c r="I94" s="118">
        <v>2814.8</v>
      </c>
      <c r="K94" s="168"/>
    </row>
    <row r="95" spans="1:11" s="167" customFormat="1" ht="15.75" thickBot="1">
      <c r="A95" s="212" t="s">
        <v>154</v>
      </c>
      <c r="B95" s="213"/>
      <c r="C95" s="214"/>
      <c r="D95" s="215">
        <v>21171.69</v>
      </c>
      <c r="E95" s="216"/>
      <c r="F95" s="215"/>
      <c r="G95" s="216">
        <f>D95/I95</f>
        <v>7.52</v>
      </c>
      <c r="H95" s="217">
        <f>G95/12</f>
        <v>0.63</v>
      </c>
      <c r="I95" s="118">
        <v>2814.8</v>
      </c>
      <c r="K95" s="168"/>
    </row>
    <row r="96" spans="1:11" s="167" customFormat="1" ht="15" hidden="1">
      <c r="A96" s="218" t="s">
        <v>95</v>
      </c>
      <c r="B96" s="219"/>
      <c r="C96" s="92">
        <f>F96*12</f>
        <v>0</v>
      </c>
      <c r="D96" s="104"/>
      <c r="E96" s="103"/>
      <c r="F96" s="103"/>
      <c r="G96" s="103"/>
      <c r="H96" s="103"/>
      <c r="I96" s="118">
        <v>2814.8</v>
      </c>
      <c r="K96" s="168"/>
    </row>
    <row r="97" spans="1:11" s="167" customFormat="1" ht="15" customHeight="1">
      <c r="A97" s="281"/>
      <c r="B97" s="282"/>
      <c r="C97" s="282"/>
      <c r="D97" s="282"/>
      <c r="E97" s="282"/>
      <c r="F97" s="282"/>
      <c r="G97" s="282"/>
      <c r="H97" s="282"/>
      <c r="I97" s="118"/>
      <c r="K97" s="168"/>
    </row>
    <row r="98" spans="1:11" s="167" customFormat="1" ht="13.5" thickBot="1">
      <c r="A98" s="283"/>
      <c r="B98" s="283"/>
      <c r="C98" s="283"/>
      <c r="D98" s="283"/>
      <c r="E98" s="283"/>
      <c r="F98" s="283"/>
      <c r="G98" s="283"/>
      <c r="H98" s="283"/>
      <c r="K98" s="168"/>
    </row>
    <row r="99" spans="1:11" s="171" customFormat="1" ht="20.25" thickBot="1">
      <c r="A99" s="158" t="s">
        <v>6</v>
      </c>
      <c r="B99" s="159"/>
      <c r="C99" s="159" t="s">
        <v>112</v>
      </c>
      <c r="D99" s="169">
        <f>D87+D92</f>
        <v>496470.3</v>
      </c>
      <c r="E99" s="169" t="e">
        <f>E87+E92</f>
        <v>#REF!</v>
      </c>
      <c r="F99" s="169" t="e">
        <f>F87+F92</f>
        <v>#REF!</v>
      </c>
      <c r="G99" s="169">
        <f>G87+G92</f>
        <v>176.37</v>
      </c>
      <c r="H99" s="170">
        <f>H87+H92</f>
        <v>14.72</v>
      </c>
      <c r="K99" s="172"/>
    </row>
    <row r="100" spans="1:11" s="167" customFormat="1" ht="12.75">
      <c r="A100" s="166"/>
      <c r="F100" s="2"/>
      <c r="H100" s="2"/>
      <c r="K100" s="168"/>
    </row>
    <row r="101" spans="1:11" s="167" customFormat="1" ht="12.75">
      <c r="A101" s="166"/>
      <c r="F101" s="2"/>
      <c r="H101" s="2"/>
      <c r="K101" s="168"/>
    </row>
    <row r="102" spans="1:11" s="167" customFormat="1" ht="12.75">
      <c r="A102" s="166"/>
      <c r="F102" s="2"/>
      <c r="H102" s="2"/>
      <c r="K102" s="168"/>
    </row>
    <row r="103" spans="1:11" s="167" customFormat="1" ht="12.75">
      <c r="A103" s="166"/>
      <c r="F103" s="2"/>
      <c r="H103" s="2"/>
      <c r="K103" s="168"/>
    </row>
    <row r="104" spans="1:11" s="167" customFormat="1" ht="12.75">
      <c r="A104" s="166"/>
      <c r="F104" s="2"/>
      <c r="H104" s="2"/>
      <c r="K104" s="168"/>
    </row>
    <row r="105" spans="1:11" s="177" customFormat="1" ht="18.75">
      <c r="A105" s="173"/>
      <c r="B105" s="174"/>
      <c r="C105" s="175"/>
      <c r="D105" s="175"/>
      <c r="E105" s="175"/>
      <c r="F105" s="176"/>
      <c r="G105" s="175"/>
      <c r="H105" s="176"/>
      <c r="K105" s="178"/>
    </row>
    <row r="106" spans="1:11" s="171" customFormat="1" ht="19.5">
      <c r="A106" s="179"/>
      <c r="B106" s="180"/>
      <c r="C106" s="181"/>
      <c r="D106" s="181"/>
      <c r="E106" s="181"/>
      <c r="F106" s="182"/>
      <c r="G106" s="181"/>
      <c r="H106" s="182"/>
      <c r="K106" s="172"/>
    </row>
    <row r="107" spans="1:11" s="167" customFormat="1" ht="14.25">
      <c r="A107" s="270" t="s">
        <v>91</v>
      </c>
      <c r="B107" s="270"/>
      <c r="C107" s="270"/>
      <c r="D107" s="270"/>
      <c r="E107" s="270"/>
      <c r="F107" s="270"/>
      <c r="K107" s="168"/>
    </row>
    <row r="108" spans="6:11" s="167" customFormat="1" ht="12.75">
      <c r="F108" s="2"/>
      <c r="H108" s="2"/>
      <c r="K108" s="168"/>
    </row>
    <row r="109" spans="1:11" s="167" customFormat="1" ht="12.75">
      <c r="A109" s="166" t="s">
        <v>92</v>
      </c>
      <c r="F109" s="2"/>
      <c r="H109" s="2"/>
      <c r="K109" s="168"/>
    </row>
    <row r="110" spans="6:11" s="167" customFormat="1" ht="12.75">
      <c r="F110" s="2"/>
      <c r="H110" s="2"/>
      <c r="K110" s="168"/>
    </row>
    <row r="111" spans="6:11" s="167" customFormat="1" ht="12.75">
      <c r="F111" s="2"/>
      <c r="H111" s="2"/>
      <c r="K111" s="168"/>
    </row>
    <row r="112" spans="6:11" s="167" customFormat="1" ht="12.75">
      <c r="F112" s="2"/>
      <c r="H112" s="2"/>
      <c r="K112" s="168"/>
    </row>
    <row r="113" spans="6:11" s="167" customFormat="1" ht="12.75">
      <c r="F113" s="2"/>
      <c r="H113" s="2"/>
      <c r="K113" s="168"/>
    </row>
    <row r="114" spans="6:11" s="167" customFormat="1" ht="12.75">
      <c r="F114" s="2"/>
      <c r="H114" s="2"/>
      <c r="K114" s="168"/>
    </row>
    <row r="115" spans="6:11" s="167" customFormat="1" ht="12.75">
      <c r="F115" s="2"/>
      <c r="H115" s="2"/>
      <c r="K115" s="168"/>
    </row>
    <row r="116" spans="6:11" s="167" customFormat="1" ht="12.75">
      <c r="F116" s="2"/>
      <c r="H116" s="2"/>
      <c r="K116" s="168"/>
    </row>
    <row r="117" spans="6:11" s="167" customFormat="1" ht="12.75">
      <c r="F117" s="2"/>
      <c r="H117" s="2"/>
      <c r="K117" s="168"/>
    </row>
    <row r="118" spans="6:11" s="167" customFormat="1" ht="12.75">
      <c r="F118" s="2"/>
      <c r="H118" s="2"/>
      <c r="K118" s="168"/>
    </row>
    <row r="119" spans="6:11" s="167" customFormat="1" ht="12.75">
      <c r="F119" s="2"/>
      <c r="H119" s="2"/>
      <c r="K119" s="168"/>
    </row>
    <row r="120" spans="6:11" s="167" customFormat="1" ht="12.75">
      <c r="F120" s="2"/>
      <c r="H120" s="2"/>
      <c r="K120" s="168"/>
    </row>
    <row r="121" spans="6:11" s="167" customFormat="1" ht="12.75">
      <c r="F121" s="2"/>
      <c r="H121" s="2"/>
      <c r="K121" s="168"/>
    </row>
    <row r="122" spans="6:11" s="167" customFormat="1" ht="12.75">
      <c r="F122" s="2"/>
      <c r="H122" s="2"/>
      <c r="K122" s="168"/>
    </row>
    <row r="123" spans="6:11" s="167" customFormat="1" ht="12.75">
      <c r="F123" s="2"/>
      <c r="H123" s="2"/>
      <c r="K123" s="168"/>
    </row>
    <row r="124" spans="6:11" s="167" customFormat="1" ht="12.75">
      <c r="F124" s="2"/>
      <c r="H124" s="2"/>
      <c r="K124" s="168"/>
    </row>
    <row r="125" spans="6:11" s="167" customFormat="1" ht="12.75">
      <c r="F125" s="2"/>
      <c r="H125" s="2"/>
      <c r="K125" s="168"/>
    </row>
    <row r="126" spans="6:11" s="167" customFormat="1" ht="12.75">
      <c r="F126" s="2"/>
      <c r="H126" s="2"/>
      <c r="K126" s="168"/>
    </row>
    <row r="127" spans="6:11" s="167" customFormat="1" ht="12.75">
      <c r="F127" s="2"/>
      <c r="H127" s="2"/>
      <c r="K127" s="168"/>
    </row>
  </sheetData>
  <sheetProtection/>
  <mergeCells count="13">
    <mergeCell ref="A97:H98"/>
    <mergeCell ref="A10:H10"/>
    <mergeCell ref="A13:H13"/>
    <mergeCell ref="A107:F107"/>
    <mergeCell ref="A1:H1"/>
    <mergeCell ref="B2:H2"/>
    <mergeCell ref="B3:H3"/>
    <mergeCell ref="B4:H4"/>
    <mergeCell ref="A5:H5"/>
    <mergeCell ref="A6:H6"/>
    <mergeCell ref="A7:H7"/>
    <mergeCell ref="A8:H8"/>
    <mergeCell ref="A9:H9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zoomScale="80" zoomScaleNormal="80" zoomScalePageLayoutView="0" workbookViewId="0" topLeftCell="A1">
      <pane xSplit="1" ySplit="2" topLeftCell="G9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26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05" t="s">
        <v>155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5" s="5" customFormat="1" ht="79.5" customHeight="1" thickBot="1">
      <c r="A2" s="192" t="s">
        <v>0</v>
      </c>
      <c r="B2" s="312" t="s">
        <v>122</v>
      </c>
      <c r="C2" s="313"/>
      <c r="D2" s="314"/>
      <c r="E2" s="313" t="s">
        <v>123</v>
      </c>
      <c r="F2" s="313"/>
      <c r="G2" s="313"/>
      <c r="H2" s="312" t="s">
        <v>124</v>
      </c>
      <c r="I2" s="313"/>
      <c r="J2" s="314"/>
      <c r="K2" s="312" t="s">
        <v>125</v>
      </c>
      <c r="L2" s="313"/>
      <c r="M2" s="314"/>
      <c r="N2" s="43" t="s">
        <v>10</v>
      </c>
      <c r="O2" s="19" t="s">
        <v>5</v>
      </c>
    </row>
    <row r="3" spans="1:15" s="6" customFormat="1" ht="12.75">
      <c r="A3" s="37"/>
      <c r="B3" s="27" t="s">
        <v>7</v>
      </c>
      <c r="C3" s="12" t="s">
        <v>8</v>
      </c>
      <c r="D3" s="33" t="s">
        <v>9</v>
      </c>
      <c r="E3" s="42" t="s">
        <v>7</v>
      </c>
      <c r="F3" s="12" t="s">
        <v>8</v>
      </c>
      <c r="G3" s="18" t="s">
        <v>9</v>
      </c>
      <c r="H3" s="27" t="s">
        <v>7</v>
      </c>
      <c r="I3" s="12" t="s">
        <v>8</v>
      </c>
      <c r="J3" s="33" t="s">
        <v>9</v>
      </c>
      <c r="K3" s="27" t="s">
        <v>7</v>
      </c>
      <c r="L3" s="12" t="s">
        <v>8</v>
      </c>
      <c r="M3" s="33" t="s">
        <v>9</v>
      </c>
      <c r="N3" s="45"/>
      <c r="O3" s="20"/>
    </row>
    <row r="4" spans="1:15" s="6" customFormat="1" ht="49.5" customHeight="1">
      <c r="A4" s="293" t="s">
        <v>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5"/>
    </row>
    <row r="5" spans="1:15" s="5" customFormat="1" ht="14.25" customHeight="1">
      <c r="A5" s="85" t="s">
        <v>40</v>
      </c>
      <c r="B5" s="28"/>
      <c r="C5" s="7"/>
      <c r="D5" s="53">
        <f>O5/4</f>
        <v>22546.55</v>
      </c>
      <c r="E5" s="43"/>
      <c r="F5" s="7"/>
      <c r="G5" s="53">
        <f>O5/4</f>
        <v>22546.55</v>
      </c>
      <c r="H5" s="28"/>
      <c r="I5" s="7"/>
      <c r="J5" s="53">
        <f>O5/4</f>
        <v>22546.55</v>
      </c>
      <c r="K5" s="28"/>
      <c r="L5" s="7"/>
      <c r="M5" s="53">
        <f>O5/4</f>
        <v>22546.55</v>
      </c>
      <c r="N5" s="47">
        <f>M5+J5+G5+D5</f>
        <v>90186.2</v>
      </c>
      <c r="O5" s="14">
        <v>90186.19</v>
      </c>
    </row>
    <row r="6" spans="1:15" s="5" customFormat="1" ht="30">
      <c r="A6" s="85" t="s">
        <v>46</v>
      </c>
      <c r="B6" s="28"/>
      <c r="C6" s="7"/>
      <c r="D6" s="53">
        <f aca="true" t="shared" si="0" ref="D6:D17">O6/4</f>
        <v>20266.56</v>
      </c>
      <c r="E6" s="43"/>
      <c r="F6" s="7"/>
      <c r="G6" s="53">
        <v>12919.81</v>
      </c>
      <c r="H6" s="28"/>
      <c r="I6" s="7"/>
      <c r="J6" s="53">
        <v>18414.21</v>
      </c>
      <c r="K6" s="28"/>
      <c r="L6" s="7"/>
      <c r="M6" s="53">
        <f aca="true" t="shared" si="1" ref="M6:M17">O6/4</f>
        <v>20266.56</v>
      </c>
      <c r="N6" s="47">
        <f aca="true" t="shared" si="2" ref="N6:N49">M6+J6+G6+D6</f>
        <v>71867.14</v>
      </c>
      <c r="O6" s="14">
        <v>81066.24</v>
      </c>
    </row>
    <row r="7" spans="1:15" s="5" customFormat="1" ht="15">
      <c r="A7" s="87" t="s">
        <v>54</v>
      </c>
      <c r="B7" s="28"/>
      <c r="C7" s="7"/>
      <c r="D7" s="53">
        <f t="shared" si="0"/>
        <v>5742.19</v>
      </c>
      <c r="E7" s="43"/>
      <c r="F7" s="7"/>
      <c r="G7" s="53">
        <f aca="true" t="shared" si="3" ref="G7:G17">O7/4</f>
        <v>5742.19</v>
      </c>
      <c r="H7" s="28"/>
      <c r="I7" s="7"/>
      <c r="J7" s="53">
        <f aca="true" t="shared" si="4" ref="J7:J17">O7/4</f>
        <v>5742.19</v>
      </c>
      <c r="K7" s="28"/>
      <c r="L7" s="7"/>
      <c r="M7" s="53">
        <f t="shared" si="1"/>
        <v>5742.19</v>
      </c>
      <c r="N7" s="47">
        <f t="shared" si="2"/>
        <v>22968.76</v>
      </c>
      <c r="O7" s="14">
        <v>22968.77</v>
      </c>
    </row>
    <row r="8" spans="1:15" s="5" customFormat="1" ht="15">
      <c r="A8" s="87" t="s">
        <v>56</v>
      </c>
      <c r="B8" s="28"/>
      <c r="C8" s="7"/>
      <c r="D8" s="53">
        <f t="shared" si="0"/>
        <v>18746.57</v>
      </c>
      <c r="E8" s="43"/>
      <c r="F8" s="7"/>
      <c r="G8" s="53">
        <f t="shared" si="3"/>
        <v>18746.57</v>
      </c>
      <c r="H8" s="28"/>
      <c r="I8" s="7"/>
      <c r="J8" s="53">
        <f t="shared" si="4"/>
        <v>18746.57</v>
      </c>
      <c r="K8" s="28"/>
      <c r="L8" s="7"/>
      <c r="M8" s="53">
        <f t="shared" si="1"/>
        <v>18746.57</v>
      </c>
      <c r="N8" s="47">
        <f t="shared" si="2"/>
        <v>74986.28</v>
      </c>
      <c r="O8" s="14">
        <v>74986.27</v>
      </c>
    </row>
    <row r="9" spans="1:15" s="5" customFormat="1" ht="30">
      <c r="A9" s="87" t="s">
        <v>58</v>
      </c>
      <c r="B9" s="28"/>
      <c r="C9" s="7"/>
      <c r="D9" s="53">
        <f t="shared" si="0"/>
        <v>462.04</v>
      </c>
      <c r="E9" s="43"/>
      <c r="F9" s="7"/>
      <c r="G9" s="53">
        <f t="shared" si="3"/>
        <v>462.04</v>
      </c>
      <c r="H9" s="28"/>
      <c r="I9" s="7"/>
      <c r="J9" s="53">
        <f t="shared" si="4"/>
        <v>462.04</v>
      </c>
      <c r="K9" s="28"/>
      <c r="L9" s="7"/>
      <c r="M9" s="53">
        <f t="shared" si="1"/>
        <v>462.04</v>
      </c>
      <c r="N9" s="47">
        <f t="shared" si="2"/>
        <v>1848.16</v>
      </c>
      <c r="O9" s="14">
        <v>1848.15</v>
      </c>
    </row>
    <row r="10" spans="1:15" s="5" customFormat="1" ht="30">
      <c r="A10" s="87" t="s">
        <v>59</v>
      </c>
      <c r="B10" s="28"/>
      <c r="C10" s="7"/>
      <c r="D10" s="53">
        <f t="shared" si="0"/>
        <v>924.08</v>
      </c>
      <c r="E10" s="43"/>
      <c r="F10" s="7"/>
      <c r="G10" s="53">
        <f t="shared" si="3"/>
        <v>924.08</v>
      </c>
      <c r="H10" s="28"/>
      <c r="I10" s="7"/>
      <c r="J10" s="53">
        <f t="shared" si="4"/>
        <v>924.08</v>
      </c>
      <c r="K10" s="28"/>
      <c r="L10" s="7"/>
      <c r="M10" s="53">
        <f t="shared" si="1"/>
        <v>924.08</v>
      </c>
      <c r="N10" s="47">
        <f t="shared" si="2"/>
        <v>3696.32</v>
      </c>
      <c r="O10" s="14">
        <v>3696.3</v>
      </c>
    </row>
    <row r="11" spans="1:15" s="5" customFormat="1" ht="15">
      <c r="A11" s="97" t="s">
        <v>99</v>
      </c>
      <c r="B11" s="28"/>
      <c r="C11" s="7"/>
      <c r="D11" s="53">
        <f t="shared" si="0"/>
        <v>2917.67</v>
      </c>
      <c r="E11" s="43"/>
      <c r="F11" s="7"/>
      <c r="G11" s="53">
        <f t="shared" si="3"/>
        <v>2917.67</v>
      </c>
      <c r="H11" s="28"/>
      <c r="I11" s="7"/>
      <c r="J11" s="53">
        <f t="shared" si="4"/>
        <v>2917.67</v>
      </c>
      <c r="K11" s="28"/>
      <c r="L11" s="7"/>
      <c r="M11" s="53">
        <f t="shared" si="1"/>
        <v>2917.67</v>
      </c>
      <c r="N11" s="47">
        <f t="shared" si="2"/>
        <v>11670.68</v>
      </c>
      <c r="O11" s="14">
        <v>11670.68</v>
      </c>
    </row>
    <row r="12" spans="1:15" s="265" customFormat="1" ht="30">
      <c r="A12" s="256" t="s">
        <v>145</v>
      </c>
      <c r="B12" s="257"/>
      <c r="C12" s="258"/>
      <c r="D12" s="259">
        <f>O12/4</f>
        <v>0</v>
      </c>
      <c r="E12" s="260"/>
      <c r="F12" s="258"/>
      <c r="G12" s="259">
        <f>O12/4</f>
        <v>0</v>
      </c>
      <c r="H12" s="261">
        <v>9</v>
      </c>
      <c r="I12" s="262">
        <v>42027</v>
      </c>
      <c r="J12" s="259">
        <v>3305.23</v>
      </c>
      <c r="K12" s="257"/>
      <c r="L12" s="258"/>
      <c r="M12" s="259">
        <f>O12/4</f>
        <v>0</v>
      </c>
      <c r="N12" s="263">
        <f t="shared" si="2"/>
        <v>3305.23</v>
      </c>
      <c r="O12" s="264"/>
    </row>
    <row r="13" spans="1:15" s="5" customFormat="1" ht="29.25" customHeight="1">
      <c r="A13" s="87" t="s">
        <v>87</v>
      </c>
      <c r="B13" s="28"/>
      <c r="C13" s="7"/>
      <c r="D13" s="53">
        <f t="shared" si="0"/>
        <v>1604.44</v>
      </c>
      <c r="E13" s="43"/>
      <c r="F13" s="7"/>
      <c r="G13" s="53">
        <f t="shared" si="3"/>
        <v>1604.44</v>
      </c>
      <c r="H13" s="28"/>
      <c r="I13" s="7"/>
      <c r="J13" s="53">
        <f t="shared" si="4"/>
        <v>1604.44</v>
      </c>
      <c r="K13" s="28"/>
      <c r="L13" s="7"/>
      <c r="M13" s="53">
        <f t="shared" si="1"/>
        <v>1604.44</v>
      </c>
      <c r="N13" s="47">
        <f t="shared" si="2"/>
        <v>6417.76</v>
      </c>
      <c r="O13" s="14">
        <v>6417.74</v>
      </c>
    </row>
    <row r="14" spans="1:15" s="5" customFormat="1" ht="45">
      <c r="A14" s="97" t="s">
        <v>213</v>
      </c>
      <c r="B14" s="266"/>
      <c r="C14" s="267"/>
      <c r="D14" s="268"/>
      <c r="E14" s="43"/>
      <c r="F14" s="267"/>
      <c r="G14" s="268"/>
      <c r="H14" s="266"/>
      <c r="I14" s="267"/>
      <c r="J14" s="268"/>
      <c r="K14" s="266"/>
      <c r="L14" s="267"/>
      <c r="M14" s="268">
        <v>2982.09</v>
      </c>
      <c r="N14" s="47">
        <f>M14+J14+G14+D14</f>
        <v>2982.09</v>
      </c>
      <c r="O14" s="14"/>
    </row>
    <row r="15" spans="1:15" s="8" customFormat="1" ht="15">
      <c r="A15" s="87" t="s">
        <v>60</v>
      </c>
      <c r="B15" s="29"/>
      <c r="C15" s="26"/>
      <c r="D15" s="53">
        <f t="shared" si="0"/>
        <v>337.78</v>
      </c>
      <c r="E15" s="44"/>
      <c r="F15" s="26"/>
      <c r="G15" s="53">
        <f t="shared" si="3"/>
        <v>337.78</v>
      </c>
      <c r="H15" s="29"/>
      <c r="I15" s="26"/>
      <c r="J15" s="53">
        <f t="shared" si="4"/>
        <v>337.78</v>
      </c>
      <c r="K15" s="29"/>
      <c r="L15" s="26"/>
      <c r="M15" s="53">
        <f t="shared" si="1"/>
        <v>337.78</v>
      </c>
      <c r="N15" s="47">
        <f t="shared" si="2"/>
        <v>1351.12</v>
      </c>
      <c r="O15" s="14">
        <v>1351.1</v>
      </c>
    </row>
    <row r="16" spans="1:15" s="5" customFormat="1" ht="15">
      <c r="A16" s="87" t="s">
        <v>62</v>
      </c>
      <c r="B16" s="28"/>
      <c r="C16" s="7"/>
      <c r="D16" s="53">
        <f t="shared" si="0"/>
        <v>253.33</v>
      </c>
      <c r="E16" s="43"/>
      <c r="F16" s="7"/>
      <c r="G16" s="53">
        <f t="shared" si="3"/>
        <v>253.33</v>
      </c>
      <c r="H16" s="28"/>
      <c r="I16" s="7"/>
      <c r="J16" s="53">
        <f t="shared" si="4"/>
        <v>253.33</v>
      </c>
      <c r="K16" s="28"/>
      <c r="L16" s="7"/>
      <c r="M16" s="53">
        <f t="shared" si="1"/>
        <v>253.33</v>
      </c>
      <c r="N16" s="47">
        <f t="shared" si="2"/>
        <v>1013.32</v>
      </c>
      <c r="O16" s="14">
        <v>1013.33</v>
      </c>
    </row>
    <row r="17" spans="1:15" s="5" customFormat="1" ht="30">
      <c r="A17" s="87" t="s">
        <v>64</v>
      </c>
      <c r="B17" s="28"/>
      <c r="C17" s="7"/>
      <c r="D17" s="53">
        <f t="shared" si="0"/>
        <v>0</v>
      </c>
      <c r="E17" s="43"/>
      <c r="F17" s="7"/>
      <c r="G17" s="53">
        <f t="shared" si="3"/>
        <v>0</v>
      </c>
      <c r="H17" s="28"/>
      <c r="I17" s="7"/>
      <c r="J17" s="53">
        <f t="shared" si="4"/>
        <v>0</v>
      </c>
      <c r="K17" s="28"/>
      <c r="L17" s="7"/>
      <c r="M17" s="53">
        <f t="shared" si="1"/>
        <v>0</v>
      </c>
      <c r="N17" s="47">
        <f t="shared" si="2"/>
        <v>0</v>
      </c>
      <c r="O17" s="14"/>
    </row>
    <row r="18" spans="1:15" s="5" customFormat="1" ht="15">
      <c r="A18" s="87" t="s">
        <v>65</v>
      </c>
      <c r="B18" s="28"/>
      <c r="C18" s="7"/>
      <c r="D18" s="53"/>
      <c r="E18" s="43"/>
      <c r="F18" s="7"/>
      <c r="G18" s="16"/>
      <c r="H18" s="28"/>
      <c r="I18" s="7"/>
      <c r="J18" s="34"/>
      <c r="K18" s="28"/>
      <c r="L18" s="7"/>
      <c r="M18" s="34"/>
      <c r="N18" s="47">
        <f t="shared" si="2"/>
        <v>0</v>
      </c>
      <c r="O18" s="14"/>
    </row>
    <row r="19" spans="1:15" s="5" customFormat="1" ht="15">
      <c r="A19" s="4" t="s">
        <v>66</v>
      </c>
      <c r="B19" s="190"/>
      <c r="C19" s="191"/>
      <c r="D19" s="65"/>
      <c r="E19" s="190"/>
      <c r="F19" s="191"/>
      <c r="G19" s="65"/>
      <c r="H19" s="28"/>
      <c r="I19" s="7"/>
      <c r="J19" s="34"/>
      <c r="K19" s="28"/>
      <c r="L19" s="7"/>
      <c r="M19" s="34"/>
      <c r="N19" s="47">
        <f t="shared" si="2"/>
        <v>0</v>
      </c>
      <c r="O19" s="14"/>
    </row>
    <row r="20" spans="1:15" s="5" customFormat="1" ht="15">
      <c r="A20" s="220" t="s">
        <v>68</v>
      </c>
      <c r="B20" s="190" t="s">
        <v>160</v>
      </c>
      <c r="C20" s="191">
        <v>41775</v>
      </c>
      <c r="D20" s="65">
        <v>415.82</v>
      </c>
      <c r="E20" s="190" t="s">
        <v>176</v>
      </c>
      <c r="F20" s="191">
        <v>41901</v>
      </c>
      <c r="G20" s="65">
        <v>415.82</v>
      </c>
      <c r="H20" s="28"/>
      <c r="I20" s="7"/>
      <c r="J20" s="34"/>
      <c r="K20" s="28"/>
      <c r="L20" s="7"/>
      <c r="M20" s="34"/>
      <c r="N20" s="47">
        <f t="shared" si="2"/>
        <v>831.64</v>
      </c>
      <c r="O20" s="14"/>
    </row>
    <row r="21" spans="1:15" s="5" customFormat="1" ht="15">
      <c r="A21" s="220" t="s">
        <v>156</v>
      </c>
      <c r="B21" s="190" t="s">
        <v>160</v>
      </c>
      <c r="C21" s="191">
        <v>41775</v>
      </c>
      <c r="D21" s="65">
        <v>1481.88</v>
      </c>
      <c r="E21" s="190"/>
      <c r="F21" s="191"/>
      <c r="G21" s="65"/>
      <c r="H21" s="28"/>
      <c r="I21" s="7"/>
      <c r="J21" s="34"/>
      <c r="K21" s="28"/>
      <c r="L21" s="7"/>
      <c r="M21" s="34"/>
      <c r="N21" s="47">
        <f t="shared" si="2"/>
        <v>1481.88</v>
      </c>
      <c r="O21" s="14"/>
    </row>
    <row r="22" spans="1:15" s="5" customFormat="1" ht="25.5">
      <c r="A22" s="93" t="s">
        <v>163</v>
      </c>
      <c r="B22" s="190" t="s">
        <v>162</v>
      </c>
      <c r="C22" s="191">
        <v>41789</v>
      </c>
      <c r="D22" s="65">
        <v>761.57</v>
      </c>
      <c r="E22" s="43"/>
      <c r="F22" s="7"/>
      <c r="G22" s="16"/>
      <c r="H22" s="28"/>
      <c r="I22" s="7"/>
      <c r="J22" s="34"/>
      <c r="K22" s="28"/>
      <c r="L22" s="7"/>
      <c r="M22" s="34"/>
      <c r="N22" s="47">
        <f t="shared" si="2"/>
        <v>761.57</v>
      </c>
      <c r="O22" s="14"/>
    </row>
    <row r="23" spans="1:15" s="5" customFormat="1" ht="30" customHeight="1">
      <c r="A23" s="222" t="s">
        <v>207</v>
      </c>
      <c r="B23" s="244" t="s">
        <v>162</v>
      </c>
      <c r="C23" s="244" t="s">
        <v>164</v>
      </c>
      <c r="D23" s="65">
        <v>45967.44</v>
      </c>
      <c r="E23" s="43"/>
      <c r="F23" s="7"/>
      <c r="G23" s="16"/>
      <c r="H23" s="28"/>
      <c r="I23" s="7"/>
      <c r="J23" s="34"/>
      <c r="K23" s="28"/>
      <c r="L23" s="7"/>
      <c r="M23" s="34"/>
      <c r="N23" s="47">
        <f t="shared" si="2"/>
        <v>45967.44</v>
      </c>
      <c r="O23" s="14"/>
    </row>
    <row r="24" spans="1:15" s="5" customFormat="1" ht="15">
      <c r="A24" s="4" t="s">
        <v>70</v>
      </c>
      <c r="B24" s="190" t="s">
        <v>162</v>
      </c>
      <c r="C24" s="191">
        <v>41789</v>
      </c>
      <c r="D24" s="65">
        <v>1584.82</v>
      </c>
      <c r="E24" s="43"/>
      <c r="F24" s="7"/>
      <c r="G24" s="16"/>
      <c r="H24" s="28"/>
      <c r="I24" s="7"/>
      <c r="J24" s="34"/>
      <c r="K24" s="28"/>
      <c r="L24" s="7"/>
      <c r="M24" s="34"/>
      <c r="N24" s="47">
        <f t="shared" si="2"/>
        <v>1584.82</v>
      </c>
      <c r="O24" s="14"/>
    </row>
    <row r="25" spans="1:15" s="5" customFormat="1" ht="15">
      <c r="A25" s="4" t="s">
        <v>71</v>
      </c>
      <c r="B25" s="190" t="s">
        <v>162</v>
      </c>
      <c r="C25" s="191">
        <v>41789</v>
      </c>
      <c r="D25" s="65">
        <v>10598.36</v>
      </c>
      <c r="E25" s="43"/>
      <c r="F25" s="7"/>
      <c r="G25" s="16"/>
      <c r="H25" s="28"/>
      <c r="I25" s="7"/>
      <c r="J25" s="34"/>
      <c r="K25" s="28"/>
      <c r="L25" s="7"/>
      <c r="M25" s="34"/>
      <c r="N25" s="47">
        <f t="shared" si="2"/>
        <v>10598.36</v>
      </c>
      <c r="O25" s="14"/>
    </row>
    <row r="26" spans="1:15" s="5" customFormat="1" ht="15">
      <c r="A26" s="4" t="s">
        <v>168</v>
      </c>
      <c r="B26" s="190"/>
      <c r="C26" s="191"/>
      <c r="D26" s="65"/>
      <c r="E26" s="225">
        <v>126</v>
      </c>
      <c r="F26" s="226">
        <v>41892</v>
      </c>
      <c r="G26" s="16">
        <v>-5299.18</v>
      </c>
      <c r="H26" s="28"/>
      <c r="I26" s="7"/>
      <c r="J26" s="34"/>
      <c r="K26" s="28"/>
      <c r="L26" s="7"/>
      <c r="M26" s="34"/>
      <c r="N26" s="47">
        <f t="shared" si="2"/>
        <v>-5299.18</v>
      </c>
      <c r="O26" s="14"/>
    </row>
    <row r="27" spans="1:15" s="5" customFormat="1" ht="15">
      <c r="A27" s="4" t="s">
        <v>72</v>
      </c>
      <c r="B27" s="190" t="s">
        <v>162</v>
      </c>
      <c r="C27" s="191">
        <v>41789</v>
      </c>
      <c r="D27" s="65">
        <v>831.63</v>
      </c>
      <c r="E27" s="43"/>
      <c r="F27" s="7"/>
      <c r="G27" s="16"/>
      <c r="H27" s="28"/>
      <c r="I27" s="7"/>
      <c r="J27" s="34"/>
      <c r="K27" s="28"/>
      <c r="L27" s="7"/>
      <c r="M27" s="34"/>
      <c r="N27" s="47">
        <f t="shared" si="2"/>
        <v>831.63</v>
      </c>
      <c r="O27" s="14"/>
    </row>
    <row r="28" spans="1:15" s="6" customFormat="1" ht="15">
      <c r="A28" s="4" t="s">
        <v>73</v>
      </c>
      <c r="B28" s="190" t="s">
        <v>162</v>
      </c>
      <c r="C28" s="191">
        <v>41789</v>
      </c>
      <c r="D28" s="65">
        <v>792.38</v>
      </c>
      <c r="E28" s="45"/>
      <c r="F28" s="9"/>
      <c r="G28" s="17"/>
      <c r="H28" s="30"/>
      <c r="I28" s="9"/>
      <c r="J28" s="35"/>
      <c r="K28" s="30"/>
      <c r="L28" s="9"/>
      <c r="M28" s="35"/>
      <c r="N28" s="47">
        <f t="shared" si="2"/>
        <v>792.38</v>
      </c>
      <c r="O28" s="14"/>
    </row>
    <row r="29" spans="1:15" s="6" customFormat="1" ht="15">
      <c r="A29" s="4" t="s">
        <v>74</v>
      </c>
      <c r="B29" s="190"/>
      <c r="C29" s="191"/>
      <c r="D29" s="53"/>
      <c r="E29" s="45"/>
      <c r="F29" s="9"/>
      <c r="G29" s="17"/>
      <c r="H29" s="30"/>
      <c r="I29" s="9"/>
      <c r="J29" s="35"/>
      <c r="K29" s="30"/>
      <c r="L29" s="9"/>
      <c r="M29" s="35"/>
      <c r="N29" s="47">
        <f t="shared" si="2"/>
        <v>0</v>
      </c>
      <c r="O29" s="14"/>
    </row>
    <row r="30" spans="1:15" s="6" customFormat="1" ht="25.5">
      <c r="A30" s="4" t="s">
        <v>75</v>
      </c>
      <c r="B30" s="190" t="s">
        <v>162</v>
      </c>
      <c r="C30" s="191">
        <v>41789</v>
      </c>
      <c r="D30" s="65">
        <v>2176.8</v>
      </c>
      <c r="E30" s="45"/>
      <c r="F30" s="9"/>
      <c r="G30" s="53"/>
      <c r="H30" s="30"/>
      <c r="I30" s="9"/>
      <c r="J30" s="53"/>
      <c r="K30" s="30"/>
      <c r="L30" s="9"/>
      <c r="M30" s="53"/>
      <c r="N30" s="47">
        <f t="shared" si="2"/>
        <v>2176.8</v>
      </c>
      <c r="O30" s="14"/>
    </row>
    <row r="31" spans="1:15" s="5" customFormat="1" ht="15">
      <c r="A31" s="4" t="s">
        <v>76</v>
      </c>
      <c r="B31" s="28"/>
      <c r="C31" s="7"/>
      <c r="D31" s="53"/>
      <c r="E31" s="190" t="s">
        <v>178</v>
      </c>
      <c r="F31" s="191">
        <v>41908</v>
      </c>
      <c r="G31" s="65">
        <v>5481.97</v>
      </c>
      <c r="H31" s="28"/>
      <c r="I31" s="7"/>
      <c r="J31" s="34"/>
      <c r="K31" s="28"/>
      <c r="L31" s="7"/>
      <c r="M31" s="34"/>
      <c r="N31" s="47">
        <f t="shared" si="2"/>
        <v>5481.97</v>
      </c>
      <c r="O31" s="14"/>
    </row>
    <row r="32" spans="1:15" s="5" customFormat="1" ht="30">
      <c r="A32" s="142" t="s">
        <v>114</v>
      </c>
      <c r="B32" s="183"/>
      <c r="C32" s="184"/>
      <c r="D32" s="65"/>
      <c r="E32" s="185"/>
      <c r="F32" s="184"/>
      <c r="G32" s="186"/>
      <c r="H32" s="183"/>
      <c r="I32" s="184"/>
      <c r="J32" s="187"/>
      <c r="K32" s="183"/>
      <c r="L32" s="184"/>
      <c r="M32" s="187"/>
      <c r="N32" s="47">
        <f t="shared" si="2"/>
        <v>0</v>
      </c>
      <c r="O32" s="14"/>
    </row>
    <row r="33" spans="1:15" s="5" customFormat="1" ht="15">
      <c r="A33" s="93" t="s">
        <v>115</v>
      </c>
      <c r="B33" s="190"/>
      <c r="C33" s="191"/>
      <c r="D33" s="65"/>
      <c r="E33" s="185"/>
      <c r="F33" s="184"/>
      <c r="G33" s="186"/>
      <c r="H33" s="183"/>
      <c r="I33" s="184"/>
      <c r="J33" s="187"/>
      <c r="K33" s="183"/>
      <c r="L33" s="184"/>
      <c r="M33" s="187"/>
      <c r="N33" s="47">
        <f t="shared" si="2"/>
        <v>0</v>
      </c>
      <c r="O33" s="14"/>
    </row>
    <row r="34" spans="1:15" s="5" customFormat="1" ht="30">
      <c r="A34" s="142" t="s">
        <v>116</v>
      </c>
      <c r="B34" s="183"/>
      <c r="C34" s="184"/>
      <c r="D34" s="65"/>
      <c r="E34" s="185"/>
      <c r="F34" s="184"/>
      <c r="G34" s="186"/>
      <c r="H34" s="183"/>
      <c r="I34" s="184"/>
      <c r="J34" s="187"/>
      <c r="K34" s="183"/>
      <c r="L34" s="184"/>
      <c r="M34" s="187"/>
      <c r="N34" s="47">
        <f t="shared" si="2"/>
        <v>0</v>
      </c>
      <c r="O34" s="14"/>
    </row>
    <row r="35" spans="1:15" s="5" customFormat="1" ht="15">
      <c r="A35" s="93" t="s">
        <v>117</v>
      </c>
      <c r="B35" s="190" t="s">
        <v>162</v>
      </c>
      <c r="C35" s="191">
        <v>41789</v>
      </c>
      <c r="D35" s="65">
        <v>1888.87</v>
      </c>
      <c r="E35" s="185"/>
      <c r="F35" s="184"/>
      <c r="G35" s="186"/>
      <c r="H35" s="183"/>
      <c r="I35" s="184"/>
      <c r="J35" s="187"/>
      <c r="K35" s="183"/>
      <c r="L35" s="184"/>
      <c r="M35" s="187"/>
      <c r="N35" s="47">
        <f t="shared" si="2"/>
        <v>1888.87</v>
      </c>
      <c r="O35" s="14"/>
    </row>
    <row r="36" spans="1:15" s="6" customFormat="1" ht="15">
      <c r="A36" s="87" t="s">
        <v>79</v>
      </c>
      <c r="B36" s="54"/>
      <c r="C36" s="64"/>
      <c r="D36" s="65"/>
      <c r="E36" s="55"/>
      <c r="F36" s="64"/>
      <c r="G36" s="65"/>
      <c r="H36" s="54"/>
      <c r="I36" s="64"/>
      <c r="J36" s="65"/>
      <c r="K36" s="54"/>
      <c r="L36" s="64"/>
      <c r="M36" s="65"/>
      <c r="N36" s="47">
        <f t="shared" si="2"/>
        <v>0</v>
      </c>
      <c r="O36" s="14"/>
    </row>
    <row r="37" spans="1:15" s="6" customFormat="1" ht="15">
      <c r="A37" s="299" t="s">
        <v>84</v>
      </c>
      <c r="B37" s="188"/>
      <c r="C37" s="189"/>
      <c r="D37" s="65"/>
      <c r="E37" s="227" t="s">
        <v>171</v>
      </c>
      <c r="F37" s="228">
        <v>41866</v>
      </c>
      <c r="G37" s="229">
        <v>92.04</v>
      </c>
      <c r="H37" s="190" t="s">
        <v>192</v>
      </c>
      <c r="I37" s="191">
        <v>41964</v>
      </c>
      <c r="J37" s="65">
        <v>92.04</v>
      </c>
      <c r="K37" s="190" t="s">
        <v>199</v>
      </c>
      <c r="L37" s="191">
        <v>42062</v>
      </c>
      <c r="M37" s="65">
        <v>92.04</v>
      </c>
      <c r="N37" s="47">
        <f t="shared" si="2"/>
        <v>276.12</v>
      </c>
      <c r="O37" s="14"/>
    </row>
    <row r="38" spans="1:15" s="6" customFormat="1" ht="15">
      <c r="A38" s="300"/>
      <c r="B38" s="232"/>
      <c r="C38" s="205"/>
      <c r="D38" s="65"/>
      <c r="E38" s="233" t="s">
        <v>174</v>
      </c>
      <c r="F38" s="228">
        <v>41887</v>
      </c>
      <c r="G38" s="229">
        <v>92.04</v>
      </c>
      <c r="H38" s="190" t="s">
        <v>196</v>
      </c>
      <c r="I38" s="191">
        <v>42027</v>
      </c>
      <c r="J38" s="65">
        <v>92.04</v>
      </c>
      <c r="K38" s="190" t="s">
        <v>200</v>
      </c>
      <c r="L38" s="191">
        <v>42076</v>
      </c>
      <c r="M38" s="65">
        <v>92.04</v>
      </c>
      <c r="N38" s="47">
        <f t="shared" si="2"/>
        <v>276.12</v>
      </c>
      <c r="O38" s="14"/>
    </row>
    <row r="39" spans="1:15" s="6" customFormat="1" ht="15">
      <c r="A39" s="300"/>
      <c r="B39" s="232"/>
      <c r="C39" s="205"/>
      <c r="D39" s="65"/>
      <c r="E39" s="233" t="s">
        <v>178</v>
      </c>
      <c r="F39" s="228">
        <v>41908</v>
      </c>
      <c r="G39" s="229">
        <v>92.04</v>
      </c>
      <c r="H39" s="190"/>
      <c r="I39" s="191"/>
      <c r="J39" s="65"/>
      <c r="K39" s="190" t="s">
        <v>210</v>
      </c>
      <c r="L39" s="191">
        <v>42124</v>
      </c>
      <c r="M39" s="65">
        <v>92.04</v>
      </c>
      <c r="N39" s="47">
        <f t="shared" si="2"/>
        <v>184.08</v>
      </c>
      <c r="O39" s="14"/>
    </row>
    <row r="40" spans="1:15" s="6" customFormat="1" ht="15">
      <c r="A40" s="301"/>
      <c r="B40" s="232"/>
      <c r="C40" s="205"/>
      <c r="D40" s="65"/>
      <c r="E40" s="233" t="s">
        <v>186</v>
      </c>
      <c r="F40" s="228">
        <v>41943</v>
      </c>
      <c r="G40" s="229">
        <v>92.04</v>
      </c>
      <c r="H40" s="190"/>
      <c r="I40" s="191"/>
      <c r="J40" s="65"/>
      <c r="K40" s="190"/>
      <c r="L40" s="191"/>
      <c r="M40" s="65"/>
      <c r="N40" s="47">
        <f t="shared" si="2"/>
        <v>92.04</v>
      </c>
      <c r="O40" s="14"/>
    </row>
    <row r="41" spans="1:15" s="6" customFormat="1" ht="15">
      <c r="A41" s="93" t="s">
        <v>137</v>
      </c>
      <c r="B41" s="54"/>
      <c r="C41" s="64"/>
      <c r="D41" s="65"/>
      <c r="E41" s="55"/>
      <c r="F41" s="64"/>
      <c r="G41" s="65"/>
      <c r="H41" s="54"/>
      <c r="I41" s="64"/>
      <c r="J41" s="65"/>
      <c r="K41" s="190" t="s">
        <v>208</v>
      </c>
      <c r="L41" s="191">
        <v>42097</v>
      </c>
      <c r="M41" s="65">
        <v>5706.23</v>
      </c>
      <c r="N41" s="47">
        <f t="shared" si="2"/>
        <v>5706.23</v>
      </c>
      <c r="O41" s="14"/>
    </row>
    <row r="42" spans="1:15" s="6" customFormat="1" ht="15">
      <c r="A42" s="93" t="s">
        <v>81</v>
      </c>
      <c r="B42" s="54"/>
      <c r="C42" s="64"/>
      <c r="D42" s="65"/>
      <c r="E42" s="55"/>
      <c r="F42" s="64"/>
      <c r="G42" s="65"/>
      <c r="H42" s="54"/>
      <c r="I42" s="64"/>
      <c r="J42" s="65"/>
      <c r="K42" s="190" t="s">
        <v>209</v>
      </c>
      <c r="L42" s="191">
        <v>42104</v>
      </c>
      <c r="M42" s="65">
        <v>828.31</v>
      </c>
      <c r="N42" s="47">
        <f t="shared" si="2"/>
        <v>828.31</v>
      </c>
      <c r="O42" s="14"/>
    </row>
    <row r="43" spans="1:15" s="6" customFormat="1" ht="15">
      <c r="A43" s="142" t="s">
        <v>118</v>
      </c>
      <c r="B43" s="55"/>
      <c r="C43" s="64"/>
      <c r="D43" s="65"/>
      <c r="E43" s="55"/>
      <c r="F43" s="64"/>
      <c r="G43" s="65"/>
      <c r="H43" s="54"/>
      <c r="I43" s="64"/>
      <c r="J43" s="65"/>
      <c r="K43" s="54"/>
      <c r="L43" s="64"/>
      <c r="M43" s="65"/>
      <c r="N43" s="47">
        <f t="shared" si="2"/>
        <v>0</v>
      </c>
      <c r="O43" s="14"/>
    </row>
    <row r="44" spans="1:15" s="6" customFormat="1" ht="15">
      <c r="A44" s="97" t="s">
        <v>94</v>
      </c>
      <c r="B44" s="55"/>
      <c r="C44" s="64"/>
      <c r="D44" s="65"/>
      <c r="E44" s="55"/>
      <c r="F44" s="64"/>
      <c r="G44" s="65"/>
      <c r="H44" s="54"/>
      <c r="I44" s="64"/>
      <c r="J44" s="65"/>
      <c r="K44" s="54"/>
      <c r="L44" s="64"/>
      <c r="M44" s="65"/>
      <c r="N44" s="47">
        <f t="shared" si="2"/>
        <v>0</v>
      </c>
      <c r="O44" s="14"/>
    </row>
    <row r="45" spans="1:15" s="6" customFormat="1" ht="15">
      <c r="A45" s="142" t="s">
        <v>109</v>
      </c>
      <c r="B45" s="55"/>
      <c r="C45" s="64"/>
      <c r="D45" s="65"/>
      <c r="E45" s="55"/>
      <c r="F45" s="64"/>
      <c r="G45" s="65"/>
      <c r="H45" s="54"/>
      <c r="I45" s="64"/>
      <c r="J45" s="65"/>
      <c r="K45" s="54"/>
      <c r="L45" s="64"/>
      <c r="M45" s="65"/>
      <c r="N45" s="47">
        <f t="shared" si="2"/>
        <v>0</v>
      </c>
      <c r="O45" s="14"/>
    </row>
    <row r="46" spans="1:15" s="6" customFormat="1" ht="15">
      <c r="A46" s="93" t="s">
        <v>157</v>
      </c>
      <c r="B46" s="55"/>
      <c r="C46" s="64"/>
      <c r="D46" s="65"/>
      <c r="E46" s="55"/>
      <c r="F46" s="64"/>
      <c r="G46" s="65"/>
      <c r="H46" s="54"/>
      <c r="I46" s="64"/>
      <c r="J46" s="65"/>
      <c r="K46" s="54"/>
      <c r="L46" s="64"/>
      <c r="M46" s="65"/>
      <c r="N46" s="47">
        <f t="shared" si="2"/>
        <v>0</v>
      </c>
      <c r="O46" s="14"/>
    </row>
    <row r="47" spans="1:15" s="6" customFormat="1" ht="15">
      <c r="A47" s="93" t="s">
        <v>119</v>
      </c>
      <c r="B47" s="55"/>
      <c r="C47" s="64"/>
      <c r="D47" s="65"/>
      <c r="E47" s="55"/>
      <c r="F47" s="64"/>
      <c r="G47" s="65"/>
      <c r="H47" s="190"/>
      <c r="I47" s="191"/>
      <c r="J47" s="65"/>
      <c r="K47" s="54"/>
      <c r="L47" s="64"/>
      <c r="M47" s="65"/>
      <c r="N47" s="47">
        <f t="shared" si="2"/>
        <v>0</v>
      </c>
      <c r="O47" s="14"/>
    </row>
    <row r="48" spans="1:15" s="6" customFormat="1" ht="19.5" thickBot="1">
      <c r="A48" s="98" t="s">
        <v>82</v>
      </c>
      <c r="B48" s="55"/>
      <c r="C48" s="9"/>
      <c r="D48" s="53">
        <f>O48/4</f>
        <v>14524.37</v>
      </c>
      <c r="E48" s="55"/>
      <c r="F48" s="64"/>
      <c r="G48" s="53">
        <f>O48/4</f>
        <v>14524.37</v>
      </c>
      <c r="H48" s="54"/>
      <c r="I48" s="64"/>
      <c r="J48" s="53">
        <f>O48/4</f>
        <v>14524.37</v>
      </c>
      <c r="K48" s="54"/>
      <c r="L48" s="64"/>
      <c r="M48" s="53">
        <f>O48/4</f>
        <v>14524.37</v>
      </c>
      <c r="N48" s="47">
        <f t="shared" si="2"/>
        <v>58097.48</v>
      </c>
      <c r="O48" s="14">
        <v>58097.47</v>
      </c>
    </row>
    <row r="49" spans="1:15" s="5" customFormat="1" ht="20.25" thickBot="1">
      <c r="A49" s="60" t="s">
        <v>4</v>
      </c>
      <c r="B49" s="71"/>
      <c r="C49" s="7"/>
      <c r="D49" s="73">
        <f>SUM(D5:D48)</f>
        <v>154825.15</v>
      </c>
      <c r="E49" s="19"/>
      <c r="F49" s="72"/>
      <c r="G49" s="73">
        <f>SUM(G5:G48)</f>
        <v>81945.6</v>
      </c>
      <c r="H49" s="74"/>
      <c r="I49" s="72"/>
      <c r="J49" s="73">
        <f>SUM(J5:J48)</f>
        <v>89962.54</v>
      </c>
      <c r="K49" s="74"/>
      <c r="L49" s="72"/>
      <c r="M49" s="75">
        <f>SUM(M5:M48)</f>
        <v>98118.33</v>
      </c>
      <c r="N49" s="47">
        <f t="shared" si="2"/>
        <v>424851.62</v>
      </c>
      <c r="O49" s="22">
        <f>SUM(O5:O48)</f>
        <v>353302.24</v>
      </c>
    </row>
    <row r="50" spans="1:15" s="10" customFormat="1" ht="20.25" hidden="1" thickBot="1">
      <c r="A50" s="40" t="s">
        <v>2</v>
      </c>
      <c r="B50" s="66"/>
      <c r="C50" s="67"/>
      <c r="D50" s="68"/>
      <c r="E50" s="69"/>
      <c r="F50" s="67"/>
      <c r="G50" s="70"/>
      <c r="H50" s="66"/>
      <c r="I50" s="67"/>
      <c r="J50" s="68"/>
      <c r="K50" s="66"/>
      <c r="L50" s="67"/>
      <c r="M50" s="68"/>
      <c r="N50" s="46"/>
      <c r="O50" s="23"/>
    </row>
    <row r="51" spans="1:15" s="11" customFormat="1" ht="39.75" customHeight="1" thickBot="1">
      <c r="A51" s="309" t="s">
        <v>3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1"/>
      <c r="O51" s="24"/>
    </row>
    <row r="52" spans="1:15" s="11" customFormat="1" ht="20.25" customHeight="1">
      <c r="A52" s="131" t="s">
        <v>152</v>
      </c>
      <c r="B52" s="290">
        <v>111</v>
      </c>
      <c r="C52" s="315">
        <v>41851</v>
      </c>
      <c r="D52" s="318">
        <v>46327.33</v>
      </c>
      <c r="E52" s="223"/>
      <c r="F52" s="223"/>
      <c r="G52" s="223"/>
      <c r="H52" s="223"/>
      <c r="I52" s="223"/>
      <c r="J52" s="223"/>
      <c r="K52" s="223"/>
      <c r="L52" s="223"/>
      <c r="M52" s="223"/>
      <c r="N52" s="47">
        <f>M52+J52+G52+D52</f>
        <v>46327.33</v>
      </c>
      <c r="O52" s="221"/>
    </row>
    <row r="53" spans="1:15" s="11" customFormat="1" ht="20.25" customHeight="1">
      <c r="A53" s="209" t="s">
        <v>153</v>
      </c>
      <c r="B53" s="291"/>
      <c r="C53" s="316"/>
      <c r="D53" s="319"/>
      <c r="E53" s="223"/>
      <c r="F53" s="223"/>
      <c r="G53" s="223"/>
      <c r="H53" s="223"/>
      <c r="I53" s="223"/>
      <c r="J53" s="223"/>
      <c r="K53" s="223"/>
      <c r="L53" s="223"/>
      <c r="M53" s="223"/>
      <c r="N53" s="47">
        <f>M53+J53+G53+D53</f>
        <v>0</v>
      </c>
      <c r="O53" s="221"/>
    </row>
    <row r="54" spans="1:15" s="6" customFormat="1" ht="15.75" thickBot="1">
      <c r="A54" s="212" t="s">
        <v>154</v>
      </c>
      <c r="B54" s="292"/>
      <c r="C54" s="317"/>
      <c r="D54" s="320"/>
      <c r="E54" s="45"/>
      <c r="F54" s="9"/>
      <c r="G54" s="89"/>
      <c r="H54" s="9"/>
      <c r="I54" s="9"/>
      <c r="J54" s="89"/>
      <c r="K54" s="9"/>
      <c r="L54" s="9"/>
      <c r="M54" s="89"/>
      <c r="N54" s="47">
        <f>M54+J54+G54+D54</f>
        <v>0</v>
      </c>
      <c r="O54" s="14"/>
    </row>
    <row r="55" spans="1:15" s="79" customFormat="1" ht="20.25" thickBot="1">
      <c r="A55" s="76" t="s">
        <v>4</v>
      </c>
      <c r="B55" s="100"/>
      <c r="C55" s="101"/>
      <c r="D55" s="101">
        <f>SUM(D52:D54)</f>
        <v>46327.33</v>
      </c>
      <c r="E55" s="101"/>
      <c r="F55" s="101"/>
      <c r="G55" s="101">
        <f>SUM(G52:G54)</f>
        <v>0</v>
      </c>
      <c r="H55" s="101"/>
      <c r="I55" s="101"/>
      <c r="J55" s="101">
        <f>SUM(J52:J54)</f>
        <v>0</v>
      </c>
      <c r="K55" s="101"/>
      <c r="L55" s="101"/>
      <c r="M55" s="101">
        <f>SUM(M54:M54)</f>
        <v>0</v>
      </c>
      <c r="N55" s="47">
        <f>M55+J55+G55+D55</f>
        <v>46327.33</v>
      </c>
      <c r="O55" s="78"/>
    </row>
    <row r="56" spans="1:15" s="6" customFormat="1" ht="42" customHeight="1">
      <c r="A56" s="309" t="s">
        <v>29</v>
      </c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1"/>
      <c r="O56" s="15"/>
    </row>
    <row r="57" spans="1:15" s="6" customFormat="1" ht="15">
      <c r="A57" s="38" t="s">
        <v>159</v>
      </c>
      <c r="B57" s="190" t="s">
        <v>160</v>
      </c>
      <c r="C57" s="191">
        <v>41775</v>
      </c>
      <c r="D57" s="65">
        <v>1594.95</v>
      </c>
      <c r="E57" s="21"/>
      <c r="F57" s="1"/>
      <c r="G57" s="230"/>
      <c r="H57" s="31"/>
      <c r="I57" s="1"/>
      <c r="J57" s="36"/>
      <c r="K57" s="31"/>
      <c r="L57" s="1"/>
      <c r="M57" s="36"/>
      <c r="N57" s="47">
        <f aca="true" t="shared" si="5" ref="N57:N91">M57+J57+G57+D57</f>
        <v>1594.95</v>
      </c>
      <c r="O57" s="21"/>
    </row>
    <row r="58" spans="1:15" s="6" customFormat="1" ht="15">
      <c r="A58" s="38" t="s">
        <v>161</v>
      </c>
      <c r="B58" s="190" t="s">
        <v>160</v>
      </c>
      <c r="C58" s="191">
        <v>41775</v>
      </c>
      <c r="D58" s="65">
        <v>78.09</v>
      </c>
      <c r="E58" s="45"/>
      <c r="F58" s="9"/>
      <c r="G58" s="16"/>
      <c r="H58" s="30"/>
      <c r="I58" s="9"/>
      <c r="J58" s="35"/>
      <c r="K58" s="30"/>
      <c r="L58" s="9"/>
      <c r="M58" s="35"/>
      <c r="N58" s="47">
        <f t="shared" si="5"/>
        <v>78.09</v>
      </c>
      <c r="O58" s="21"/>
    </row>
    <row r="59" spans="1:15" s="6" customFormat="1" ht="15">
      <c r="A59" s="38" t="s">
        <v>161</v>
      </c>
      <c r="B59" s="190" t="s">
        <v>165</v>
      </c>
      <c r="C59" s="191">
        <v>41817</v>
      </c>
      <c r="D59" s="65">
        <v>156.18</v>
      </c>
      <c r="E59" s="45"/>
      <c r="F59" s="9"/>
      <c r="G59" s="16"/>
      <c r="H59" s="30"/>
      <c r="I59" s="9"/>
      <c r="J59" s="35"/>
      <c r="K59" s="30"/>
      <c r="L59" s="9"/>
      <c r="M59" s="35"/>
      <c r="N59" s="47">
        <f t="shared" si="5"/>
        <v>156.18</v>
      </c>
      <c r="O59" s="21"/>
    </row>
    <row r="60" spans="1:15" s="6" customFormat="1" ht="15">
      <c r="A60" s="38" t="s">
        <v>166</v>
      </c>
      <c r="B60" s="30">
        <v>92</v>
      </c>
      <c r="C60" s="189">
        <v>41820</v>
      </c>
      <c r="D60" s="34">
        <v>910.46</v>
      </c>
      <c r="E60" s="190"/>
      <c r="F60" s="191"/>
      <c r="G60" s="65"/>
      <c r="H60" s="30"/>
      <c r="I60" s="9"/>
      <c r="J60" s="35"/>
      <c r="K60" s="30"/>
      <c r="L60" s="9"/>
      <c r="M60" s="35"/>
      <c r="N60" s="47">
        <f t="shared" si="5"/>
        <v>910.46</v>
      </c>
      <c r="O60" s="21"/>
    </row>
    <row r="61" spans="1:15" s="6" customFormat="1" ht="15">
      <c r="A61" s="38" t="s">
        <v>161</v>
      </c>
      <c r="B61" s="30">
        <v>86</v>
      </c>
      <c r="C61" s="189">
        <v>41803</v>
      </c>
      <c r="D61" s="34">
        <v>78.09</v>
      </c>
      <c r="E61" s="190"/>
      <c r="F61" s="191"/>
      <c r="G61" s="65"/>
      <c r="H61" s="30"/>
      <c r="I61" s="9"/>
      <c r="J61" s="35"/>
      <c r="K61" s="30"/>
      <c r="L61" s="9"/>
      <c r="M61" s="35"/>
      <c r="N61" s="47">
        <f t="shared" si="5"/>
        <v>78.09</v>
      </c>
      <c r="O61" s="21"/>
    </row>
    <row r="62" spans="1:15" s="6" customFormat="1" ht="15">
      <c r="A62" s="38" t="s">
        <v>169</v>
      </c>
      <c r="B62" s="190"/>
      <c r="C62" s="191"/>
      <c r="D62" s="65"/>
      <c r="E62" s="45">
        <v>122</v>
      </c>
      <c r="F62" s="189">
        <v>41873</v>
      </c>
      <c r="G62" s="16">
        <v>294.87</v>
      </c>
      <c r="H62" s="30"/>
      <c r="I62" s="9"/>
      <c r="J62" s="35"/>
      <c r="K62" s="30"/>
      <c r="L62" s="9"/>
      <c r="M62" s="35"/>
      <c r="N62" s="47">
        <f t="shared" si="5"/>
        <v>294.87</v>
      </c>
      <c r="O62" s="21"/>
    </row>
    <row r="63" spans="1:15" s="6" customFormat="1" ht="15">
      <c r="A63" s="38" t="s">
        <v>170</v>
      </c>
      <c r="B63" s="190"/>
      <c r="C63" s="191"/>
      <c r="D63" s="65"/>
      <c r="E63" s="45">
        <v>122</v>
      </c>
      <c r="F63" s="189">
        <v>41873</v>
      </c>
      <c r="G63" s="16">
        <v>294.87</v>
      </c>
      <c r="H63" s="30"/>
      <c r="I63" s="9"/>
      <c r="J63" s="35"/>
      <c r="K63" s="30"/>
      <c r="L63" s="9"/>
      <c r="M63" s="35"/>
      <c r="N63" s="47">
        <f t="shared" si="5"/>
        <v>294.87</v>
      </c>
      <c r="O63" s="21"/>
    </row>
    <row r="64" spans="1:15" s="6" customFormat="1" ht="15">
      <c r="A64" s="38" t="s">
        <v>172</v>
      </c>
      <c r="B64" s="30"/>
      <c r="C64" s="9"/>
      <c r="D64" s="35"/>
      <c r="E64" s="45">
        <v>130</v>
      </c>
      <c r="F64" s="189">
        <v>41880</v>
      </c>
      <c r="G64" s="16">
        <v>396.2</v>
      </c>
      <c r="H64" s="190"/>
      <c r="I64" s="191"/>
      <c r="J64" s="65"/>
      <c r="K64" s="30"/>
      <c r="L64" s="9"/>
      <c r="M64" s="35"/>
      <c r="N64" s="47">
        <f t="shared" si="5"/>
        <v>396.2</v>
      </c>
      <c r="O64" s="21"/>
    </row>
    <row r="65" spans="1:15" s="6" customFormat="1" ht="15">
      <c r="A65" s="38" t="s">
        <v>173</v>
      </c>
      <c r="B65" s="30"/>
      <c r="C65" s="9"/>
      <c r="D65" s="35"/>
      <c r="E65" s="45">
        <v>130</v>
      </c>
      <c r="F65" s="189">
        <v>41880</v>
      </c>
      <c r="G65" s="16">
        <v>1389.82</v>
      </c>
      <c r="H65" s="190"/>
      <c r="I65" s="191"/>
      <c r="J65" s="65"/>
      <c r="K65" s="30"/>
      <c r="L65" s="9"/>
      <c r="M65" s="35"/>
      <c r="N65" s="47">
        <f t="shared" si="5"/>
        <v>1389.82</v>
      </c>
      <c r="O65" s="21"/>
    </row>
    <row r="66" spans="1:15" s="6" customFormat="1" ht="15">
      <c r="A66" s="38" t="s">
        <v>161</v>
      </c>
      <c r="B66" s="30"/>
      <c r="C66" s="9"/>
      <c r="D66" s="35"/>
      <c r="E66" s="45">
        <v>130</v>
      </c>
      <c r="F66" s="189">
        <v>41880</v>
      </c>
      <c r="G66" s="16">
        <v>78.09</v>
      </c>
      <c r="H66" s="190"/>
      <c r="I66" s="191"/>
      <c r="J66" s="65"/>
      <c r="K66" s="30"/>
      <c r="L66" s="9"/>
      <c r="M66" s="35"/>
      <c r="N66" s="47">
        <f t="shared" si="5"/>
        <v>78.09</v>
      </c>
      <c r="O66" s="21"/>
    </row>
    <row r="67" spans="1:15" s="6" customFormat="1" ht="15" customHeight="1">
      <c r="A67" s="38" t="s">
        <v>175</v>
      </c>
      <c r="B67" s="30"/>
      <c r="C67" s="9"/>
      <c r="D67" s="35"/>
      <c r="E67" s="190" t="s">
        <v>176</v>
      </c>
      <c r="F67" s="191">
        <v>41901</v>
      </c>
      <c r="G67" s="65">
        <v>396.2</v>
      </c>
      <c r="H67" s="30"/>
      <c r="I67" s="9"/>
      <c r="J67" s="35"/>
      <c r="K67" s="30"/>
      <c r="L67" s="9"/>
      <c r="M67" s="35"/>
      <c r="N67" s="47">
        <f t="shared" si="5"/>
        <v>396.2</v>
      </c>
      <c r="O67" s="21"/>
    </row>
    <row r="68" spans="1:15" s="6" customFormat="1" ht="15">
      <c r="A68" s="38" t="s">
        <v>177</v>
      </c>
      <c r="B68" s="30"/>
      <c r="C68" s="9"/>
      <c r="D68" s="35"/>
      <c r="E68" s="190" t="s">
        <v>176</v>
      </c>
      <c r="F68" s="191">
        <v>41901</v>
      </c>
      <c r="G68" s="16">
        <v>78.24</v>
      </c>
      <c r="H68" s="30"/>
      <c r="I68" s="9"/>
      <c r="J68" s="35"/>
      <c r="K68" s="190"/>
      <c r="L68" s="191"/>
      <c r="M68" s="65"/>
      <c r="N68" s="47">
        <f t="shared" si="5"/>
        <v>78.24</v>
      </c>
      <c r="O68" s="21"/>
    </row>
    <row r="69" spans="1:15" s="6" customFormat="1" ht="15">
      <c r="A69" s="38" t="s">
        <v>179</v>
      </c>
      <c r="B69" s="54"/>
      <c r="C69" s="64"/>
      <c r="D69" s="48"/>
      <c r="E69" s="55">
        <v>109</v>
      </c>
      <c r="F69" s="205">
        <v>41894</v>
      </c>
      <c r="G69" s="186">
        <v>15000</v>
      </c>
      <c r="H69" s="190"/>
      <c r="I69" s="191"/>
      <c r="J69" s="65"/>
      <c r="K69" s="190"/>
      <c r="L69" s="191"/>
      <c r="M69" s="65"/>
      <c r="N69" s="47">
        <f t="shared" si="5"/>
        <v>15000</v>
      </c>
      <c r="O69" s="21"/>
    </row>
    <row r="70" spans="1:15" s="6" customFormat="1" ht="15">
      <c r="A70" s="38" t="s">
        <v>183</v>
      </c>
      <c r="B70" s="54"/>
      <c r="C70" s="64"/>
      <c r="D70" s="48"/>
      <c r="E70" s="55">
        <v>143</v>
      </c>
      <c r="F70" s="205">
        <v>41912</v>
      </c>
      <c r="G70" s="186">
        <v>21505.08</v>
      </c>
      <c r="H70" s="190"/>
      <c r="I70" s="191"/>
      <c r="J70" s="65"/>
      <c r="K70" s="190"/>
      <c r="L70" s="191"/>
      <c r="M70" s="65"/>
      <c r="N70" s="47">
        <f t="shared" si="5"/>
        <v>21505.08</v>
      </c>
      <c r="O70" s="21"/>
    </row>
    <row r="71" spans="1:15" s="6" customFormat="1" ht="15">
      <c r="A71" s="38" t="s">
        <v>180</v>
      </c>
      <c r="B71" s="190"/>
      <c r="C71" s="191"/>
      <c r="D71" s="65"/>
      <c r="E71" s="190" t="s">
        <v>181</v>
      </c>
      <c r="F71" s="191">
        <v>41922</v>
      </c>
      <c r="G71" s="65">
        <v>396.2</v>
      </c>
      <c r="H71" s="30"/>
      <c r="I71" s="9"/>
      <c r="J71" s="35"/>
      <c r="K71" s="30"/>
      <c r="L71" s="9"/>
      <c r="M71" s="35"/>
      <c r="N71" s="47">
        <f t="shared" si="5"/>
        <v>396.2</v>
      </c>
      <c r="O71" s="21"/>
    </row>
    <row r="72" spans="1:15" s="6" customFormat="1" ht="15">
      <c r="A72" s="39" t="s">
        <v>182</v>
      </c>
      <c r="B72" s="54"/>
      <c r="C72" s="64"/>
      <c r="D72" s="48"/>
      <c r="E72" s="190" t="s">
        <v>181</v>
      </c>
      <c r="F72" s="191">
        <v>41922</v>
      </c>
      <c r="G72" s="186">
        <v>734.58</v>
      </c>
      <c r="H72" s="190"/>
      <c r="I72" s="191"/>
      <c r="J72" s="65"/>
      <c r="K72" s="204"/>
      <c r="L72" s="205"/>
      <c r="M72" s="187"/>
      <c r="N72" s="47">
        <f t="shared" si="5"/>
        <v>734.58</v>
      </c>
      <c r="O72" s="21"/>
    </row>
    <row r="73" spans="1:15" s="6" customFormat="1" ht="15">
      <c r="A73" s="39" t="s">
        <v>184</v>
      </c>
      <c r="B73" s="54"/>
      <c r="C73" s="64"/>
      <c r="D73" s="48"/>
      <c r="E73" s="233" t="s">
        <v>185</v>
      </c>
      <c r="F73" s="191">
        <v>41936</v>
      </c>
      <c r="G73" s="186">
        <v>714.57</v>
      </c>
      <c r="H73" s="190"/>
      <c r="I73" s="191"/>
      <c r="J73" s="65"/>
      <c r="K73" s="204"/>
      <c r="L73" s="205"/>
      <c r="M73" s="187"/>
      <c r="N73" s="47">
        <f t="shared" si="5"/>
        <v>714.57</v>
      </c>
      <c r="O73" s="21"/>
    </row>
    <row r="74" spans="1:15" s="6" customFormat="1" ht="15">
      <c r="A74" s="235" t="s">
        <v>189</v>
      </c>
      <c r="B74" s="190"/>
      <c r="C74" s="191"/>
      <c r="D74" s="65"/>
      <c r="E74" s="55">
        <v>35</v>
      </c>
      <c r="F74" s="205">
        <v>41936</v>
      </c>
      <c r="G74" s="186">
        <v>3500</v>
      </c>
      <c r="H74" s="54"/>
      <c r="I74" s="64"/>
      <c r="J74" s="48"/>
      <c r="K74" s="54"/>
      <c r="L74" s="64"/>
      <c r="M74" s="48"/>
      <c r="N74" s="47">
        <f t="shared" si="5"/>
        <v>3500</v>
      </c>
      <c r="O74" s="234"/>
    </row>
    <row r="75" spans="1:15" s="6" customFormat="1" ht="15" customHeight="1">
      <c r="A75" s="241" t="s">
        <v>190</v>
      </c>
      <c r="B75" s="241"/>
      <c r="C75" s="241"/>
      <c r="D75" s="241"/>
      <c r="E75" s="241"/>
      <c r="F75" s="241"/>
      <c r="G75" s="241"/>
      <c r="H75" s="242">
        <v>160</v>
      </c>
      <c r="I75" s="243">
        <v>41950</v>
      </c>
      <c r="J75" s="7">
        <v>1844.05</v>
      </c>
      <c r="K75" s="241"/>
      <c r="L75" s="241"/>
      <c r="M75" s="241"/>
      <c r="N75" s="47">
        <f t="shared" si="5"/>
        <v>1844.05</v>
      </c>
      <c r="O75" s="241"/>
    </row>
    <row r="76" spans="1:15" s="6" customFormat="1" ht="15" customHeight="1">
      <c r="A76" s="241" t="s">
        <v>191</v>
      </c>
      <c r="B76" s="241"/>
      <c r="C76" s="241"/>
      <c r="D76" s="241"/>
      <c r="E76" s="241"/>
      <c r="F76" s="241"/>
      <c r="G76" s="241"/>
      <c r="H76" s="242">
        <v>168</v>
      </c>
      <c r="I76" s="243">
        <v>41964</v>
      </c>
      <c r="J76" s="7">
        <v>20989.83</v>
      </c>
      <c r="K76" s="241"/>
      <c r="L76" s="241"/>
      <c r="M76" s="241"/>
      <c r="N76" s="47">
        <f t="shared" si="5"/>
        <v>20989.83</v>
      </c>
      <c r="O76" s="241"/>
    </row>
    <row r="77" spans="1:15" s="6" customFormat="1" ht="15">
      <c r="A77" s="235" t="s">
        <v>180</v>
      </c>
      <c r="B77" s="9"/>
      <c r="C77" s="9"/>
      <c r="D77" s="9"/>
      <c r="E77" s="244"/>
      <c r="F77" s="245"/>
      <c r="G77" s="89"/>
      <c r="H77" s="244" t="s">
        <v>193</v>
      </c>
      <c r="I77" s="245">
        <v>41978</v>
      </c>
      <c r="J77" s="89">
        <v>396.2</v>
      </c>
      <c r="K77" s="9"/>
      <c r="L77" s="9"/>
      <c r="M77" s="9"/>
      <c r="N77" s="47">
        <f t="shared" si="5"/>
        <v>396.2</v>
      </c>
      <c r="O77" s="90"/>
    </row>
    <row r="78" spans="1:15" s="6" customFormat="1" ht="15">
      <c r="A78" s="246" t="s">
        <v>194</v>
      </c>
      <c r="B78" s="9"/>
      <c r="C78" s="9"/>
      <c r="D78" s="9"/>
      <c r="E78" s="244"/>
      <c r="F78" s="245"/>
      <c r="G78" s="89"/>
      <c r="H78" s="244" t="s">
        <v>220</v>
      </c>
      <c r="I78" s="245">
        <v>41992</v>
      </c>
      <c r="J78" s="89">
        <v>1351.01</v>
      </c>
      <c r="K78" s="9"/>
      <c r="L78" s="9"/>
      <c r="M78" s="9"/>
      <c r="N78" s="47">
        <f t="shared" si="5"/>
        <v>1351.01</v>
      </c>
      <c r="O78" s="90"/>
    </row>
    <row r="79" spans="1:15" s="6" customFormat="1" ht="15">
      <c r="A79" s="235" t="s">
        <v>177</v>
      </c>
      <c r="B79" s="64"/>
      <c r="C79" s="64"/>
      <c r="D79" s="64"/>
      <c r="E79" s="248"/>
      <c r="F79" s="191"/>
      <c r="G79" s="94"/>
      <c r="H79" s="248" t="s">
        <v>196</v>
      </c>
      <c r="I79" s="191">
        <v>42027</v>
      </c>
      <c r="J79" s="94">
        <v>156.48</v>
      </c>
      <c r="K79" s="64"/>
      <c r="L79" s="64"/>
      <c r="M79" s="64"/>
      <c r="N79" s="249">
        <f t="shared" si="5"/>
        <v>156.48</v>
      </c>
      <c r="O79" s="250"/>
    </row>
    <row r="80" spans="1:15" s="9" customFormat="1" ht="15">
      <c r="A80" s="254" t="s">
        <v>197</v>
      </c>
      <c r="E80" s="12"/>
      <c r="F80" s="189"/>
      <c r="G80" s="7"/>
      <c r="H80" s="244"/>
      <c r="I80" s="245"/>
      <c r="J80" s="89"/>
      <c r="K80" s="244" t="s">
        <v>198</v>
      </c>
      <c r="L80" s="245">
        <v>42041</v>
      </c>
      <c r="M80" s="89">
        <v>396.2</v>
      </c>
      <c r="N80" s="247">
        <f>M80+J80+G80+D80</f>
        <v>396.2</v>
      </c>
      <c r="O80" s="90"/>
    </row>
    <row r="81" spans="1:15" s="6" customFormat="1" ht="15">
      <c r="A81" s="39" t="s">
        <v>201</v>
      </c>
      <c r="B81" s="30"/>
      <c r="C81" s="9"/>
      <c r="D81" s="34"/>
      <c r="E81" s="45"/>
      <c r="F81" s="9"/>
      <c r="G81" s="17"/>
      <c r="H81" s="190"/>
      <c r="I81" s="191"/>
      <c r="J81" s="65"/>
      <c r="K81" s="30">
        <v>79</v>
      </c>
      <c r="L81" s="189">
        <v>42076</v>
      </c>
      <c r="M81" s="34">
        <v>445</v>
      </c>
      <c r="N81" s="47">
        <f>M81+J81+G81+D81</f>
        <v>445</v>
      </c>
      <c r="O81" s="21"/>
    </row>
    <row r="82" spans="1:15" s="6" customFormat="1" ht="15">
      <c r="A82" s="39" t="s">
        <v>202</v>
      </c>
      <c r="B82" s="30"/>
      <c r="C82" s="9"/>
      <c r="D82" s="34"/>
      <c r="E82" s="233"/>
      <c r="F82" s="191"/>
      <c r="G82" s="255"/>
      <c r="H82" s="204"/>
      <c r="I82" s="205"/>
      <c r="J82" s="65"/>
      <c r="K82" s="54">
        <v>80</v>
      </c>
      <c r="L82" s="205">
        <v>42066</v>
      </c>
      <c r="M82" s="187">
        <v>1051.61</v>
      </c>
      <c r="N82" s="47">
        <f aca="true" t="shared" si="6" ref="N82:N90">M82+J82+G82+D82</f>
        <v>1051.61</v>
      </c>
      <c r="O82" s="21"/>
    </row>
    <row r="83" spans="1:15" s="9" customFormat="1" ht="15">
      <c r="A83" s="254" t="s">
        <v>203</v>
      </c>
      <c r="E83" s="12"/>
      <c r="F83" s="189"/>
      <c r="G83" s="7"/>
      <c r="H83" s="244"/>
      <c r="I83" s="245"/>
      <c r="J83" s="89"/>
      <c r="K83" s="244" t="s">
        <v>204</v>
      </c>
      <c r="L83" s="245">
        <v>42094</v>
      </c>
      <c r="M83" s="89">
        <v>777.07</v>
      </c>
      <c r="N83" s="47">
        <f t="shared" si="6"/>
        <v>777.07</v>
      </c>
      <c r="O83" s="90"/>
    </row>
    <row r="84" spans="1:15" s="9" customFormat="1" ht="15">
      <c r="A84" s="254" t="s">
        <v>205</v>
      </c>
      <c r="E84" s="12"/>
      <c r="F84" s="189"/>
      <c r="G84" s="7"/>
      <c r="H84" s="244"/>
      <c r="I84" s="245"/>
      <c r="J84" s="89"/>
      <c r="K84" s="244" t="s">
        <v>206</v>
      </c>
      <c r="L84" s="245">
        <v>42090</v>
      </c>
      <c r="M84" s="89">
        <v>576.37</v>
      </c>
      <c r="N84" s="47">
        <f t="shared" si="6"/>
        <v>576.37</v>
      </c>
      <c r="O84" s="90"/>
    </row>
    <row r="85" spans="1:15" s="9" customFormat="1" ht="33.75" customHeight="1">
      <c r="A85" s="254" t="s">
        <v>211</v>
      </c>
      <c r="E85" s="12"/>
      <c r="F85" s="189"/>
      <c r="G85" s="7"/>
      <c r="H85" s="244"/>
      <c r="I85" s="245"/>
      <c r="J85" s="89"/>
      <c r="K85" s="244" t="s">
        <v>212</v>
      </c>
      <c r="L85" s="245">
        <v>42118</v>
      </c>
      <c r="M85" s="89">
        <v>1003.49</v>
      </c>
      <c r="N85" s="47">
        <f t="shared" si="6"/>
        <v>1003.49</v>
      </c>
      <c r="O85" s="90"/>
    </row>
    <row r="86" spans="1:15" s="6" customFormat="1" ht="18.75" customHeight="1">
      <c r="A86" s="39" t="s">
        <v>214</v>
      </c>
      <c r="B86" s="54"/>
      <c r="C86" s="64"/>
      <c r="D86" s="48"/>
      <c r="E86" s="55"/>
      <c r="F86" s="64"/>
      <c r="G86" s="186"/>
      <c r="H86" s="190"/>
      <c r="I86" s="191"/>
      <c r="J86" s="65"/>
      <c r="K86" s="190" t="s">
        <v>215</v>
      </c>
      <c r="L86" s="191">
        <v>42088</v>
      </c>
      <c r="M86" s="65">
        <v>81.6</v>
      </c>
      <c r="N86" s="47">
        <f t="shared" si="6"/>
        <v>81.6</v>
      </c>
      <c r="O86" s="21"/>
    </row>
    <row r="87" spans="1:15" s="6" customFormat="1" ht="15">
      <c r="A87" s="39" t="s">
        <v>216</v>
      </c>
      <c r="B87" s="30"/>
      <c r="C87" s="9"/>
      <c r="D87" s="35"/>
      <c r="E87" s="45"/>
      <c r="F87" s="9"/>
      <c r="G87" s="17"/>
      <c r="H87" s="30"/>
      <c r="I87" s="9"/>
      <c r="J87" s="34"/>
      <c r="K87" s="27" t="s">
        <v>217</v>
      </c>
      <c r="L87" s="189">
        <v>42093</v>
      </c>
      <c r="M87" s="34">
        <v>80.41</v>
      </c>
      <c r="N87" s="47">
        <f t="shared" si="6"/>
        <v>80.41</v>
      </c>
      <c r="O87" s="21"/>
    </row>
    <row r="88" spans="1:15" s="6" customFormat="1" ht="18.75" customHeight="1">
      <c r="A88" s="39" t="s">
        <v>214</v>
      </c>
      <c r="B88" s="54"/>
      <c r="C88" s="64"/>
      <c r="D88" s="48"/>
      <c r="E88" s="55"/>
      <c r="F88" s="64"/>
      <c r="G88" s="186"/>
      <c r="H88" s="190"/>
      <c r="I88" s="191"/>
      <c r="J88" s="65"/>
      <c r="K88" s="190" t="s">
        <v>215</v>
      </c>
      <c r="L88" s="191">
        <v>42088</v>
      </c>
      <c r="M88" s="65">
        <v>176.8</v>
      </c>
      <c r="N88" s="47">
        <f t="shared" si="6"/>
        <v>176.8</v>
      </c>
      <c r="O88" s="21"/>
    </row>
    <row r="89" spans="1:15" s="9" customFormat="1" ht="15">
      <c r="A89" s="254"/>
      <c r="E89" s="12"/>
      <c r="F89" s="189"/>
      <c r="G89" s="7"/>
      <c r="H89" s="244"/>
      <c r="I89" s="245"/>
      <c r="J89" s="89"/>
      <c r="K89" s="244"/>
      <c r="L89" s="245"/>
      <c r="M89" s="89"/>
      <c r="N89" s="47">
        <f t="shared" si="6"/>
        <v>0</v>
      </c>
      <c r="O89" s="90"/>
    </row>
    <row r="90" spans="1:15" s="9" customFormat="1" ht="15">
      <c r="A90" s="254"/>
      <c r="E90" s="12"/>
      <c r="F90" s="189"/>
      <c r="G90" s="7"/>
      <c r="H90" s="244"/>
      <c r="I90" s="245"/>
      <c r="J90" s="89"/>
      <c r="K90" s="244"/>
      <c r="L90" s="245"/>
      <c r="M90" s="89"/>
      <c r="N90" s="47">
        <f t="shared" si="6"/>
        <v>0</v>
      </c>
      <c r="O90" s="90"/>
    </row>
    <row r="91" spans="1:15" s="79" customFormat="1" ht="20.25" thickBot="1">
      <c r="A91" s="236" t="s">
        <v>4</v>
      </c>
      <c r="B91" s="100"/>
      <c r="C91" s="237"/>
      <c r="D91" s="238">
        <f>SUM(D57:D90)</f>
        <v>2817.77</v>
      </c>
      <c r="E91" s="239"/>
      <c r="F91" s="251"/>
      <c r="G91" s="252">
        <f>SUM(G57:G90)</f>
        <v>44778.72</v>
      </c>
      <c r="H91" s="251"/>
      <c r="I91" s="251"/>
      <c r="J91" s="252">
        <f>SUM(J57:J90)</f>
        <v>24737.57</v>
      </c>
      <c r="K91" s="251"/>
      <c r="L91" s="251"/>
      <c r="M91" s="252">
        <f>SUM(M57:M90)</f>
        <v>4588.55</v>
      </c>
      <c r="N91" s="253">
        <f t="shared" si="5"/>
        <v>76922.61</v>
      </c>
      <c r="O91" s="240"/>
    </row>
    <row r="92" spans="1:15" s="6" customFormat="1" ht="40.5" customHeight="1" hidden="1" thickBot="1">
      <c r="A92" s="306" t="s">
        <v>30</v>
      </c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8"/>
      <c r="O92" s="56"/>
    </row>
    <row r="93" spans="1:15" s="6" customFormat="1" ht="12.75" hidden="1">
      <c r="A93" s="38"/>
      <c r="B93" s="30"/>
      <c r="C93" s="9"/>
      <c r="D93" s="35"/>
      <c r="E93" s="45"/>
      <c r="F93" s="9"/>
      <c r="G93" s="17"/>
      <c r="H93" s="30"/>
      <c r="I93" s="9"/>
      <c r="J93" s="35"/>
      <c r="K93" s="30"/>
      <c r="L93" s="9"/>
      <c r="M93" s="35"/>
      <c r="N93" s="45"/>
      <c r="O93" s="21"/>
    </row>
    <row r="94" spans="1:15" s="6" customFormat="1" ht="12.75" hidden="1">
      <c r="A94" s="38"/>
      <c r="B94" s="30"/>
      <c r="C94" s="9"/>
      <c r="D94" s="35"/>
      <c r="E94" s="45"/>
      <c r="F94" s="9"/>
      <c r="G94" s="17"/>
      <c r="H94" s="30"/>
      <c r="I94" s="9"/>
      <c r="J94" s="35"/>
      <c r="K94" s="30"/>
      <c r="L94" s="9"/>
      <c r="M94" s="35"/>
      <c r="N94" s="45"/>
      <c r="O94" s="21"/>
    </row>
    <row r="95" spans="1:15" s="6" customFormat="1" ht="12.75" hidden="1">
      <c r="A95" s="38"/>
      <c r="B95" s="30"/>
      <c r="C95" s="9"/>
      <c r="D95" s="35"/>
      <c r="E95" s="45"/>
      <c r="F95" s="9"/>
      <c r="G95" s="17"/>
      <c r="H95" s="30"/>
      <c r="I95" s="9"/>
      <c r="J95" s="35"/>
      <c r="K95" s="30"/>
      <c r="L95" s="9"/>
      <c r="M95" s="35"/>
      <c r="N95" s="45"/>
      <c r="O95" s="21"/>
    </row>
    <row r="96" spans="1:15" s="6" customFormat="1" ht="12.75" hidden="1">
      <c r="A96" s="38"/>
      <c r="B96" s="30"/>
      <c r="C96" s="9"/>
      <c r="D96" s="35"/>
      <c r="E96" s="45"/>
      <c r="F96" s="9"/>
      <c r="G96" s="17"/>
      <c r="H96" s="30"/>
      <c r="I96" s="9"/>
      <c r="J96" s="35"/>
      <c r="K96" s="30"/>
      <c r="L96" s="9"/>
      <c r="M96" s="35"/>
      <c r="N96" s="45"/>
      <c r="O96" s="21"/>
    </row>
    <row r="97" spans="1:15" s="6" customFormat="1" ht="13.5" hidden="1" thickBot="1">
      <c r="A97" s="38"/>
      <c r="B97" s="30"/>
      <c r="C97" s="9"/>
      <c r="D97" s="35"/>
      <c r="E97" s="45"/>
      <c r="F97" s="9"/>
      <c r="G97" s="17"/>
      <c r="H97" s="30"/>
      <c r="I97" s="9"/>
      <c r="J97" s="35"/>
      <c r="K97" s="30"/>
      <c r="L97" s="9"/>
      <c r="M97" s="35"/>
      <c r="N97" s="45"/>
      <c r="O97" s="21"/>
    </row>
    <row r="98" spans="1:15" s="79" customFormat="1" ht="20.25" hidden="1" thickBot="1">
      <c r="A98" s="76" t="s">
        <v>4</v>
      </c>
      <c r="B98" s="80"/>
      <c r="C98" s="81"/>
      <c r="D98" s="83">
        <f>SUM(D93:D97)</f>
        <v>0</v>
      </c>
      <c r="E98" s="84"/>
      <c r="F98" s="83"/>
      <c r="G98" s="83">
        <f>SUM(G93:G97)</f>
        <v>0</v>
      </c>
      <c r="H98" s="83"/>
      <c r="I98" s="83"/>
      <c r="J98" s="83">
        <f>SUM(J93:J97)</f>
        <v>0</v>
      </c>
      <c r="K98" s="83"/>
      <c r="L98" s="83"/>
      <c r="M98" s="83">
        <f>SUM(M93:M97)</f>
        <v>0</v>
      </c>
      <c r="N98" s="77"/>
      <c r="O98" s="82"/>
    </row>
    <row r="99" spans="1:15" s="6" customFormat="1" ht="20.25" thickBot="1">
      <c r="A99" s="60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56"/>
    </row>
    <row r="100" spans="1:15" s="2" customFormat="1" ht="20.25" thickBot="1">
      <c r="A100" s="41" t="s">
        <v>6</v>
      </c>
      <c r="B100" s="61"/>
      <c r="C100" s="57"/>
      <c r="D100" s="62">
        <f>D98+D91+D55+D49</f>
        <v>203970.25</v>
      </c>
      <c r="E100" s="58"/>
      <c r="F100" s="57"/>
      <c r="G100" s="62">
        <f>G98+G91+G55+G49</f>
        <v>126724.32</v>
      </c>
      <c r="H100" s="58"/>
      <c r="I100" s="57"/>
      <c r="J100" s="62">
        <f>J98+J91+J55+J49</f>
        <v>114700.11</v>
      </c>
      <c r="K100" s="58"/>
      <c r="L100" s="57"/>
      <c r="M100" s="62">
        <f>M98+M91+M55+M49</f>
        <v>102706.88</v>
      </c>
      <c r="N100" s="59"/>
      <c r="O100" s="25">
        <f>D100+G100+J100+M100</f>
        <v>548101.56</v>
      </c>
    </row>
    <row r="101" spans="1:13" s="2" customFormat="1" ht="13.5" thickBot="1">
      <c r="A101" s="51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4" s="2" customFormat="1" ht="13.5" thickBot="1">
      <c r="A102" s="49"/>
      <c r="B102" s="52" t="s">
        <v>18</v>
      </c>
      <c r="C102" s="52" t="s">
        <v>19</v>
      </c>
      <c r="D102" s="52" t="s">
        <v>20</v>
      </c>
      <c r="E102" s="52" t="s">
        <v>21</v>
      </c>
      <c r="F102" s="52" t="s">
        <v>22</v>
      </c>
      <c r="G102" s="52" t="s">
        <v>23</v>
      </c>
      <c r="H102" s="52" t="s">
        <v>24</v>
      </c>
      <c r="I102" s="52" t="s">
        <v>25</v>
      </c>
      <c r="J102" s="52" t="s">
        <v>14</v>
      </c>
      <c r="K102" s="52" t="s">
        <v>15</v>
      </c>
      <c r="L102" s="52" t="s">
        <v>16</v>
      </c>
      <c r="M102" s="52" t="s">
        <v>17</v>
      </c>
      <c r="N102" s="52" t="s">
        <v>27</v>
      </c>
    </row>
    <row r="103" spans="1:14" s="2" customFormat="1" ht="13.5" thickBot="1">
      <c r="A103" s="51" t="s">
        <v>13</v>
      </c>
      <c r="B103" s="96">
        <v>46858.2</v>
      </c>
      <c r="C103" s="49">
        <f>B108</f>
        <v>78831.29</v>
      </c>
      <c r="D103" s="49">
        <f aca="true" t="shared" si="7" ref="D103:M103">C108</f>
        <v>123632.89</v>
      </c>
      <c r="E103" s="50">
        <f>D108</f>
        <v>-39450.39</v>
      </c>
      <c r="F103" s="49">
        <f t="shared" si="7"/>
        <v>9.94999999999709</v>
      </c>
      <c r="G103" s="49">
        <f t="shared" si="7"/>
        <v>35544.55</v>
      </c>
      <c r="H103" s="50">
        <f t="shared" si="7"/>
        <v>-48052.78</v>
      </c>
      <c r="I103" s="49">
        <f t="shared" si="7"/>
        <v>-7733.92</v>
      </c>
      <c r="J103" s="49">
        <f t="shared" si="7"/>
        <v>34234.1</v>
      </c>
      <c r="K103" s="50">
        <f t="shared" si="7"/>
        <v>-39794.15</v>
      </c>
      <c r="L103" s="49">
        <f t="shared" si="7"/>
        <v>409.459999999999</v>
      </c>
      <c r="M103" s="49">
        <f t="shared" si="7"/>
        <v>42061.23</v>
      </c>
      <c r="N103" s="49"/>
    </row>
    <row r="104" spans="1:14" s="195" customFormat="1" ht="13.5" thickBot="1">
      <c r="A104" s="193" t="s">
        <v>11</v>
      </c>
      <c r="B104" s="194">
        <v>41433.87</v>
      </c>
      <c r="C104" s="194">
        <v>41433.87</v>
      </c>
      <c r="D104" s="194">
        <v>41433.87</v>
      </c>
      <c r="E104" s="194">
        <v>35916.87</v>
      </c>
      <c r="F104" s="194">
        <v>41433.87</v>
      </c>
      <c r="G104" s="194">
        <v>39604.12</v>
      </c>
      <c r="H104" s="194">
        <v>39581.52</v>
      </c>
      <c r="I104" s="194">
        <v>41433.87</v>
      </c>
      <c r="J104" s="194">
        <v>41433.87</v>
      </c>
      <c r="K104" s="194">
        <v>41433.87</v>
      </c>
      <c r="L104" s="194">
        <v>41433.87</v>
      </c>
      <c r="M104" s="194">
        <v>41433.87</v>
      </c>
      <c r="N104" s="194">
        <f>SUM(B104:M104)</f>
        <v>488007.34</v>
      </c>
    </row>
    <row r="105" spans="1:14" s="195" customFormat="1" ht="13.5" thickBot="1">
      <c r="A105" s="193" t="s">
        <v>12</v>
      </c>
      <c r="B105" s="194">
        <v>31973.09</v>
      </c>
      <c r="C105" s="194">
        <v>44801.6</v>
      </c>
      <c r="D105" s="194">
        <v>40886.97</v>
      </c>
      <c r="E105" s="194">
        <v>39460.34</v>
      </c>
      <c r="F105" s="194">
        <v>35534.6</v>
      </c>
      <c r="G105" s="194">
        <v>43126.99</v>
      </c>
      <c r="H105" s="194">
        <v>40318.86</v>
      </c>
      <c r="I105" s="194">
        <v>41968.02</v>
      </c>
      <c r="J105" s="194">
        <v>40671.86</v>
      </c>
      <c r="K105" s="194">
        <v>40203.61</v>
      </c>
      <c r="L105" s="194">
        <v>41651.77</v>
      </c>
      <c r="M105" s="194">
        <v>37901.56</v>
      </c>
      <c r="N105" s="194">
        <f>SUM(B105:M105)</f>
        <v>478499.27</v>
      </c>
    </row>
    <row r="106" spans="1:14" s="195" customFormat="1" ht="13.5" thickBot="1">
      <c r="A106" s="193" t="s">
        <v>195</v>
      </c>
      <c r="B106" s="194"/>
      <c r="C106" s="194"/>
      <c r="D106" s="194"/>
      <c r="E106" s="194"/>
      <c r="F106" s="194"/>
      <c r="G106" s="194">
        <v>246</v>
      </c>
      <c r="H106" s="194">
        <v>246</v>
      </c>
      <c r="I106" s="194">
        <v>246</v>
      </c>
      <c r="J106" s="194">
        <v>246</v>
      </c>
      <c r="K106" s="194">
        <v>246</v>
      </c>
      <c r="L106" s="194">
        <v>246</v>
      </c>
      <c r="M106" s="194">
        <v>246</v>
      </c>
      <c r="N106" s="194">
        <f>SUM(B106:M106)</f>
        <v>1722</v>
      </c>
    </row>
    <row r="107" spans="1:14" s="2" customFormat="1" ht="13.5" thickBot="1">
      <c r="A107" s="51" t="s">
        <v>28</v>
      </c>
      <c r="B107" s="49">
        <f aca="true" t="shared" si="8" ref="B107:M107">B105-B104</f>
        <v>-9460.78</v>
      </c>
      <c r="C107" s="49">
        <f t="shared" si="8"/>
        <v>3367.73</v>
      </c>
      <c r="D107" s="49">
        <f t="shared" si="8"/>
        <v>-546.900000000001</v>
      </c>
      <c r="E107" s="49">
        <f t="shared" si="8"/>
        <v>3543.46999999999</v>
      </c>
      <c r="F107" s="49">
        <f t="shared" si="8"/>
        <v>-5899.27</v>
      </c>
      <c r="G107" s="49">
        <f t="shared" si="8"/>
        <v>3522.87</v>
      </c>
      <c r="H107" s="49">
        <f t="shared" si="8"/>
        <v>737.340000000004</v>
      </c>
      <c r="I107" s="49">
        <f t="shared" si="8"/>
        <v>534.149999999994</v>
      </c>
      <c r="J107" s="49">
        <f t="shared" si="8"/>
        <v>-762.010000000002</v>
      </c>
      <c r="K107" s="49">
        <f t="shared" si="8"/>
        <v>-1230.26</v>
      </c>
      <c r="L107" s="49">
        <f t="shared" si="8"/>
        <v>217.899999999994</v>
      </c>
      <c r="M107" s="49">
        <f t="shared" si="8"/>
        <v>-3532.31</v>
      </c>
      <c r="N107" s="224">
        <f>SUM(B107:M107)</f>
        <v>-9508.07000000002</v>
      </c>
    </row>
    <row r="108" spans="1:14" s="2" customFormat="1" ht="13.5" thickBot="1">
      <c r="A108" s="51" t="s">
        <v>26</v>
      </c>
      <c r="B108" s="196">
        <f>B103+B105</f>
        <v>78831.29</v>
      </c>
      <c r="C108" s="49">
        <f>C103+C105</f>
        <v>123632.89</v>
      </c>
      <c r="D108" s="197">
        <f>D103+D105-D100</f>
        <v>-39450.39</v>
      </c>
      <c r="E108" s="49">
        <f>E103+E105</f>
        <v>9.94999999999709</v>
      </c>
      <c r="F108" s="49">
        <f>F103+F105</f>
        <v>35544.55</v>
      </c>
      <c r="G108" s="197">
        <f>G103+G105-G100</f>
        <v>-48052.78</v>
      </c>
      <c r="H108" s="49">
        <f>H103+H105</f>
        <v>-7733.92</v>
      </c>
      <c r="I108" s="49">
        <f>I103+I105</f>
        <v>34234.1</v>
      </c>
      <c r="J108" s="197">
        <f>J103+J105-J100</f>
        <v>-39794.15</v>
      </c>
      <c r="K108" s="49">
        <f>K103+K105</f>
        <v>409.459999999999</v>
      </c>
      <c r="L108" s="49">
        <f>L103+L105</f>
        <v>42061.23</v>
      </c>
      <c r="M108" s="197">
        <f>M103+M105-M100</f>
        <v>-22744.09</v>
      </c>
      <c r="N108" s="196">
        <f>M108+N106</f>
        <v>-21022.09</v>
      </c>
    </row>
    <row r="109" spans="7:14" s="2" customFormat="1" ht="57" customHeight="1">
      <c r="G109" s="32"/>
      <c r="H109" s="298" t="s">
        <v>138</v>
      </c>
      <c r="I109" s="298"/>
      <c r="J109" s="298"/>
      <c r="K109" s="298"/>
      <c r="L109" s="297" t="s">
        <v>139</v>
      </c>
      <c r="M109" s="297"/>
      <c r="N109" s="297"/>
    </row>
    <row r="110" spans="8:14" s="2" customFormat="1" ht="72" customHeight="1">
      <c r="H110" s="296" t="s">
        <v>140</v>
      </c>
      <c r="I110" s="296"/>
      <c r="J110" s="296"/>
      <c r="K110" s="296"/>
      <c r="L110" s="304" t="s">
        <v>167</v>
      </c>
      <c r="M110" s="304"/>
      <c r="N110" s="304"/>
    </row>
    <row r="111" s="2" customFormat="1" ht="12.75"/>
    <row r="112" s="2" customFormat="1" ht="12.75"/>
    <row r="113" spans="8:14" s="2" customFormat="1" ht="15">
      <c r="H113" s="303" t="s">
        <v>126</v>
      </c>
      <c r="I113" s="303"/>
      <c r="J113" s="303"/>
      <c r="K113" s="198">
        <f>O100</f>
        <v>548101.56</v>
      </c>
      <c r="L113" s="199">
        <v>548101.56</v>
      </c>
      <c r="M113" s="199"/>
      <c r="N113" s="269">
        <f>L113+M113</f>
        <v>548101.56</v>
      </c>
    </row>
    <row r="114" spans="8:14" s="2" customFormat="1" ht="15">
      <c r="H114" s="303" t="s">
        <v>127</v>
      </c>
      <c r="I114" s="303"/>
      <c r="J114" s="303"/>
      <c r="K114" s="198">
        <f>N104</f>
        <v>488007.34</v>
      </c>
      <c r="L114" s="199">
        <v>488007.34</v>
      </c>
      <c r="M114" s="199"/>
      <c r="N114" s="269">
        <f aca="true" t="shared" si="9" ref="N114:N119">L114+M114</f>
        <v>488007.34</v>
      </c>
    </row>
    <row r="115" spans="8:14" s="2" customFormat="1" ht="15">
      <c r="H115" s="303" t="s">
        <v>128</v>
      </c>
      <c r="I115" s="303"/>
      <c r="J115" s="303"/>
      <c r="K115" s="198">
        <f>N105</f>
        <v>478499.27</v>
      </c>
      <c r="L115" s="199">
        <v>478499.27</v>
      </c>
      <c r="M115" s="199">
        <v>1722</v>
      </c>
      <c r="N115" s="269">
        <f t="shared" si="9"/>
        <v>480221.27</v>
      </c>
    </row>
    <row r="116" spans="8:14" s="2" customFormat="1" ht="15">
      <c r="H116" s="303" t="s">
        <v>129</v>
      </c>
      <c r="I116" s="303"/>
      <c r="J116" s="303"/>
      <c r="K116" s="198">
        <f>K115-K114</f>
        <v>-9508.07</v>
      </c>
      <c r="L116" s="198">
        <v>-9508.07</v>
      </c>
      <c r="M116" s="199">
        <v>1722</v>
      </c>
      <c r="N116" s="269">
        <f t="shared" si="9"/>
        <v>-7786.07</v>
      </c>
    </row>
    <row r="117" spans="8:14" s="2" customFormat="1" ht="15">
      <c r="H117" s="326" t="s">
        <v>130</v>
      </c>
      <c r="I117" s="326"/>
      <c r="J117" s="326"/>
      <c r="K117" s="198">
        <f>K114-K113</f>
        <v>-60094.22</v>
      </c>
      <c r="L117" s="198">
        <v>-60094.22</v>
      </c>
      <c r="M117" s="202"/>
      <c r="N117" s="269">
        <f t="shared" si="9"/>
        <v>-60094.22</v>
      </c>
    </row>
    <row r="118" spans="8:14" s="2" customFormat="1" ht="15">
      <c r="H118" s="322" t="s">
        <v>187</v>
      </c>
      <c r="I118" s="323"/>
      <c r="J118" s="324"/>
      <c r="K118" s="198">
        <f>B103</f>
        <v>46858.2</v>
      </c>
      <c r="L118" s="199">
        <v>46858.2</v>
      </c>
      <c r="M118" s="199"/>
      <c r="N118" s="269">
        <f t="shared" si="9"/>
        <v>46858.2</v>
      </c>
    </row>
    <row r="119" spans="8:14" s="2" customFormat="1" ht="15.75">
      <c r="H119" s="325" t="s">
        <v>188</v>
      </c>
      <c r="I119" s="325"/>
      <c r="J119" s="325"/>
      <c r="K119" s="200">
        <f>K118+K116+K117+K120</f>
        <v>-21022.09</v>
      </c>
      <c r="L119" s="200">
        <f>L118+L116+L117+L120</f>
        <v>-22744.09</v>
      </c>
      <c r="M119" s="200">
        <f>M118+M116+M117+M120</f>
        <v>1722</v>
      </c>
      <c r="N119" s="269">
        <f t="shared" si="9"/>
        <v>-21022.09</v>
      </c>
    </row>
    <row r="120" spans="8:13" s="2" customFormat="1" ht="15">
      <c r="H120" s="321" t="s">
        <v>195</v>
      </c>
      <c r="I120" s="321"/>
      <c r="J120" s="321"/>
      <c r="K120" s="201">
        <f>N106</f>
        <v>1722</v>
      </c>
      <c r="L120" s="199"/>
      <c r="M120" s="199"/>
    </row>
    <row r="121" spans="8:13" s="2" customFormat="1" ht="15">
      <c r="H121" s="326" t="s">
        <v>131</v>
      </c>
      <c r="I121" s="326"/>
      <c r="J121" s="326"/>
      <c r="K121" s="201">
        <f>D91+G91+J91+M91</f>
        <v>76922.61</v>
      </c>
      <c r="L121" s="302" t="s">
        <v>158</v>
      </c>
      <c r="M121" s="302"/>
    </row>
    <row r="122" spans="8:13" ht="15">
      <c r="H122" s="321" t="s">
        <v>132</v>
      </c>
      <c r="I122" s="321"/>
      <c r="J122" s="321"/>
      <c r="K122" s="201">
        <v>20769.73</v>
      </c>
      <c r="L122" s="199"/>
      <c r="M122" s="199"/>
    </row>
    <row r="123" spans="8:13" ht="15">
      <c r="H123" s="321" t="s">
        <v>133</v>
      </c>
      <c r="I123" s="321"/>
      <c r="J123" s="321"/>
      <c r="K123" s="201">
        <v>4521.7</v>
      </c>
      <c r="L123" s="199"/>
      <c r="M123" s="199"/>
    </row>
    <row r="124" spans="8:13" ht="15">
      <c r="H124" s="321" t="s">
        <v>134</v>
      </c>
      <c r="I124" s="321"/>
      <c r="J124" s="321"/>
      <c r="K124" s="201">
        <f>K122+K123</f>
        <v>25291.43</v>
      </c>
      <c r="L124" s="199"/>
      <c r="M124" s="199"/>
    </row>
    <row r="125" spans="8:13" ht="15">
      <c r="H125" s="321" t="s">
        <v>135</v>
      </c>
      <c r="I125" s="321"/>
      <c r="J125" s="321"/>
      <c r="K125" s="201">
        <f>K124-K121</f>
        <v>-51631.18</v>
      </c>
      <c r="L125" s="202"/>
      <c r="M125" s="199"/>
    </row>
    <row r="126" spans="8:13" ht="15.75">
      <c r="H126" s="321" t="s">
        <v>136</v>
      </c>
      <c r="I126" s="321"/>
      <c r="J126" s="321"/>
      <c r="K126" s="203">
        <f>K117-K125</f>
        <v>-8463.04</v>
      </c>
      <c r="L126" s="199"/>
      <c r="M126" s="199"/>
    </row>
  </sheetData>
  <sheetProtection/>
  <mergeCells count="32">
    <mergeCell ref="H126:J126"/>
    <mergeCell ref="H118:J118"/>
    <mergeCell ref="H119:J119"/>
    <mergeCell ref="H120:J120"/>
    <mergeCell ref="H121:J121"/>
    <mergeCell ref="H117:J117"/>
    <mergeCell ref="H125:J125"/>
    <mergeCell ref="H124:J124"/>
    <mergeCell ref="H123:J123"/>
    <mergeCell ref="H122:J122"/>
    <mergeCell ref="A1:N1"/>
    <mergeCell ref="A92:N92"/>
    <mergeCell ref="A56:N56"/>
    <mergeCell ref="B2:D2"/>
    <mergeCell ref="E2:G2"/>
    <mergeCell ref="C52:C54"/>
    <mergeCell ref="D52:D54"/>
    <mergeCell ref="A51:N51"/>
    <mergeCell ref="H2:J2"/>
    <mergeCell ref="K2:M2"/>
    <mergeCell ref="L121:M121"/>
    <mergeCell ref="H116:J116"/>
    <mergeCell ref="H114:J114"/>
    <mergeCell ref="H115:J115"/>
    <mergeCell ref="L110:N110"/>
    <mergeCell ref="H113:J113"/>
    <mergeCell ref="B52:B54"/>
    <mergeCell ref="A4:O4"/>
    <mergeCell ref="H110:K110"/>
    <mergeCell ref="L109:N109"/>
    <mergeCell ref="H109:K109"/>
    <mergeCell ref="A37:A40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H16"/>
  <sheetViews>
    <sheetView zoomScalePageLayoutView="0" workbookViewId="0" topLeftCell="A1">
      <selection activeCell="B13" sqref="B13:H17"/>
    </sheetView>
  </sheetViews>
  <sheetFormatPr defaultColWidth="9.00390625" defaultRowHeight="12.75"/>
  <sheetData>
    <row r="9" spans="6:8" ht="12.75">
      <c r="F9" s="327"/>
      <c r="H9" s="328"/>
    </row>
    <row r="10" spans="6:8" ht="12.75">
      <c r="F10" s="327"/>
      <c r="H10" s="328"/>
    </row>
    <row r="11" spans="6:8" ht="12.75">
      <c r="F11" s="327"/>
      <c r="H11" s="328"/>
    </row>
    <row r="12" ht="12.75">
      <c r="H12" s="231"/>
    </row>
    <row r="13" ht="12.75">
      <c r="C13" t="s">
        <v>218</v>
      </c>
    </row>
    <row r="16" spans="3:7" ht="12.75">
      <c r="C16" t="s">
        <v>219</v>
      </c>
      <c r="E16">
        <v>1722</v>
      </c>
      <c r="G16">
        <v>1722</v>
      </c>
    </row>
  </sheetData>
  <sheetProtection/>
  <mergeCells count="2">
    <mergeCell ref="F9:F11"/>
    <mergeCell ref="H9:H1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2015-07-24T14:42:58Z</cp:lastPrinted>
  <dcterms:created xsi:type="dcterms:W3CDTF">2010-04-02T14:46:04Z</dcterms:created>
  <dcterms:modified xsi:type="dcterms:W3CDTF">2015-07-24T14:43:07Z</dcterms:modified>
  <cp:category/>
  <cp:version/>
  <cp:contentType/>
  <cp:contentStatus/>
</cp:coreProperties>
</file>