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15480" windowHeight="11580"/>
  </bookViews>
  <sheets>
    <sheet name="по голосованию" sheetId="15" r:id="rId1"/>
  </sheets>
  <definedNames>
    <definedName name="_xlnm.Print_Area" localSheetId="0">'по голосованию'!$A$1:$F$150</definedName>
  </definedNames>
  <calcPr calcId="145621" fullPrecision="0"/>
</workbook>
</file>

<file path=xl/calcChain.xml><?xml version="1.0" encoding="utf-8"?>
<calcChain xmlns="http://schemas.openxmlformats.org/spreadsheetml/2006/main">
  <c r="E131" i="15" l="1"/>
  <c r="F131" i="15" s="1"/>
  <c r="F129" i="15" s="1"/>
  <c r="D131" i="15"/>
  <c r="F130" i="15"/>
  <c r="E130" i="15"/>
  <c r="D129" i="15"/>
  <c r="G124" i="15"/>
  <c r="E124" i="15"/>
  <c r="D124" i="15"/>
  <c r="E123" i="15"/>
  <c r="F114" i="15"/>
  <c r="E114" i="15"/>
  <c r="D114" i="15"/>
  <c r="F113" i="15"/>
  <c r="E113" i="15"/>
  <c r="D110" i="15"/>
  <c r="E107" i="15"/>
  <c r="F107" i="15" s="1"/>
  <c r="D107" i="15"/>
  <c r="D105" i="15"/>
  <c r="E105" i="15" s="1"/>
  <c r="F105" i="15" s="1"/>
  <c r="D103" i="15"/>
  <c r="D102" i="15"/>
  <c r="D101" i="15"/>
  <c r="D100" i="15"/>
  <c r="D98" i="15"/>
  <c r="D97" i="15"/>
  <c r="E97" i="15" s="1"/>
  <c r="F97" i="15" s="1"/>
  <c r="D93" i="15"/>
  <c r="D92" i="15"/>
  <c r="E92" i="15" s="1"/>
  <c r="F92" i="15" s="1"/>
  <c r="D88" i="15"/>
  <c r="D85" i="15"/>
  <c r="D84" i="15" s="1"/>
  <c r="E84" i="15" s="1"/>
  <c r="F84" i="15" s="1"/>
  <c r="D81" i="15"/>
  <c r="D80" i="15"/>
  <c r="D79" i="15"/>
  <c r="D78" i="15"/>
  <c r="D77" i="15"/>
  <c r="D76" i="15"/>
  <c r="D75" i="15"/>
  <c r="D73" i="15"/>
  <c r="D72" i="15"/>
  <c r="D71" i="15"/>
  <c r="D70" i="15"/>
  <c r="E70" i="15" s="1"/>
  <c r="F70" i="15" s="1"/>
  <c r="E69" i="15"/>
  <c r="F69" i="15" s="1"/>
  <c r="D69" i="15"/>
  <c r="D68" i="15"/>
  <c r="E68" i="15" s="1"/>
  <c r="F68" i="15" s="1"/>
  <c r="E67" i="15"/>
  <c r="D67" i="15"/>
  <c r="E57" i="15"/>
  <c r="D57" i="15"/>
  <c r="E56" i="15"/>
  <c r="F56" i="15" s="1"/>
  <c r="D56" i="15"/>
  <c r="D55" i="15"/>
  <c r="E55" i="15" s="1"/>
  <c r="F55" i="15" s="1"/>
  <c r="E54" i="15"/>
  <c r="F54" i="15" s="1"/>
  <c r="D54" i="15"/>
  <c r="F53" i="15"/>
  <c r="E53" i="15"/>
  <c r="E48" i="15"/>
  <c r="D48" i="15" s="1"/>
  <c r="E42" i="15"/>
  <c r="D42" i="15" s="1"/>
  <c r="D41" i="15"/>
  <c r="E41" i="15" s="1"/>
  <c r="F41" i="15" s="1"/>
  <c r="E40" i="15"/>
  <c r="D40" i="15"/>
  <c r="E39" i="15"/>
  <c r="D39" i="15"/>
  <c r="E38" i="15"/>
  <c r="D38" i="15"/>
  <c r="E27" i="15"/>
  <c r="D27" i="15"/>
  <c r="F26" i="15"/>
  <c r="F14" i="15"/>
  <c r="E14" i="15" s="1"/>
  <c r="D14" i="15" s="1"/>
  <c r="D125" i="15" l="1"/>
  <c r="D133" i="15" s="1"/>
  <c r="E110" i="15"/>
  <c r="F110" i="15" s="1"/>
  <c r="F123" i="15"/>
  <c r="F125" i="15" s="1"/>
  <c r="F133" i="15" s="1"/>
  <c r="E129" i="15"/>
  <c r="E125" i="15" l="1"/>
  <c r="E133" i="15" s="1"/>
</calcChain>
</file>

<file path=xl/sharedStrings.xml><?xml version="1.0" encoding="utf-8"?>
<sst xmlns="http://schemas.openxmlformats.org/spreadsheetml/2006/main" count="238" uniqueCount="163">
  <si>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</si>
  <si>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</si>
  <si>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</si>
  <si>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</si>
  <si>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</si>
  <si>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</si>
  <si>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</si>
  <si>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</si>
  <si>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</si>
  <si>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</si>
  <si>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</si>
  <si>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</si>
  <si>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</si>
  <si>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</si>
  <si>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</si>
  <si>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</si>
  <si>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</si>
  <si>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</si>
  <si>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</si>
  <si>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</si>
  <si>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</si>
  <si>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</si>
  <si>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</si>
  <si>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</si>
  <si>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1 раз в неделю</t>
  </si>
  <si>
    <t>Санобработка мусорокамер (согласно СанПиН 2.1.2.2645 - 10 утвержденного Постановлением Главного госуд.санит.врача от 10.06.2010 г. № 64)</t>
  </si>
  <si>
    <t>1 раз в год</t>
  </si>
  <si>
    <t>2 раза в год</t>
  </si>
  <si>
    <t>Обслуживание лифтов</t>
  </si>
  <si>
    <t>ежедневно с 06.00 - 23.00час.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</si>
  <si>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</si>
  <si>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</si>
  <si>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</si>
  <si>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</si>
  <si>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</si>
  <si>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</si>
  <si>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</si>
  <si>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отключение системы отопления</t>
  </si>
  <si>
    <t>гидравлическое испытание входной запорной арматуры</t>
  </si>
  <si>
    <t>ревизия элеваторного узла ( сопло )</t>
  </si>
  <si>
    <t>промывка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</si>
  <si>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</si>
  <si>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</si>
  <si>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</si>
  <si>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</si>
  <si>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</si>
  <si>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</si>
  <si>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</si>
  <si>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1 раз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</si>
  <si>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</si>
  <si>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</si>
  <si>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</si>
  <si>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замена насоса ХВС / резерв /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</si>
  <si>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</si>
  <si>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</si>
  <si>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</si>
  <si>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</si>
  <si>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</si>
  <si>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</si>
  <si>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</si>
  <si>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</si>
  <si>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3 раза в год</t>
  </si>
  <si>
    <t>очистка от снега и наледи подъездных козырьков</t>
  </si>
  <si>
    <t>Работы по текущему ремонту, в т.ч.:</t>
  </si>
  <si>
    <t>ремонт кровли</t>
  </si>
  <si>
    <t>смена запорной арматуры (отопление чердак)</t>
  </si>
  <si>
    <t>смена запорной арматуры (водоснабжение)</t>
  </si>
  <si>
    <t>смена запорной арматуры (элеваторный узел)</t>
  </si>
  <si>
    <t xml:space="preserve">смена трубопровода </t>
  </si>
  <si>
    <t>укрепление элеваторного узла</t>
  </si>
  <si>
    <t>смена и ремонт секций бойлера</t>
  </si>
  <si>
    <t>Погашение задолженности прошлых периодов</t>
  </si>
  <si>
    <t>по состоянию на 1.05.2012г.</t>
  </si>
  <si>
    <t>Сбор, вывоз и утилизация ТБО, руб/м2</t>
  </si>
  <si>
    <t>ИТОГО:</t>
  </si>
  <si>
    <t>Сбор, вывоз и утилизация ТБО*</t>
  </si>
  <si>
    <t>руб./чел.</t>
  </si>
  <si>
    <t>Предлагаемый перечень работ по текущему ремонту                                       ( на выбор собственников)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</si>
  <si>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</si>
  <si>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</si>
  <si>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</si>
  <si>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гидравлическое испытание элеваторного узла и запорной арматуры</t>
  </si>
  <si>
    <t>опрессовка системы отопления</t>
  </si>
  <si>
    <t>1 раз в 3 года</t>
  </si>
  <si>
    <t>учет работ по капремонту</t>
  </si>
  <si>
    <t>Итого:</t>
  </si>
  <si>
    <t>очистка водоприемных воронок</t>
  </si>
  <si>
    <t>Управление многоквартирным домом, всего в т.ч.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</si>
  <si>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</si>
  <si>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</si>
  <si>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</si>
  <si>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</si>
  <si>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</si>
  <si>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</si>
  <si>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</si>
  <si>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</si>
  <si>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</si>
  <si>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</si>
  <si>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</si>
  <si>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</si>
  <si>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</si>
  <si>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</si>
  <si>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</si>
  <si>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</si>
  <si>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</si>
  <si>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</si>
  <si>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</si>
  <si>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</si>
  <si>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</si>
  <si>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</si>
  <si>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</si>
  <si>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</si>
  <si>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организация системы диспетчерского контроля и обеспечение диспетчерской связи с кабиной лифта</t>
  </si>
  <si>
    <t xml:space="preserve"> проведения осмотров, технического обслуживания и ремонт лифта</t>
  </si>
  <si>
    <t>по графику</t>
  </si>
  <si>
    <t>проведение аварийного обслуживания лифта</t>
  </si>
  <si>
    <t>проведение технического освидетельствования лифта, в т.ч после замены элементов оборудования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</si>
  <si>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</si>
  <si>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</si>
  <si>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</si>
  <si>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</si>
  <si>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</si>
  <si>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</si>
  <si>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</si>
  <si>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</si>
  <si>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</si>
  <si>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</si>
  <si>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</si>
  <si>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</si>
  <si>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>замена неисправных контрольно-измерительных приборов( манометров, термометров и т.д)</t>
  </si>
  <si>
    <t xml:space="preserve">1 раз </t>
  </si>
  <si>
    <t>смена задвижек СТС</t>
  </si>
  <si>
    <t>ревизия задвижек СТС</t>
  </si>
  <si>
    <t>работа по очистке воляного подогревателя для удаления накипи-коррозийных отложений</t>
  </si>
  <si>
    <t>ревизия задвижек ГВС</t>
  </si>
  <si>
    <t>смена задвижек ГВС</t>
  </si>
  <si>
    <t>ревизия задвижек ХВС</t>
  </si>
  <si>
    <t>смена задвижек ХВС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</si>
  <si>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</si>
  <si>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</si>
  <si>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</si>
  <si>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</si>
  <si>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</si>
  <si>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2016 - 2017 г.</t>
  </si>
  <si>
    <t>объем работ</t>
  </si>
  <si>
    <t>315 м2</t>
  </si>
  <si>
    <t>1 ствол</t>
  </si>
  <si>
    <t>1 лифт</t>
  </si>
  <si>
    <t>1 шт</t>
  </si>
  <si>
    <t>ремонт фасада 2 м2</t>
  </si>
  <si>
    <t>установка шарового крана на узел ХВС (спускник) Ду 20 мм - 1 шт.</t>
  </si>
  <si>
    <t>Обслуживание  мусоропроводов</t>
  </si>
  <si>
    <t>Обязательное страхование лифтов ФЗ № 225 от 27.07.2010 г.</t>
  </si>
  <si>
    <t>замена общедомовых электросчетчиков</t>
  </si>
  <si>
    <t>по состоянию на 1.05.2016г.</t>
  </si>
  <si>
    <t>по адресу: ул. Зеленова, д.1/28 (S жилые + нежилые = 3044,9 м2, S придом.тер.= 315 м2)</t>
  </si>
  <si>
    <t>2 пробы</t>
  </si>
  <si>
    <t>2563,8 м2</t>
  </si>
  <si>
    <t>Приложение № 3</t>
  </si>
  <si>
    <t xml:space="preserve">от _____________ 2016 г </t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</si>
  <si>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</si>
  <si>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 xml:space="preserve">1 раз в год 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</si>
  <si>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прочистка канализационных выпусков до стены здания, устранение неплотностей в вентиляционных каналах и шахтах, устранение засоров в каналах, пылеудаление и дезинфекция вентканалов, очистка водоприемных воронок, очистка от снега и наледи подъездных козырьков, замена насоса ГВС)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</si>
</sst>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sz val="11"/>
      <name val="Arial Black"/>
      <family val="2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  <font>
      <sz val="10"/>
      <color indexed="10"/>
      <name val="Arial Cyr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sz val="9"/>
      <name val="Arial"/>
      <family val="2"/>
      <charset val="204"/>
    </font>
    <font>
      <sz val="10"/>
      <color rgb="FFFF000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2" fontId="0" fillId="2" borderId="0" xfId="0" applyNumberForma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2" fontId="4" fillId="2" borderId="0" xfId="0" applyNumberFormat="1" applyFont="1" applyFill="1"/>
    <xf numFmtId="0" fontId="7" fillId="2" borderId="1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2" fontId="0" fillId="2" borderId="19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2" fontId="12" fillId="2" borderId="16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14" fillId="2" borderId="21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left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2" fontId="0" fillId="2" borderId="16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2" fontId="16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topLeftCell="A13" zoomScale="90" zoomScaleNormal="90" workbookViewId="0">
      <selection sqref="A1:F14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140625" style="1" customWidth="1"/>
    <col min="5" max="5" width="15.71093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97" t="s">
        <v>158</v>
      </c>
      <c r="B1" s="98"/>
      <c r="C1" s="98"/>
      <c r="D1" s="98"/>
      <c r="E1" s="98"/>
      <c r="F1" s="98"/>
    </row>
    <row r="2" spans="1:10" ht="12.75" customHeight="1" x14ac:dyDescent="0.3">
      <c r="B2" s="99"/>
      <c r="C2" s="99"/>
      <c r="D2" s="99"/>
      <c r="E2" s="98"/>
      <c r="F2" s="98"/>
    </row>
    <row r="3" spans="1:10" ht="21" customHeight="1" x14ac:dyDescent="0.3">
      <c r="A3" s="3" t="s">
        <v>143</v>
      </c>
      <c r="B3" s="99" t="s">
        <v>0</v>
      </c>
      <c r="C3" s="99"/>
      <c r="D3" s="99"/>
      <c r="E3" s="98"/>
      <c r="F3" s="98"/>
    </row>
    <row r="4" spans="1:10" ht="21" customHeight="1" x14ac:dyDescent="0.3">
      <c r="A4" s="3"/>
      <c r="B4" s="96"/>
      <c r="C4" s="96"/>
      <c r="D4" s="96"/>
      <c r="E4" s="95"/>
      <c r="F4" s="95"/>
    </row>
    <row r="5" spans="1:10" ht="14.25" customHeight="1" x14ac:dyDescent="0.3">
      <c r="B5" s="99" t="s">
        <v>159</v>
      </c>
      <c r="C5" s="99"/>
      <c r="D5" s="99"/>
      <c r="E5" s="98"/>
      <c r="F5" s="98"/>
    </row>
    <row r="6" spans="1:10" ht="18" customHeight="1" x14ac:dyDescent="0.4">
      <c r="A6" s="100"/>
      <c r="B6" s="100"/>
      <c r="C6" s="100"/>
      <c r="D6" s="100"/>
      <c r="E6" s="100"/>
      <c r="F6" s="100"/>
    </row>
    <row r="7" spans="1:10" s="4" customFormat="1" ht="22.5" customHeight="1" x14ac:dyDescent="0.4">
      <c r="A7" s="109" t="s">
        <v>1</v>
      </c>
      <c r="B7" s="109"/>
      <c r="C7" s="109"/>
      <c r="D7" s="109"/>
      <c r="E7" s="110"/>
      <c r="F7" s="110"/>
      <c r="I7" s="5"/>
    </row>
    <row r="8" spans="1:10" s="6" customFormat="1" ht="18.75" customHeight="1" x14ac:dyDescent="0.4">
      <c r="A8" s="109" t="s">
        <v>155</v>
      </c>
      <c r="B8" s="109"/>
      <c r="C8" s="109"/>
      <c r="D8" s="109"/>
      <c r="E8" s="110"/>
      <c r="F8" s="110"/>
    </row>
    <row r="9" spans="1:10" s="7" customFormat="1" ht="17.25" customHeight="1" x14ac:dyDescent="0.2">
      <c r="A9" s="111" t="s">
        <v>2</v>
      </c>
      <c r="B9" s="111"/>
      <c r="C9" s="111"/>
      <c r="D9" s="111"/>
      <c r="E9" s="112"/>
      <c r="F9" s="112"/>
      <c r="G9" s="108"/>
      <c r="H9" s="108"/>
      <c r="I9" s="108"/>
      <c r="J9" s="108"/>
    </row>
    <row r="10" spans="1:10" s="6" customFormat="1" ht="30" customHeight="1" thickBot="1" x14ac:dyDescent="0.25">
      <c r="A10" s="101" t="s">
        <v>3</v>
      </c>
      <c r="B10" s="101"/>
      <c r="C10" s="101"/>
      <c r="D10" s="101"/>
      <c r="E10" s="102"/>
      <c r="F10" s="102"/>
    </row>
    <row r="11" spans="1:10" s="12" customFormat="1" ht="139.5" customHeight="1" thickBot="1" x14ac:dyDescent="0.25">
      <c r="A11" s="8" t="s">
        <v>4</v>
      </c>
      <c r="B11" s="9" t="s">
        <v>5</v>
      </c>
      <c r="C11" s="10" t="s">
        <v>144</v>
      </c>
      <c r="D11" s="10" t="s">
        <v>7</v>
      </c>
      <c r="E11" s="10" t="s">
        <v>6</v>
      </c>
      <c r="F11" s="11" t="s">
        <v>8</v>
      </c>
      <c r="I11" s="13"/>
    </row>
    <row r="12" spans="1:10" s="19" customFormat="1" x14ac:dyDescent="0.2">
      <c r="A12" s="14">
        <v>1</v>
      </c>
      <c r="B12" s="15">
        <v>2</v>
      </c>
      <c r="C12" s="16">
        <v>3</v>
      </c>
      <c r="D12" s="16">
        <v>4</v>
      </c>
      <c r="E12" s="17">
        <v>5</v>
      </c>
      <c r="F12" s="18">
        <v>6</v>
      </c>
      <c r="I12" s="20"/>
    </row>
    <row r="13" spans="1:10" s="19" customFormat="1" ht="49.5" customHeight="1" x14ac:dyDescent="0.2">
      <c r="A13" s="103" t="s">
        <v>9</v>
      </c>
      <c r="B13" s="104"/>
      <c r="C13" s="104"/>
      <c r="D13" s="104"/>
      <c r="E13" s="105"/>
      <c r="F13" s="106"/>
      <c r="I13" s="20"/>
    </row>
    <row r="14" spans="1:10" s="12" customFormat="1" ht="15" x14ac:dyDescent="0.2">
      <c r="A14" s="21" t="s">
        <v>87</v>
      </c>
      <c r="B14" s="22" t="s">
        <v>10</v>
      </c>
      <c r="C14" s="30" t="s">
        <v>157</v>
      </c>
      <c r="D14" s="30">
        <f>E14*G14</f>
        <v>99680.54</v>
      </c>
      <c r="E14" s="23">
        <f>F14*12</f>
        <v>38.880000000000003</v>
      </c>
      <c r="F14" s="23">
        <f>F24+F26</f>
        <v>3.24</v>
      </c>
      <c r="G14" s="12">
        <v>2563.8000000000002</v>
      </c>
      <c r="H14" s="12">
        <v>1.07</v>
      </c>
      <c r="I14" s="13">
        <v>2.2400000000000002</v>
      </c>
      <c r="J14" s="12">
        <v>3044.9</v>
      </c>
    </row>
    <row r="15" spans="1:10" s="12" customFormat="1" ht="29.25" customHeight="1" x14ac:dyDescent="0.2">
      <c r="A15" s="90" t="s">
        <v>11</v>
      </c>
      <c r="B15" s="91" t="s">
        <v>12</v>
      </c>
      <c r="C15" s="27"/>
      <c r="D15" s="27"/>
      <c r="E15" s="26"/>
      <c r="F15" s="26"/>
      <c r="I15" s="13"/>
    </row>
    <row r="16" spans="1:10" s="12" customFormat="1" ht="24" customHeight="1" x14ac:dyDescent="0.2">
      <c r="A16" s="90" t="s">
        <v>13</v>
      </c>
      <c r="B16" s="91" t="s">
        <v>12</v>
      </c>
      <c r="C16" s="27"/>
      <c r="D16" s="27"/>
      <c r="E16" s="26"/>
      <c r="F16" s="26"/>
      <c r="I16" s="13"/>
    </row>
    <row r="17" spans="1:9" s="12" customFormat="1" ht="120" customHeight="1" x14ac:dyDescent="0.2">
      <c r="A17" s="90" t="s">
        <v>88</v>
      </c>
      <c r="B17" s="91" t="s">
        <v>27</v>
      </c>
      <c r="C17" s="27"/>
      <c r="D17" s="27"/>
      <c r="E17" s="26"/>
      <c r="F17" s="26"/>
      <c r="I17" s="13"/>
    </row>
    <row r="18" spans="1:9" s="12" customFormat="1" ht="15" x14ac:dyDescent="0.2">
      <c r="A18" s="90" t="s">
        <v>89</v>
      </c>
      <c r="B18" s="91" t="s">
        <v>12</v>
      </c>
      <c r="C18" s="27"/>
      <c r="D18" s="27"/>
      <c r="E18" s="26"/>
      <c r="F18" s="26"/>
      <c r="I18" s="13"/>
    </row>
    <row r="19" spans="1:9" s="12" customFormat="1" ht="15" x14ac:dyDescent="0.2">
      <c r="A19" s="90" t="s">
        <v>90</v>
      </c>
      <c r="B19" s="91" t="s">
        <v>12</v>
      </c>
      <c r="C19" s="27"/>
      <c r="D19" s="27"/>
      <c r="E19" s="26"/>
      <c r="F19" s="26"/>
      <c r="I19" s="13"/>
    </row>
    <row r="20" spans="1:9" s="12" customFormat="1" ht="25.5" x14ac:dyDescent="0.2">
      <c r="A20" s="90" t="s">
        <v>91</v>
      </c>
      <c r="B20" s="91" t="s">
        <v>18</v>
      </c>
      <c r="C20" s="27"/>
      <c r="D20" s="27"/>
      <c r="E20" s="26"/>
      <c r="F20" s="26"/>
      <c r="I20" s="13"/>
    </row>
    <row r="21" spans="1:9" s="12" customFormat="1" ht="15" x14ac:dyDescent="0.2">
      <c r="A21" s="90" t="s">
        <v>92</v>
      </c>
      <c r="B21" s="91" t="s">
        <v>21</v>
      </c>
      <c r="C21" s="27"/>
      <c r="D21" s="27"/>
      <c r="E21" s="26"/>
      <c r="F21" s="26"/>
      <c r="I21" s="13"/>
    </row>
    <row r="22" spans="1:9" s="12" customFormat="1" ht="15" x14ac:dyDescent="0.2">
      <c r="A22" s="90" t="s">
        <v>93</v>
      </c>
      <c r="B22" s="91" t="s">
        <v>12</v>
      </c>
      <c r="C22" s="27"/>
      <c r="D22" s="27"/>
      <c r="E22" s="26"/>
      <c r="F22" s="26"/>
      <c r="I22" s="13"/>
    </row>
    <row r="23" spans="1:9" s="12" customFormat="1" ht="15" x14ac:dyDescent="0.2">
      <c r="A23" s="90" t="s">
        <v>94</v>
      </c>
      <c r="B23" s="91" t="s">
        <v>26</v>
      </c>
      <c r="C23" s="27"/>
      <c r="D23" s="27"/>
      <c r="E23" s="26"/>
      <c r="F23" s="26"/>
      <c r="I23" s="13"/>
    </row>
    <row r="24" spans="1:9" s="12" customFormat="1" ht="15" x14ac:dyDescent="0.2">
      <c r="A24" s="21" t="s">
        <v>85</v>
      </c>
      <c r="B24" s="25"/>
      <c r="C24" s="27"/>
      <c r="D24" s="27"/>
      <c r="E24" s="26"/>
      <c r="F24" s="23">
        <v>3.24</v>
      </c>
      <c r="I24" s="13"/>
    </row>
    <row r="25" spans="1:9" s="12" customFormat="1" ht="15" x14ac:dyDescent="0.2">
      <c r="A25" s="24" t="s">
        <v>84</v>
      </c>
      <c r="B25" s="25" t="s">
        <v>12</v>
      </c>
      <c r="C25" s="27"/>
      <c r="D25" s="27"/>
      <c r="E25" s="26"/>
      <c r="F25" s="26">
        <v>0</v>
      </c>
      <c r="I25" s="13"/>
    </row>
    <row r="26" spans="1:9" s="12" customFormat="1" ht="15" x14ac:dyDescent="0.2">
      <c r="A26" s="21" t="s">
        <v>85</v>
      </c>
      <c r="B26" s="25"/>
      <c r="C26" s="27"/>
      <c r="D26" s="27"/>
      <c r="E26" s="26"/>
      <c r="F26" s="23">
        <f>F25</f>
        <v>0</v>
      </c>
      <c r="I26" s="13"/>
    </row>
    <row r="27" spans="1:9" s="12" customFormat="1" ht="30" x14ac:dyDescent="0.2">
      <c r="A27" s="21" t="s">
        <v>14</v>
      </c>
      <c r="B27" s="28" t="s">
        <v>15</v>
      </c>
      <c r="C27" s="30" t="s">
        <v>145</v>
      </c>
      <c r="D27" s="30">
        <f>E27*G27</f>
        <v>15382.8</v>
      </c>
      <c r="E27" s="23">
        <f>12*F27</f>
        <v>6</v>
      </c>
      <c r="F27" s="23">
        <v>0.5</v>
      </c>
      <c r="G27" s="12">
        <v>2563.8000000000002</v>
      </c>
      <c r="H27" s="12">
        <v>1.07</v>
      </c>
      <c r="I27" s="13">
        <v>1.27</v>
      </c>
    </row>
    <row r="28" spans="1:9" s="12" customFormat="1" ht="15" x14ac:dyDescent="0.2">
      <c r="A28" s="90" t="s">
        <v>95</v>
      </c>
      <c r="B28" s="91" t="s">
        <v>15</v>
      </c>
      <c r="C28" s="30"/>
      <c r="D28" s="30"/>
      <c r="E28" s="23"/>
      <c r="F28" s="23"/>
      <c r="I28" s="13"/>
    </row>
    <row r="29" spans="1:9" s="12" customFormat="1" ht="15" x14ac:dyDescent="0.2">
      <c r="A29" s="90" t="s">
        <v>96</v>
      </c>
      <c r="B29" s="91" t="s">
        <v>97</v>
      </c>
      <c r="C29" s="30"/>
      <c r="D29" s="30"/>
      <c r="E29" s="23"/>
      <c r="F29" s="23"/>
      <c r="I29" s="13"/>
    </row>
    <row r="30" spans="1:9" s="12" customFormat="1" ht="15" x14ac:dyDescent="0.2">
      <c r="A30" s="90" t="s">
        <v>98</v>
      </c>
      <c r="B30" s="91" t="s">
        <v>99</v>
      </c>
      <c r="C30" s="30"/>
      <c r="D30" s="30"/>
      <c r="E30" s="23"/>
      <c r="F30" s="23"/>
      <c r="I30" s="13"/>
    </row>
    <row r="31" spans="1:9" s="12" customFormat="1" ht="15" x14ac:dyDescent="0.2">
      <c r="A31" s="90" t="s">
        <v>16</v>
      </c>
      <c r="B31" s="91" t="s">
        <v>15</v>
      </c>
      <c r="C31" s="30"/>
      <c r="D31" s="30"/>
      <c r="E31" s="23"/>
      <c r="F31" s="23"/>
      <c r="I31" s="13"/>
    </row>
    <row r="32" spans="1:9" s="12" customFormat="1" ht="25.5" x14ac:dyDescent="0.2">
      <c r="A32" s="90" t="s">
        <v>17</v>
      </c>
      <c r="B32" s="91" t="s">
        <v>18</v>
      </c>
      <c r="C32" s="30"/>
      <c r="D32" s="30"/>
      <c r="E32" s="23"/>
      <c r="F32" s="23"/>
      <c r="I32" s="13"/>
    </row>
    <row r="33" spans="1:10" s="12" customFormat="1" ht="15" x14ac:dyDescent="0.2">
      <c r="A33" s="90" t="s">
        <v>100</v>
      </c>
      <c r="B33" s="91" t="s">
        <v>15</v>
      </c>
      <c r="C33" s="30"/>
      <c r="D33" s="30"/>
      <c r="E33" s="23"/>
      <c r="F33" s="23"/>
      <c r="I33" s="13"/>
    </row>
    <row r="34" spans="1:10" s="12" customFormat="1" ht="15" x14ac:dyDescent="0.2">
      <c r="A34" s="90" t="s">
        <v>101</v>
      </c>
      <c r="B34" s="91" t="s">
        <v>15</v>
      </c>
      <c r="C34" s="30"/>
      <c r="D34" s="30"/>
      <c r="E34" s="23"/>
      <c r="F34" s="23"/>
      <c r="I34" s="13"/>
    </row>
    <row r="35" spans="1:10" s="12" customFormat="1" ht="25.5" x14ac:dyDescent="0.2">
      <c r="A35" s="90" t="s">
        <v>102</v>
      </c>
      <c r="B35" s="91" t="s">
        <v>19</v>
      </c>
      <c r="C35" s="30"/>
      <c r="D35" s="30"/>
      <c r="E35" s="23"/>
      <c r="F35" s="23"/>
      <c r="I35" s="13"/>
    </row>
    <row r="36" spans="1:10" s="12" customFormat="1" ht="25.5" x14ac:dyDescent="0.2">
      <c r="A36" s="90" t="s">
        <v>103</v>
      </c>
      <c r="B36" s="91" t="s">
        <v>18</v>
      </c>
      <c r="C36" s="30"/>
      <c r="D36" s="30"/>
      <c r="E36" s="23"/>
      <c r="F36" s="23"/>
      <c r="I36" s="13"/>
    </row>
    <row r="37" spans="1:10" s="12" customFormat="1" ht="25.5" x14ac:dyDescent="0.2">
      <c r="A37" s="90" t="s">
        <v>104</v>
      </c>
      <c r="B37" s="91" t="s">
        <v>15</v>
      </c>
      <c r="C37" s="30"/>
      <c r="D37" s="30"/>
      <c r="E37" s="23"/>
      <c r="F37" s="23"/>
      <c r="I37" s="13"/>
    </row>
    <row r="38" spans="1:10" s="33" customFormat="1" ht="21" customHeight="1" x14ac:dyDescent="0.2">
      <c r="A38" s="32" t="s">
        <v>20</v>
      </c>
      <c r="B38" s="22" t="s">
        <v>21</v>
      </c>
      <c r="C38" s="30"/>
      <c r="D38" s="30">
        <f>E38*G38</f>
        <v>25535.45</v>
      </c>
      <c r="E38" s="23">
        <f>F38*12</f>
        <v>9.9600000000000009</v>
      </c>
      <c r="F38" s="23">
        <v>0.83</v>
      </c>
      <c r="G38" s="12">
        <v>2563.8000000000002</v>
      </c>
      <c r="H38" s="12">
        <v>1.07</v>
      </c>
      <c r="I38" s="13">
        <v>0.6</v>
      </c>
      <c r="J38" s="33">
        <v>3044.9</v>
      </c>
    </row>
    <row r="39" spans="1:10" s="12" customFormat="1" ht="15" x14ac:dyDescent="0.2">
      <c r="A39" s="32" t="s">
        <v>22</v>
      </c>
      <c r="B39" s="22" t="s">
        <v>23</v>
      </c>
      <c r="C39" s="30"/>
      <c r="D39" s="30">
        <f>E39*G39</f>
        <v>83067.12</v>
      </c>
      <c r="E39" s="23">
        <f>F39*12</f>
        <v>32.4</v>
      </c>
      <c r="F39" s="23">
        <v>2.7</v>
      </c>
      <c r="G39" s="12">
        <v>2563.8000000000002</v>
      </c>
      <c r="H39" s="12">
        <v>1.07</v>
      </c>
      <c r="I39" s="13">
        <v>1.94</v>
      </c>
      <c r="J39" s="33">
        <v>3044.9</v>
      </c>
    </row>
    <row r="40" spans="1:10" s="12" customFormat="1" ht="15" x14ac:dyDescent="0.2">
      <c r="A40" s="32" t="s">
        <v>151</v>
      </c>
      <c r="B40" s="22" t="s">
        <v>15</v>
      </c>
      <c r="C40" s="30" t="s">
        <v>146</v>
      </c>
      <c r="D40" s="30">
        <f>E40*G40</f>
        <v>51686.21</v>
      </c>
      <c r="E40" s="23">
        <f>F40*12</f>
        <v>20.16</v>
      </c>
      <c r="F40" s="23">
        <v>1.68</v>
      </c>
      <c r="G40" s="12">
        <v>2563.8000000000002</v>
      </c>
      <c r="H40" s="12">
        <v>1.07</v>
      </c>
      <c r="I40" s="13">
        <v>1.21</v>
      </c>
    </row>
    <row r="41" spans="1:10" s="12" customFormat="1" ht="45" x14ac:dyDescent="0.2">
      <c r="A41" s="32" t="s">
        <v>25</v>
      </c>
      <c r="B41" s="22" t="s">
        <v>161</v>
      </c>
      <c r="C41" s="30" t="s">
        <v>146</v>
      </c>
      <c r="D41" s="30">
        <f>3407.5*1*1.105*1.1</f>
        <v>4141.82</v>
      </c>
      <c r="E41" s="23">
        <f>D41/G41</f>
        <v>1.62</v>
      </c>
      <c r="F41" s="23">
        <f>E41/12</f>
        <v>0.14000000000000001</v>
      </c>
      <c r="G41" s="12">
        <v>2563.8000000000002</v>
      </c>
      <c r="I41" s="13"/>
    </row>
    <row r="42" spans="1:10" s="12" customFormat="1" ht="20.25" customHeight="1" x14ac:dyDescent="0.2">
      <c r="A42" s="32" t="s">
        <v>105</v>
      </c>
      <c r="B42" s="22" t="s">
        <v>15</v>
      </c>
      <c r="C42" s="30"/>
      <c r="D42" s="30">
        <f>E42*G42</f>
        <v>59992.92</v>
      </c>
      <c r="E42" s="23">
        <f>F42*12</f>
        <v>23.4</v>
      </c>
      <c r="F42" s="23">
        <v>1.95</v>
      </c>
      <c r="G42" s="12">
        <v>2563.8000000000002</v>
      </c>
      <c r="H42" s="12">
        <v>1.07</v>
      </c>
      <c r="I42" s="13">
        <v>1.4</v>
      </c>
    </row>
    <row r="43" spans="1:10" s="12" customFormat="1" ht="15" x14ac:dyDescent="0.2">
      <c r="A43" s="90" t="s">
        <v>106</v>
      </c>
      <c r="B43" s="91" t="s">
        <v>27</v>
      </c>
      <c r="C43" s="30"/>
      <c r="D43" s="30"/>
      <c r="E43" s="23"/>
      <c r="F43" s="23"/>
      <c r="H43" s="12">
        <v>1.07</v>
      </c>
      <c r="I43" s="13">
        <v>0</v>
      </c>
    </row>
    <row r="44" spans="1:10" s="12" customFormat="1" ht="15" x14ac:dyDescent="0.2">
      <c r="A44" s="90" t="s">
        <v>107</v>
      </c>
      <c r="B44" s="91" t="s">
        <v>26</v>
      </c>
      <c r="C44" s="30"/>
      <c r="D44" s="30"/>
      <c r="E44" s="23"/>
      <c r="F44" s="23"/>
      <c r="H44" s="12">
        <v>1.07</v>
      </c>
      <c r="I44" s="13">
        <v>0</v>
      </c>
    </row>
    <row r="45" spans="1:10" s="12" customFormat="1" ht="15" x14ac:dyDescent="0.2">
      <c r="A45" s="90" t="s">
        <v>108</v>
      </c>
      <c r="B45" s="91" t="s">
        <v>24</v>
      </c>
      <c r="C45" s="30"/>
      <c r="D45" s="30"/>
      <c r="E45" s="23"/>
      <c r="F45" s="23"/>
      <c r="H45" s="12">
        <v>1.07</v>
      </c>
      <c r="I45" s="13">
        <v>0</v>
      </c>
    </row>
    <row r="46" spans="1:10" s="12" customFormat="1" ht="15" x14ac:dyDescent="0.2">
      <c r="A46" s="90" t="s">
        <v>109</v>
      </c>
      <c r="B46" s="91" t="s">
        <v>110</v>
      </c>
      <c r="C46" s="30"/>
      <c r="D46" s="30"/>
      <c r="E46" s="23"/>
      <c r="F46" s="23"/>
      <c r="H46" s="12">
        <v>1.07</v>
      </c>
      <c r="I46" s="13">
        <v>0</v>
      </c>
    </row>
    <row r="47" spans="1:10" s="12" customFormat="1" ht="15" x14ac:dyDescent="0.2">
      <c r="A47" s="90" t="s">
        <v>111</v>
      </c>
      <c r="B47" s="91" t="s">
        <v>24</v>
      </c>
      <c r="C47" s="30"/>
      <c r="D47" s="30"/>
      <c r="E47" s="23"/>
      <c r="F47" s="23"/>
      <c r="I47" s="13"/>
    </row>
    <row r="48" spans="1:10" s="12" customFormat="1" ht="28.5" x14ac:dyDescent="0.2">
      <c r="A48" s="32" t="s">
        <v>28</v>
      </c>
      <c r="B48" s="34" t="s">
        <v>29</v>
      </c>
      <c r="C48" s="30" t="s">
        <v>147</v>
      </c>
      <c r="D48" s="30">
        <f t="shared" ref="D48" si="0">E48*G48</f>
        <v>127677.24</v>
      </c>
      <c r="E48" s="23">
        <f t="shared" ref="E48" si="1">F48*12</f>
        <v>49.8</v>
      </c>
      <c r="F48" s="23">
        <v>4.1500000000000004</v>
      </c>
      <c r="G48" s="12">
        <v>2563.8000000000002</v>
      </c>
      <c r="H48" s="12">
        <v>1.07</v>
      </c>
      <c r="I48" s="13">
        <v>2.99</v>
      </c>
    </row>
    <row r="49" spans="1:10" s="12" customFormat="1" ht="25.5" x14ac:dyDescent="0.2">
      <c r="A49" s="83" t="s">
        <v>112</v>
      </c>
      <c r="B49" s="94" t="s">
        <v>29</v>
      </c>
      <c r="C49" s="30"/>
      <c r="D49" s="30"/>
      <c r="E49" s="23"/>
      <c r="F49" s="23"/>
      <c r="I49" s="13"/>
    </row>
    <row r="50" spans="1:10" s="12" customFormat="1" ht="15" x14ac:dyDescent="0.2">
      <c r="A50" s="83" t="s">
        <v>113</v>
      </c>
      <c r="B50" s="94" t="s">
        <v>114</v>
      </c>
      <c r="C50" s="30"/>
      <c r="D50" s="30"/>
      <c r="E50" s="23"/>
      <c r="F50" s="23"/>
      <c r="I50" s="13"/>
    </row>
    <row r="51" spans="1:10" s="12" customFormat="1" ht="15" x14ac:dyDescent="0.2">
      <c r="A51" s="83" t="s">
        <v>115</v>
      </c>
      <c r="B51" s="94" t="s">
        <v>12</v>
      </c>
      <c r="C51" s="30"/>
      <c r="D51" s="30"/>
      <c r="E51" s="23"/>
      <c r="F51" s="23"/>
      <c r="I51" s="13"/>
    </row>
    <row r="52" spans="1:10" s="19" customFormat="1" ht="25.5" x14ac:dyDescent="0.2">
      <c r="A52" s="83" t="s">
        <v>116</v>
      </c>
      <c r="B52" s="94" t="s">
        <v>26</v>
      </c>
      <c r="C52" s="30"/>
      <c r="D52" s="30"/>
      <c r="E52" s="23"/>
      <c r="F52" s="23"/>
      <c r="G52" s="12"/>
      <c r="H52" s="12"/>
      <c r="I52" s="13"/>
    </row>
    <row r="53" spans="1:10" s="19" customFormat="1" ht="23.25" customHeight="1" x14ac:dyDescent="0.2">
      <c r="A53" s="32" t="s">
        <v>152</v>
      </c>
      <c r="B53" s="34" t="s">
        <v>26</v>
      </c>
      <c r="C53" s="30" t="s">
        <v>147</v>
      </c>
      <c r="D53" s="30">
        <v>3850</v>
      </c>
      <c r="E53" s="23">
        <f>D53/G53</f>
        <v>1.5</v>
      </c>
      <c r="F53" s="23">
        <f>E53/12</f>
        <v>0.13</v>
      </c>
      <c r="G53" s="12">
        <v>2563.8000000000002</v>
      </c>
      <c r="H53" s="12"/>
      <c r="I53" s="13"/>
    </row>
    <row r="54" spans="1:10" s="19" customFormat="1" ht="30.75" customHeight="1" x14ac:dyDescent="0.2">
      <c r="A54" s="32" t="s">
        <v>117</v>
      </c>
      <c r="B54" s="22" t="s">
        <v>10</v>
      </c>
      <c r="C54" s="30" t="s">
        <v>148</v>
      </c>
      <c r="D54" s="30">
        <f>2246.78*G54/J54</f>
        <v>1891.78</v>
      </c>
      <c r="E54" s="23">
        <f>D54/G54</f>
        <v>0.74</v>
      </c>
      <c r="F54" s="23">
        <f t="shared" ref="F54:F56" si="2">E54/12</f>
        <v>0.06</v>
      </c>
      <c r="G54" s="12">
        <v>2563.8000000000002</v>
      </c>
      <c r="H54" s="12">
        <v>1.07</v>
      </c>
      <c r="I54" s="13">
        <v>0.04</v>
      </c>
      <c r="J54" s="19">
        <v>3044.9</v>
      </c>
    </row>
    <row r="55" spans="1:10" s="19" customFormat="1" ht="30.75" customHeight="1" x14ac:dyDescent="0.2">
      <c r="A55" s="32" t="s">
        <v>118</v>
      </c>
      <c r="B55" s="22" t="s">
        <v>10</v>
      </c>
      <c r="C55" s="30" t="s">
        <v>148</v>
      </c>
      <c r="D55" s="30">
        <f>2246.78*G55/J55</f>
        <v>1891.78</v>
      </c>
      <c r="E55" s="23">
        <f>D55/G55</f>
        <v>0.74</v>
      </c>
      <c r="F55" s="23">
        <f t="shared" si="2"/>
        <v>0.06</v>
      </c>
      <c r="G55" s="12">
        <v>2563.8000000000002</v>
      </c>
      <c r="H55" s="12">
        <v>1.07</v>
      </c>
      <c r="I55" s="13">
        <v>0.28000000000000003</v>
      </c>
      <c r="J55" s="19">
        <v>3044.9</v>
      </c>
    </row>
    <row r="56" spans="1:10" s="19" customFormat="1" ht="30" x14ac:dyDescent="0.2">
      <c r="A56" s="32" t="s">
        <v>119</v>
      </c>
      <c r="B56" s="22" t="s">
        <v>10</v>
      </c>
      <c r="C56" s="30" t="s">
        <v>148</v>
      </c>
      <c r="D56" s="30">
        <f>14185.73*G56/J56</f>
        <v>11944.36</v>
      </c>
      <c r="E56" s="23">
        <f>D56/G56</f>
        <v>4.66</v>
      </c>
      <c r="F56" s="23">
        <f t="shared" si="2"/>
        <v>0.39</v>
      </c>
      <c r="G56" s="12">
        <v>2563.8000000000002</v>
      </c>
      <c r="H56" s="12">
        <v>1.07</v>
      </c>
      <c r="I56" s="13">
        <v>0</v>
      </c>
      <c r="J56" s="19">
        <v>3044.9</v>
      </c>
    </row>
    <row r="57" spans="1:10" s="19" customFormat="1" ht="30" x14ac:dyDescent="0.2">
      <c r="A57" s="32" t="s">
        <v>30</v>
      </c>
      <c r="B57" s="22"/>
      <c r="C57" s="30"/>
      <c r="D57" s="30">
        <f>E57*G57</f>
        <v>6153.12</v>
      </c>
      <c r="E57" s="23">
        <f>12*F57</f>
        <v>2.4</v>
      </c>
      <c r="F57" s="23">
        <v>0.2</v>
      </c>
      <c r="G57" s="12">
        <v>2563.8000000000002</v>
      </c>
      <c r="H57" s="12"/>
      <c r="I57" s="13"/>
    </row>
    <row r="58" spans="1:10" s="19" customFormat="1" ht="33.75" customHeight="1" x14ac:dyDescent="0.2">
      <c r="A58" s="83" t="s">
        <v>120</v>
      </c>
      <c r="B58" s="47" t="s">
        <v>83</v>
      </c>
      <c r="C58" s="30"/>
      <c r="D58" s="30"/>
      <c r="E58" s="23"/>
      <c r="F58" s="23"/>
      <c r="G58" s="12"/>
      <c r="H58" s="12"/>
      <c r="I58" s="13"/>
    </row>
    <row r="59" spans="1:10" s="19" customFormat="1" ht="24" customHeight="1" x14ac:dyDescent="0.2">
      <c r="A59" s="83" t="s">
        <v>121</v>
      </c>
      <c r="B59" s="47" t="s">
        <v>83</v>
      </c>
      <c r="C59" s="30"/>
      <c r="D59" s="30"/>
      <c r="E59" s="23"/>
      <c r="F59" s="23"/>
      <c r="G59" s="12"/>
      <c r="H59" s="12"/>
      <c r="I59" s="13"/>
    </row>
    <row r="60" spans="1:10" s="19" customFormat="1" ht="15" x14ac:dyDescent="0.2">
      <c r="A60" s="83" t="s">
        <v>122</v>
      </c>
      <c r="B60" s="47" t="s">
        <v>12</v>
      </c>
      <c r="C60" s="30"/>
      <c r="D60" s="30"/>
      <c r="E60" s="23"/>
      <c r="F60" s="23"/>
      <c r="G60" s="12"/>
      <c r="H60" s="12"/>
      <c r="I60" s="13"/>
    </row>
    <row r="61" spans="1:10" s="19" customFormat="1" ht="15" x14ac:dyDescent="0.2">
      <c r="A61" s="83" t="s">
        <v>123</v>
      </c>
      <c r="B61" s="47" t="s">
        <v>83</v>
      </c>
      <c r="C61" s="30"/>
      <c r="D61" s="30"/>
      <c r="E61" s="23"/>
      <c r="F61" s="23"/>
      <c r="G61" s="12"/>
      <c r="H61" s="12"/>
      <c r="I61" s="13"/>
    </row>
    <row r="62" spans="1:10" s="19" customFormat="1" ht="25.5" x14ac:dyDescent="0.2">
      <c r="A62" s="83" t="s">
        <v>124</v>
      </c>
      <c r="B62" s="47" t="s">
        <v>83</v>
      </c>
      <c r="C62" s="30"/>
      <c r="D62" s="30"/>
      <c r="E62" s="23"/>
      <c r="F62" s="23"/>
      <c r="G62" s="12"/>
      <c r="H62" s="12"/>
      <c r="I62" s="13"/>
    </row>
    <row r="63" spans="1:10" s="19" customFormat="1" ht="15" x14ac:dyDescent="0.2">
      <c r="A63" s="83" t="s">
        <v>125</v>
      </c>
      <c r="B63" s="47" t="s">
        <v>83</v>
      </c>
      <c r="C63" s="30"/>
      <c r="D63" s="30"/>
      <c r="E63" s="23"/>
      <c r="F63" s="23"/>
      <c r="G63" s="12"/>
      <c r="H63" s="12"/>
      <c r="I63" s="13"/>
    </row>
    <row r="64" spans="1:10" s="19" customFormat="1" ht="25.5" x14ac:dyDescent="0.2">
      <c r="A64" s="83" t="s">
        <v>126</v>
      </c>
      <c r="B64" s="47" t="s">
        <v>83</v>
      </c>
      <c r="C64" s="30"/>
      <c r="D64" s="30"/>
      <c r="E64" s="23"/>
      <c r="F64" s="23"/>
      <c r="G64" s="12"/>
      <c r="H64" s="12"/>
      <c r="I64" s="13"/>
    </row>
    <row r="65" spans="1:10" s="19" customFormat="1" ht="15" x14ac:dyDescent="0.2">
      <c r="A65" s="83" t="s">
        <v>127</v>
      </c>
      <c r="B65" s="47" t="s">
        <v>83</v>
      </c>
      <c r="C65" s="30"/>
      <c r="D65" s="30"/>
      <c r="E65" s="23"/>
      <c r="F65" s="23"/>
      <c r="G65" s="12"/>
      <c r="H65" s="12"/>
      <c r="I65" s="13"/>
    </row>
    <row r="66" spans="1:10" s="19" customFormat="1" ht="15" x14ac:dyDescent="0.2">
      <c r="A66" s="83" t="s">
        <v>128</v>
      </c>
      <c r="B66" s="47" t="s">
        <v>83</v>
      </c>
      <c r="C66" s="30"/>
      <c r="D66" s="30"/>
      <c r="E66" s="23"/>
      <c r="F66" s="23"/>
      <c r="G66" s="12"/>
      <c r="H66" s="12"/>
      <c r="I66" s="13"/>
    </row>
    <row r="67" spans="1:10" s="12" customFormat="1" ht="15" x14ac:dyDescent="0.2">
      <c r="A67" s="32" t="s">
        <v>31</v>
      </c>
      <c r="B67" s="22" t="s">
        <v>32</v>
      </c>
      <c r="C67" s="30"/>
      <c r="D67" s="30">
        <f>E67*G67</f>
        <v>2153.59</v>
      </c>
      <c r="E67" s="23">
        <f>F67*12</f>
        <v>0.84</v>
      </c>
      <c r="F67" s="23">
        <v>7.0000000000000007E-2</v>
      </c>
      <c r="G67" s="12">
        <v>2563.8000000000002</v>
      </c>
      <c r="H67" s="12">
        <v>1.07</v>
      </c>
      <c r="I67" s="13">
        <v>0.03</v>
      </c>
      <c r="J67" s="12">
        <v>3044.9</v>
      </c>
    </row>
    <row r="68" spans="1:10" s="12" customFormat="1" ht="15" x14ac:dyDescent="0.2">
      <c r="A68" s="32" t="s">
        <v>33</v>
      </c>
      <c r="B68" s="36" t="s">
        <v>34</v>
      </c>
      <c r="C68" s="30"/>
      <c r="D68" s="30">
        <f>1607.97*G68/J68</f>
        <v>1353.91</v>
      </c>
      <c r="E68" s="23">
        <f>D68/G68</f>
        <v>0.53</v>
      </c>
      <c r="F68" s="23">
        <f>E68/12</f>
        <v>0.04</v>
      </c>
      <c r="G68" s="12">
        <v>2563.8000000000002</v>
      </c>
      <c r="H68" s="12">
        <v>1.07</v>
      </c>
      <c r="I68" s="13">
        <v>0.02</v>
      </c>
      <c r="J68" s="12">
        <v>3044.9</v>
      </c>
    </row>
    <row r="69" spans="1:10" s="33" customFormat="1" ht="30" x14ac:dyDescent="0.2">
      <c r="A69" s="32" t="s">
        <v>35</v>
      </c>
      <c r="B69" s="22"/>
      <c r="C69" s="30" t="s">
        <v>156</v>
      </c>
      <c r="D69" s="30">
        <f>2849.1*G69/J69</f>
        <v>2398.94</v>
      </c>
      <c r="E69" s="23">
        <f>D69/G69</f>
        <v>0.94</v>
      </c>
      <c r="F69" s="23">
        <f>E69/12</f>
        <v>0.08</v>
      </c>
      <c r="G69" s="12">
        <v>2563.8000000000002</v>
      </c>
      <c r="H69" s="12">
        <v>1.07</v>
      </c>
      <c r="I69" s="13">
        <v>0.03</v>
      </c>
      <c r="J69" s="33">
        <v>3044.9</v>
      </c>
    </row>
    <row r="70" spans="1:10" s="33" customFormat="1" ht="14.25" customHeight="1" x14ac:dyDescent="0.2">
      <c r="A70" s="32" t="s">
        <v>36</v>
      </c>
      <c r="B70" s="22"/>
      <c r="C70" s="23"/>
      <c r="D70" s="23">
        <f>D71+D72+D73+D74+D75+D76+D77+D78+D79+D81+D80</f>
        <v>20900.46</v>
      </c>
      <c r="E70" s="23">
        <f>D70/G70</f>
        <v>8.15</v>
      </c>
      <c r="F70" s="23">
        <f>E70/12</f>
        <v>0.68</v>
      </c>
      <c r="G70" s="12">
        <v>2563.8000000000002</v>
      </c>
      <c r="H70" s="12">
        <v>1.07</v>
      </c>
      <c r="I70" s="13">
        <v>0.71</v>
      </c>
    </row>
    <row r="71" spans="1:10" s="19" customFormat="1" ht="15" x14ac:dyDescent="0.2">
      <c r="A71" s="38" t="s">
        <v>37</v>
      </c>
      <c r="B71" s="29" t="s">
        <v>26</v>
      </c>
      <c r="C71" s="40"/>
      <c r="D71" s="40">
        <f>238.84*G71/J71</f>
        <v>201.1</v>
      </c>
      <c r="E71" s="39"/>
      <c r="F71" s="39"/>
      <c r="G71" s="12">
        <v>2563.8000000000002</v>
      </c>
      <c r="H71" s="12">
        <v>1.07</v>
      </c>
      <c r="I71" s="13">
        <v>0.01</v>
      </c>
      <c r="J71" s="19">
        <v>3044.9</v>
      </c>
    </row>
    <row r="72" spans="1:10" s="19" customFormat="1" ht="15" x14ac:dyDescent="0.2">
      <c r="A72" s="38" t="s">
        <v>38</v>
      </c>
      <c r="B72" s="29" t="s">
        <v>27</v>
      </c>
      <c r="C72" s="40"/>
      <c r="D72" s="40">
        <f>1010.84*G72/J72</f>
        <v>851.13</v>
      </c>
      <c r="E72" s="39"/>
      <c r="F72" s="39"/>
      <c r="G72" s="12">
        <v>2563.8000000000002</v>
      </c>
      <c r="H72" s="12">
        <v>1.07</v>
      </c>
      <c r="I72" s="13">
        <v>0.01</v>
      </c>
      <c r="J72" s="19">
        <v>3044.9</v>
      </c>
    </row>
    <row r="73" spans="1:10" s="19" customFormat="1" ht="15" x14ac:dyDescent="0.2">
      <c r="A73" s="38" t="s">
        <v>81</v>
      </c>
      <c r="B73" s="42" t="s">
        <v>26</v>
      </c>
      <c r="C73" s="40"/>
      <c r="D73" s="40">
        <f>1801.23*G73/J73</f>
        <v>1516.63</v>
      </c>
      <c r="E73" s="39"/>
      <c r="F73" s="39"/>
      <c r="G73" s="12">
        <v>2563.8000000000002</v>
      </c>
      <c r="H73" s="12"/>
      <c r="I73" s="13"/>
      <c r="J73" s="19">
        <v>3044.9</v>
      </c>
    </row>
    <row r="74" spans="1:10" s="19" customFormat="1" ht="15" x14ac:dyDescent="0.2">
      <c r="A74" s="72" t="s">
        <v>131</v>
      </c>
      <c r="B74" s="42" t="s">
        <v>48</v>
      </c>
      <c r="C74" s="39"/>
      <c r="D74" s="39">
        <v>0</v>
      </c>
      <c r="E74" s="39"/>
      <c r="F74" s="39"/>
      <c r="G74" s="12">
        <v>2563.8000000000002</v>
      </c>
      <c r="H74" s="12">
        <v>1.07</v>
      </c>
      <c r="I74" s="13">
        <v>0.27</v>
      </c>
      <c r="J74" s="19">
        <v>3044.9</v>
      </c>
    </row>
    <row r="75" spans="1:10" s="19" customFormat="1" ht="15" x14ac:dyDescent="0.2">
      <c r="A75" s="38" t="s">
        <v>39</v>
      </c>
      <c r="B75" s="29" t="s">
        <v>26</v>
      </c>
      <c r="C75" s="40"/>
      <c r="D75" s="40">
        <f>1926.34*G75/J75</f>
        <v>1621.97</v>
      </c>
      <c r="E75" s="39"/>
      <c r="F75" s="39"/>
      <c r="G75" s="12">
        <v>2563.8000000000002</v>
      </c>
      <c r="H75" s="12">
        <v>1.07</v>
      </c>
      <c r="I75" s="13">
        <v>0.02</v>
      </c>
      <c r="J75" s="19">
        <v>3044.9</v>
      </c>
    </row>
    <row r="76" spans="1:10" s="19" customFormat="1" ht="15" x14ac:dyDescent="0.2">
      <c r="A76" s="38" t="s">
        <v>40</v>
      </c>
      <c r="B76" s="29" t="s">
        <v>26</v>
      </c>
      <c r="C76" s="40"/>
      <c r="D76" s="40">
        <f>4294.09*G76/J76</f>
        <v>3615.62</v>
      </c>
      <c r="E76" s="39"/>
      <c r="F76" s="39"/>
      <c r="G76" s="12">
        <v>2563.8000000000002</v>
      </c>
      <c r="H76" s="12">
        <v>1.07</v>
      </c>
      <c r="I76" s="13">
        <v>0.1</v>
      </c>
      <c r="J76" s="19">
        <v>3044.9</v>
      </c>
    </row>
    <row r="77" spans="1:10" s="19" customFormat="1" ht="15" x14ac:dyDescent="0.2">
      <c r="A77" s="38" t="s">
        <v>82</v>
      </c>
      <c r="B77" s="29" t="s">
        <v>26</v>
      </c>
      <c r="C77" s="40"/>
      <c r="D77" s="40">
        <f>1010.85*G77/J77</f>
        <v>851.13</v>
      </c>
      <c r="E77" s="39"/>
      <c r="F77" s="39"/>
      <c r="G77" s="12">
        <v>2563.8000000000002</v>
      </c>
      <c r="H77" s="12">
        <v>1.07</v>
      </c>
      <c r="I77" s="13">
        <v>0.02</v>
      </c>
      <c r="J77" s="19">
        <v>3044.9</v>
      </c>
    </row>
    <row r="78" spans="1:10" s="19" customFormat="1" ht="15" x14ac:dyDescent="0.2">
      <c r="A78" s="38" t="s">
        <v>41</v>
      </c>
      <c r="B78" s="29" t="s">
        <v>26</v>
      </c>
      <c r="C78" s="40"/>
      <c r="D78" s="40">
        <f>963.14*G78/J78</f>
        <v>810.96</v>
      </c>
      <c r="E78" s="39"/>
      <c r="F78" s="39"/>
      <c r="G78" s="12">
        <v>2563.8000000000002</v>
      </c>
      <c r="H78" s="12">
        <v>1.07</v>
      </c>
      <c r="I78" s="13">
        <v>0.01</v>
      </c>
      <c r="J78" s="19">
        <v>3044.9</v>
      </c>
    </row>
    <row r="79" spans="1:10" s="19" customFormat="1" ht="15" x14ac:dyDescent="0.2">
      <c r="A79" s="38" t="s">
        <v>42</v>
      </c>
      <c r="B79" s="29" t="s">
        <v>27</v>
      </c>
      <c r="C79" s="40"/>
      <c r="D79" s="79">
        <f>3852.7*G79/J79</f>
        <v>3243.97</v>
      </c>
      <c r="E79" s="39"/>
      <c r="F79" s="39"/>
      <c r="G79" s="12">
        <v>2563.8000000000002</v>
      </c>
      <c r="H79" s="12">
        <v>1.07</v>
      </c>
      <c r="I79" s="13">
        <v>0.04</v>
      </c>
      <c r="J79" s="19">
        <v>3044.9</v>
      </c>
    </row>
    <row r="80" spans="1:10" s="19" customFormat="1" ht="25.5" x14ac:dyDescent="0.2">
      <c r="A80" s="38" t="s">
        <v>43</v>
      </c>
      <c r="B80" s="29" t="s">
        <v>26</v>
      </c>
      <c r="C80" s="40"/>
      <c r="D80" s="40">
        <f>3180.73*G80/J80</f>
        <v>2678.17</v>
      </c>
      <c r="E80" s="39"/>
      <c r="F80" s="39"/>
      <c r="G80" s="12">
        <v>2563.8000000000002</v>
      </c>
      <c r="H80" s="12">
        <v>1.07</v>
      </c>
      <c r="I80" s="13">
        <v>0.06</v>
      </c>
      <c r="J80" s="19">
        <v>3044.9</v>
      </c>
    </row>
    <row r="81" spans="1:10" s="19" customFormat="1" ht="15" x14ac:dyDescent="0.2">
      <c r="A81" s="38" t="s">
        <v>44</v>
      </c>
      <c r="B81" s="29" t="s">
        <v>26</v>
      </c>
      <c r="C81" s="40"/>
      <c r="D81" s="40">
        <f>6543.7*G81/J81</f>
        <v>5509.78</v>
      </c>
      <c r="E81" s="39"/>
      <c r="F81" s="39"/>
      <c r="G81" s="12">
        <v>2563.8000000000002</v>
      </c>
      <c r="H81" s="12">
        <v>1.07</v>
      </c>
      <c r="I81" s="13">
        <v>0.01</v>
      </c>
      <c r="J81" s="19">
        <v>3044.9</v>
      </c>
    </row>
    <row r="82" spans="1:10" s="19" customFormat="1" ht="25.5" x14ac:dyDescent="0.2">
      <c r="A82" s="38" t="s">
        <v>129</v>
      </c>
      <c r="B82" s="42" t="s">
        <v>130</v>
      </c>
      <c r="C82" s="80"/>
      <c r="D82" s="40">
        <v>0</v>
      </c>
      <c r="E82" s="39"/>
      <c r="F82" s="39"/>
      <c r="G82" s="12">
        <v>2563.8000000000002</v>
      </c>
      <c r="H82" s="12"/>
      <c r="I82" s="13"/>
      <c r="J82" s="19">
        <v>3044.9</v>
      </c>
    </row>
    <row r="83" spans="1:10" s="19" customFormat="1" ht="15" x14ac:dyDescent="0.2">
      <c r="A83" s="38" t="s">
        <v>132</v>
      </c>
      <c r="B83" s="42" t="s">
        <v>26</v>
      </c>
      <c r="C83" s="40"/>
      <c r="D83" s="40">
        <v>0</v>
      </c>
      <c r="E83" s="39"/>
      <c r="F83" s="39"/>
      <c r="G83" s="12">
        <v>2563.8000000000002</v>
      </c>
      <c r="H83" s="12"/>
      <c r="I83" s="13"/>
      <c r="J83" s="19">
        <v>3044.9</v>
      </c>
    </row>
    <row r="84" spans="1:10" s="33" customFormat="1" ht="30" x14ac:dyDescent="0.2">
      <c r="A84" s="32" t="s">
        <v>45</v>
      </c>
      <c r="B84" s="22"/>
      <c r="C84" s="23"/>
      <c r="D84" s="23">
        <f>D85+D86+D87+D88</f>
        <v>27577.73</v>
      </c>
      <c r="E84" s="23">
        <f>D84/G84</f>
        <v>10.76</v>
      </c>
      <c r="F84" s="23">
        <f>E84/12</f>
        <v>0.9</v>
      </c>
      <c r="G84" s="12">
        <v>2563.8000000000002</v>
      </c>
      <c r="H84" s="12">
        <v>1.07</v>
      </c>
      <c r="I84" s="13">
        <v>0.85</v>
      </c>
      <c r="J84" s="19">
        <v>3044.9</v>
      </c>
    </row>
    <row r="85" spans="1:10" s="19" customFormat="1" ht="25.5" x14ac:dyDescent="0.2">
      <c r="A85" s="38" t="s">
        <v>133</v>
      </c>
      <c r="B85" s="42" t="s">
        <v>27</v>
      </c>
      <c r="C85" s="40"/>
      <c r="D85" s="40">
        <f>23613.62*G85/J85</f>
        <v>19882.62</v>
      </c>
      <c r="E85" s="39"/>
      <c r="F85" s="39"/>
      <c r="G85" s="12">
        <v>2563.8000000000002</v>
      </c>
      <c r="H85" s="12">
        <v>3044.9</v>
      </c>
      <c r="I85" s="12">
        <v>3044.9</v>
      </c>
      <c r="J85" s="19">
        <v>3044.9</v>
      </c>
    </row>
    <row r="86" spans="1:10" s="19" customFormat="1" ht="25.5" x14ac:dyDescent="0.2">
      <c r="A86" s="38" t="s">
        <v>46</v>
      </c>
      <c r="B86" s="29" t="s">
        <v>47</v>
      </c>
      <c r="C86" s="40"/>
      <c r="D86" s="40">
        <v>1926.35</v>
      </c>
      <c r="E86" s="39"/>
      <c r="F86" s="39"/>
      <c r="G86" s="12">
        <v>2563.8000000000002</v>
      </c>
      <c r="H86" s="12">
        <v>1.07</v>
      </c>
      <c r="I86" s="13">
        <v>0.04</v>
      </c>
    </row>
    <row r="87" spans="1:10" s="19" customFormat="1" ht="15" x14ac:dyDescent="0.2">
      <c r="A87" s="38" t="s">
        <v>49</v>
      </c>
      <c r="B87" s="42" t="s">
        <v>48</v>
      </c>
      <c r="C87" s="40"/>
      <c r="D87" s="40">
        <v>0</v>
      </c>
      <c r="E87" s="39"/>
      <c r="F87" s="39"/>
      <c r="G87" s="12">
        <v>2563.8000000000002</v>
      </c>
      <c r="H87" s="12"/>
      <c r="I87" s="13"/>
      <c r="J87" s="19">
        <v>3044.9</v>
      </c>
    </row>
    <row r="88" spans="1:10" s="19" customFormat="1" ht="21" customHeight="1" x14ac:dyDescent="0.2">
      <c r="A88" s="38" t="s">
        <v>50</v>
      </c>
      <c r="B88" s="29" t="s">
        <v>10</v>
      </c>
      <c r="C88" s="80"/>
      <c r="D88" s="40">
        <f>6851.28*G88/J88</f>
        <v>5768.76</v>
      </c>
      <c r="E88" s="39"/>
      <c r="F88" s="39"/>
      <c r="G88" s="12">
        <v>2563.8000000000002</v>
      </c>
      <c r="H88" s="12">
        <v>1.07</v>
      </c>
      <c r="I88" s="13">
        <v>0.14000000000000001</v>
      </c>
      <c r="J88" s="19">
        <v>3044.9</v>
      </c>
    </row>
    <row r="89" spans="1:10" s="43" customFormat="1" ht="25.5" x14ac:dyDescent="0.2">
      <c r="A89" s="38" t="s">
        <v>129</v>
      </c>
      <c r="B89" s="42" t="s">
        <v>130</v>
      </c>
      <c r="C89" s="84"/>
      <c r="D89" s="92">
        <v>0</v>
      </c>
      <c r="E89" s="85"/>
      <c r="F89" s="85"/>
      <c r="G89" s="12">
        <v>2563.8000000000002</v>
      </c>
      <c r="H89" s="12"/>
      <c r="I89" s="13"/>
      <c r="J89" s="43">
        <v>3044.9</v>
      </c>
    </row>
    <row r="90" spans="1:10" s="43" customFormat="1" ht="15" x14ac:dyDescent="0.2">
      <c r="A90" s="38" t="s">
        <v>134</v>
      </c>
      <c r="B90" s="42" t="s">
        <v>26</v>
      </c>
      <c r="C90" s="84"/>
      <c r="D90" s="92">
        <v>0</v>
      </c>
      <c r="E90" s="85"/>
      <c r="F90" s="85"/>
      <c r="G90" s="12">
        <v>2563.8000000000002</v>
      </c>
      <c r="H90" s="12"/>
      <c r="I90" s="13"/>
      <c r="J90" s="43">
        <v>3044.9</v>
      </c>
    </row>
    <row r="91" spans="1:10" s="43" customFormat="1" ht="15" x14ac:dyDescent="0.2">
      <c r="A91" s="72" t="s">
        <v>135</v>
      </c>
      <c r="B91" s="42" t="s">
        <v>48</v>
      </c>
      <c r="C91" s="84"/>
      <c r="D91" s="92">
        <v>0</v>
      </c>
      <c r="E91" s="85"/>
      <c r="F91" s="85"/>
      <c r="G91" s="12">
        <v>2563.8000000000002</v>
      </c>
      <c r="H91" s="12"/>
      <c r="I91" s="13"/>
      <c r="J91" s="43">
        <v>3044.9</v>
      </c>
    </row>
    <row r="92" spans="1:10" s="19" customFormat="1" ht="30" x14ac:dyDescent="0.2">
      <c r="A92" s="32" t="s">
        <v>51</v>
      </c>
      <c r="B92" s="29"/>
      <c r="C92" s="23"/>
      <c r="D92" s="23">
        <f>D93</f>
        <v>11303.17</v>
      </c>
      <c r="E92" s="23">
        <f>D92/G92</f>
        <v>4.41</v>
      </c>
      <c r="F92" s="23">
        <f>E92/12</f>
        <v>0.37</v>
      </c>
      <c r="G92" s="12">
        <v>2563.8000000000002</v>
      </c>
      <c r="H92" s="12">
        <v>1.07</v>
      </c>
      <c r="I92" s="13">
        <v>0.41</v>
      </c>
    </row>
    <row r="93" spans="1:10" s="19" customFormat="1" ht="21" customHeight="1" x14ac:dyDescent="0.2">
      <c r="A93" s="38" t="s">
        <v>52</v>
      </c>
      <c r="B93" s="31" t="s">
        <v>48</v>
      </c>
      <c r="C93" s="40"/>
      <c r="D93" s="40">
        <f>13424.22*G93/J93</f>
        <v>11303.17</v>
      </c>
      <c r="E93" s="39"/>
      <c r="F93" s="39"/>
      <c r="G93" s="12">
        <v>2563.8000000000002</v>
      </c>
      <c r="H93" s="12">
        <v>1.07</v>
      </c>
      <c r="I93" s="13">
        <v>0.27</v>
      </c>
      <c r="J93" s="19">
        <v>3044.9</v>
      </c>
    </row>
    <row r="94" spans="1:10" s="19" customFormat="1" ht="25.5" x14ac:dyDescent="0.2">
      <c r="A94" s="38" t="s">
        <v>129</v>
      </c>
      <c r="B94" s="42" t="s">
        <v>130</v>
      </c>
      <c r="C94" s="80"/>
      <c r="D94" s="80">
        <v>0</v>
      </c>
      <c r="E94" s="41"/>
      <c r="F94" s="41"/>
      <c r="G94" s="12">
        <v>2563.8000000000002</v>
      </c>
      <c r="H94" s="12"/>
      <c r="I94" s="13"/>
      <c r="J94" s="19">
        <v>3044.9</v>
      </c>
    </row>
    <row r="95" spans="1:10" s="19" customFormat="1" ht="15" x14ac:dyDescent="0.2">
      <c r="A95" s="38" t="s">
        <v>136</v>
      </c>
      <c r="B95" s="42" t="s">
        <v>26</v>
      </c>
      <c r="C95" s="80"/>
      <c r="D95" s="80">
        <v>0</v>
      </c>
      <c r="E95" s="41"/>
      <c r="F95" s="41"/>
      <c r="G95" s="12">
        <v>2563.8000000000002</v>
      </c>
      <c r="H95" s="12"/>
      <c r="I95" s="13"/>
      <c r="J95" s="19">
        <v>3044.9</v>
      </c>
    </row>
    <row r="96" spans="1:10" s="19" customFormat="1" ht="15" x14ac:dyDescent="0.2">
      <c r="A96" s="72" t="s">
        <v>137</v>
      </c>
      <c r="B96" s="42" t="s">
        <v>48</v>
      </c>
      <c r="C96" s="80"/>
      <c r="D96" s="80">
        <v>0</v>
      </c>
      <c r="E96" s="41"/>
      <c r="F96" s="41"/>
      <c r="G96" s="12">
        <v>2563.8000000000002</v>
      </c>
      <c r="H96" s="12"/>
      <c r="I96" s="13"/>
      <c r="J96" s="19">
        <v>3044.9</v>
      </c>
    </row>
    <row r="97" spans="1:10" s="19" customFormat="1" ht="17.25" customHeight="1" x14ac:dyDescent="0.2">
      <c r="A97" s="32" t="s">
        <v>138</v>
      </c>
      <c r="B97" s="29"/>
      <c r="C97" s="23"/>
      <c r="D97" s="23">
        <f>D98+D99+D100+D101+D102+D103+D104</f>
        <v>12234.43</v>
      </c>
      <c r="E97" s="23">
        <f>D97/G97</f>
        <v>4.7699999999999996</v>
      </c>
      <c r="F97" s="23">
        <f>E97/12</f>
        <v>0.4</v>
      </c>
      <c r="G97" s="12">
        <v>2563.8000000000002</v>
      </c>
      <c r="H97" s="12">
        <v>1.07</v>
      </c>
      <c r="I97" s="13">
        <v>0.18</v>
      </c>
    </row>
    <row r="98" spans="1:10" s="19" customFormat="1" ht="23.25" customHeight="1" x14ac:dyDescent="0.2">
      <c r="A98" s="38" t="s">
        <v>53</v>
      </c>
      <c r="B98" s="29" t="s">
        <v>10</v>
      </c>
      <c r="C98" s="40"/>
      <c r="D98" s="40">
        <f t="shared" ref="D98:D103" si="3">E98*G98</f>
        <v>0</v>
      </c>
      <c r="E98" s="39"/>
      <c r="F98" s="39"/>
      <c r="G98" s="12">
        <v>2563.8000000000002</v>
      </c>
      <c r="H98" s="12">
        <v>1.07</v>
      </c>
      <c r="I98" s="13">
        <v>0</v>
      </c>
    </row>
    <row r="99" spans="1:10" s="19" customFormat="1" ht="45" customHeight="1" x14ac:dyDescent="0.2">
      <c r="A99" s="38" t="s">
        <v>139</v>
      </c>
      <c r="B99" s="29" t="s">
        <v>26</v>
      </c>
      <c r="C99" s="40"/>
      <c r="D99" s="40">
        <v>6935.74</v>
      </c>
      <c r="E99" s="39"/>
      <c r="F99" s="39"/>
      <c r="G99" s="12">
        <v>2563.8000000000002</v>
      </c>
      <c r="H99" s="12">
        <v>1.07</v>
      </c>
      <c r="I99" s="13">
        <v>0.16</v>
      </c>
    </row>
    <row r="100" spans="1:10" s="19" customFormat="1" ht="38.25" x14ac:dyDescent="0.2">
      <c r="A100" s="38" t="s">
        <v>140</v>
      </c>
      <c r="B100" s="29" t="s">
        <v>26</v>
      </c>
      <c r="C100" s="40"/>
      <c r="D100" s="40">
        <f>1006.81*G100/J100</f>
        <v>847.73</v>
      </c>
      <c r="E100" s="39"/>
      <c r="F100" s="39"/>
      <c r="G100" s="12">
        <v>2563.8000000000002</v>
      </c>
      <c r="H100" s="12">
        <v>1.07</v>
      </c>
      <c r="I100" s="13">
        <v>0.02</v>
      </c>
      <c r="J100" s="19">
        <v>3044.9</v>
      </c>
    </row>
    <row r="101" spans="1:10" s="19" customFormat="1" ht="27.75" customHeight="1" x14ac:dyDescent="0.2">
      <c r="A101" s="38" t="s">
        <v>55</v>
      </c>
      <c r="B101" s="29" t="s">
        <v>18</v>
      </c>
      <c r="C101" s="40"/>
      <c r="D101" s="40">
        <f t="shared" si="3"/>
        <v>0</v>
      </c>
      <c r="E101" s="39"/>
      <c r="F101" s="39"/>
      <c r="G101" s="12">
        <v>2563.8000000000002</v>
      </c>
      <c r="H101" s="12">
        <v>1.07</v>
      </c>
      <c r="I101" s="13">
        <v>0</v>
      </c>
    </row>
    <row r="102" spans="1:10" s="19" customFormat="1" ht="18.75" customHeight="1" x14ac:dyDescent="0.2">
      <c r="A102" s="38" t="s">
        <v>54</v>
      </c>
      <c r="B102" s="42" t="s">
        <v>56</v>
      </c>
      <c r="C102" s="40"/>
      <c r="D102" s="40">
        <f t="shared" si="3"/>
        <v>0</v>
      </c>
      <c r="E102" s="39"/>
      <c r="F102" s="39"/>
      <c r="G102" s="12">
        <v>2563.8000000000002</v>
      </c>
      <c r="H102" s="12">
        <v>1.07</v>
      </c>
      <c r="I102" s="13">
        <v>0</v>
      </c>
    </row>
    <row r="103" spans="1:10" s="19" customFormat="1" ht="57.75" customHeight="1" x14ac:dyDescent="0.2">
      <c r="A103" s="38" t="s">
        <v>141</v>
      </c>
      <c r="B103" s="42" t="s">
        <v>83</v>
      </c>
      <c r="C103" s="40"/>
      <c r="D103" s="40">
        <f t="shared" si="3"/>
        <v>0</v>
      </c>
      <c r="E103" s="39"/>
      <c r="F103" s="39"/>
      <c r="G103" s="12">
        <v>2563.8000000000002</v>
      </c>
      <c r="H103" s="12">
        <v>1.07</v>
      </c>
      <c r="I103" s="13">
        <v>0</v>
      </c>
    </row>
    <row r="104" spans="1:10" s="19" customFormat="1" ht="22.5" customHeight="1" x14ac:dyDescent="0.2">
      <c r="A104" s="38" t="s">
        <v>153</v>
      </c>
      <c r="B104" s="42" t="s">
        <v>48</v>
      </c>
      <c r="C104" s="80"/>
      <c r="D104" s="80">
        <v>4450.96</v>
      </c>
      <c r="E104" s="41"/>
      <c r="F104" s="41"/>
      <c r="G104" s="12">
        <v>2563.8000000000002</v>
      </c>
      <c r="H104" s="12"/>
      <c r="I104" s="13"/>
    </row>
    <row r="105" spans="1:10" s="19" customFormat="1" ht="15" x14ac:dyDescent="0.2">
      <c r="A105" s="32" t="s">
        <v>57</v>
      </c>
      <c r="B105" s="29"/>
      <c r="C105" s="23"/>
      <c r="D105" s="23">
        <f>D106</f>
        <v>0</v>
      </c>
      <c r="E105" s="23">
        <f>D105/G105</f>
        <v>0</v>
      </c>
      <c r="F105" s="23">
        <f>E105/12</f>
        <v>0</v>
      </c>
      <c r="G105" s="12">
        <v>2563.8000000000002</v>
      </c>
      <c r="H105" s="12">
        <v>1.07</v>
      </c>
      <c r="I105" s="13">
        <v>0.12</v>
      </c>
    </row>
    <row r="106" spans="1:10" s="19" customFormat="1" ht="15" x14ac:dyDescent="0.2">
      <c r="A106" s="38" t="s">
        <v>58</v>
      </c>
      <c r="B106" s="29" t="s">
        <v>26</v>
      </c>
      <c r="C106" s="40"/>
      <c r="D106" s="40">
        <v>0</v>
      </c>
      <c r="E106" s="39"/>
      <c r="F106" s="39"/>
      <c r="G106" s="12">
        <v>2563.8000000000002</v>
      </c>
      <c r="H106" s="12">
        <v>1.07</v>
      </c>
      <c r="I106" s="13">
        <v>0.02</v>
      </c>
      <c r="J106" s="19">
        <v>3044.9</v>
      </c>
    </row>
    <row r="107" spans="1:10" s="12" customFormat="1" ht="15" x14ac:dyDescent="0.2">
      <c r="A107" s="32" t="s">
        <v>59</v>
      </c>
      <c r="B107" s="22"/>
      <c r="C107" s="23"/>
      <c r="D107" s="23">
        <f>D108+D109</f>
        <v>12152.98</v>
      </c>
      <c r="E107" s="23">
        <f>D107/G107</f>
        <v>4.74</v>
      </c>
      <c r="F107" s="23">
        <f>E107/12</f>
        <v>0.4</v>
      </c>
      <c r="G107" s="12">
        <v>2563.8000000000002</v>
      </c>
      <c r="H107" s="12">
        <v>1.07</v>
      </c>
      <c r="I107" s="13">
        <v>0.64</v>
      </c>
    </row>
    <row r="108" spans="1:10" s="19" customFormat="1" ht="46.5" customHeight="1" x14ac:dyDescent="0.2">
      <c r="A108" s="83" t="s">
        <v>142</v>
      </c>
      <c r="B108" s="42" t="s">
        <v>27</v>
      </c>
      <c r="C108" s="40"/>
      <c r="D108" s="40">
        <v>12152.98</v>
      </c>
      <c r="E108" s="39"/>
      <c r="F108" s="39"/>
      <c r="G108" s="12">
        <v>2563.8000000000002</v>
      </c>
      <c r="H108" s="12">
        <v>1.07</v>
      </c>
      <c r="I108" s="13">
        <v>0.04</v>
      </c>
    </row>
    <row r="109" spans="1:10" s="19" customFormat="1" ht="37.5" customHeight="1" x14ac:dyDescent="0.2">
      <c r="A109" s="83" t="s">
        <v>160</v>
      </c>
      <c r="B109" s="42" t="s">
        <v>83</v>
      </c>
      <c r="C109" s="40"/>
      <c r="D109" s="40">
        <v>0</v>
      </c>
      <c r="E109" s="39"/>
      <c r="F109" s="39"/>
      <c r="G109" s="12">
        <v>2563.8000000000002</v>
      </c>
      <c r="H109" s="12">
        <v>1.07</v>
      </c>
      <c r="I109" s="13">
        <v>0.6</v>
      </c>
    </row>
    <row r="110" spans="1:10" s="12" customFormat="1" ht="15" x14ac:dyDescent="0.2">
      <c r="A110" s="32" t="s">
        <v>60</v>
      </c>
      <c r="B110" s="22"/>
      <c r="C110" s="23"/>
      <c r="D110" s="23">
        <f>D111+D112</f>
        <v>0</v>
      </c>
      <c r="E110" s="23">
        <f>D110/G110</f>
        <v>0</v>
      </c>
      <c r="F110" s="23">
        <f>E110/12</f>
        <v>0</v>
      </c>
      <c r="G110" s="12">
        <v>2563.8000000000002</v>
      </c>
      <c r="H110" s="12">
        <v>1.07</v>
      </c>
      <c r="I110" s="13">
        <v>0.05</v>
      </c>
    </row>
    <row r="111" spans="1:10" s="19" customFormat="1" ht="15" x14ac:dyDescent="0.2">
      <c r="A111" s="38" t="s">
        <v>86</v>
      </c>
      <c r="B111" s="29" t="s">
        <v>61</v>
      </c>
      <c r="C111" s="40"/>
      <c r="D111" s="79">
        <v>0</v>
      </c>
      <c r="E111" s="81"/>
      <c r="F111" s="81"/>
      <c r="G111" s="12">
        <v>2563.8000000000002</v>
      </c>
      <c r="H111" s="12">
        <v>1.07</v>
      </c>
      <c r="I111" s="13">
        <v>0.03</v>
      </c>
    </row>
    <row r="112" spans="1:10" s="19" customFormat="1" ht="15" x14ac:dyDescent="0.2">
      <c r="A112" s="38" t="s">
        <v>62</v>
      </c>
      <c r="B112" s="29" t="s">
        <v>61</v>
      </c>
      <c r="C112" s="40"/>
      <c r="D112" s="40">
        <v>0</v>
      </c>
      <c r="E112" s="39"/>
      <c r="F112" s="39"/>
      <c r="G112" s="12">
        <v>2563.8000000000002</v>
      </c>
      <c r="H112" s="12">
        <v>1.07</v>
      </c>
      <c r="I112" s="13">
        <v>0.02</v>
      </c>
    </row>
    <row r="113" spans="1:9" s="12" customFormat="1" ht="190.5" thickBot="1" x14ac:dyDescent="0.25">
      <c r="A113" s="44" t="s">
        <v>162</v>
      </c>
      <c r="B113" s="22" t="s">
        <v>18</v>
      </c>
      <c r="C113" s="35"/>
      <c r="D113" s="37">
        <v>50000</v>
      </c>
      <c r="E113" s="37">
        <f>D113/G113</f>
        <v>19.5</v>
      </c>
      <c r="F113" s="37">
        <f>E113/12</f>
        <v>1.63</v>
      </c>
      <c r="G113" s="12">
        <v>2563.8000000000002</v>
      </c>
      <c r="H113" s="12">
        <v>1.07</v>
      </c>
      <c r="I113" s="13">
        <v>0.3</v>
      </c>
    </row>
    <row r="114" spans="1:9" s="12" customFormat="1" ht="19.5" hidden="1" thickBot="1" x14ac:dyDescent="0.25">
      <c r="A114" s="45" t="s">
        <v>63</v>
      </c>
      <c r="B114" s="22"/>
      <c r="C114" s="35"/>
      <c r="D114" s="35">
        <f>SUM(D115:D121)</f>
        <v>0</v>
      </c>
      <c r="E114" s="35">
        <f>E115+E116+E117+E118+E119+E120+E121</f>
        <v>0</v>
      </c>
      <c r="F114" s="35">
        <f>SUM(F115:F121)</f>
        <v>0</v>
      </c>
      <c r="G114" s="12">
        <v>2563.8000000000002</v>
      </c>
      <c r="I114" s="13"/>
    </row>
    <row r="115" spans="1:9" s="12" customFormat="1" ht="15.75" hidden="1" thickBot="1" x14ac:dyDescent="0.25">
      <c r="A115" s="46" t="s">
        <v>64</v>
      </c>
      <c r="B115" s="47"/>
      <c r="C115" s="48"/>
      <c r="D115" s="35"/>
      <c r="E115" s="35"/>
      <c r="F115" s="48"/>
      <c r="G115" s="12">
        <v>2563.8000000000002</v>
      </c>
      <c r="I115" s="13"/>
    </row>
    <row r="116" spans="1:9" s="12" customFormat="1" ht="15.75" hidden="1" thickBot="1" x14ac:dyDescent="0.25">
      <c r="A116" s="46" t="s">
        <v>65</v>
      </c>
      <c r="B116" s="47"/>
      <c r="C116" s="48"/>
      <c r="D116" s="35"/>
      <c r="E116" s="35"/>
      <c r="F116" s="48"/>
      <c r="G116" s="12">
        <v>2563.8000000000002</v>
      </c>
      <c r="I116" s="13"/>
    </row>
    <row r="117" spans="1:9" s="12" customFormat="1" ht="15.75" hidden="1" thickBot="1" x14ac:dyDescent="0.25">
      <c r="A117" s="46" t="s">
        <v>66</v>
      </c>
      <c r="B117" s="47"/>
      <c r="C117" s="48"/>
      <c r="D117" s="35"/>
      <c r="E117" s="35"/>
      <c r="F117" s="48"/>
      <c r="G117" s="12">
        <v>2563.8000000000002</v>
      </c>
      <c r="I117" s="13"/>
    </row>
    <row r="118" spans="1:9" s="12" customFormat="1" ht="15.75" hidden="1" thickBot="1" x14ac:dyDescent="0.25">
      <c r="A118" s="46" t="s">
        <v>67</v>
      </c>
      <c r="B118" s="47"/>
      <c r="C118" s="48"/>
      <c r="D118" s="35"/>
      <c r="E118" s="35"/>
      <c r="F118" s="48"/>
      <c r="G118" s="12">
        <v>2563.8000000000002</v>
      </c>
      <c r="I118" s="13"/>
    </row>
    <row r="119" spans="1:9" s="12" customFormat="1" ht="15.75" hidden="1" thickBot="1" x14ac:dyDescent="0.25">
      <c r="A119" s="46" t="s">
        <v>68</v>
      </c>
      <c r="B119" s="47"/>
      <c r="C119" s="48"/>
      <c r="D119" s="35"/>
      <c r="E119" s="35"/>
      <c r="F119" s="48"/>
      <c r="G119" s="12">
        <v>2563.8000000000002</v>
      </c>
      <c r="I119" s="13"/>
    </row>
    <row r="120" spans="1:9" s="12" customFormat="1" ht="15.75" hidden="1" thickBot="1" x14ac:dyDescent="0.25">
      <c r="A120" s="46" t="s">
        <v>69</v>
      </c>
      <c r="B120" s="47"/>
      <c r="C120" s="48"/>
      <c r="D120" s="35"/>
      <c r="E120" s="35"/>
      <c r="F120" s="48"/>
      <c r="G120" s="12">
        <v>2563.8000000000002</v>
      </c>
      <c r="I120" s="13"/>
    </row>
    <row r="121" spans="1:9" s="12" customFormat="1" ht="15.75" hidden="1" thickBot="1" x14ac:dyDescent="0.25">
      <c r="A121" s="49" t="s">
        <v>70</v>
      </c>
      <c r="B121" s="50"/>
      <c r="C121" s="48"/>
      <c r="D121" s="37"/>
      <c r="E121" s="37"/>
      <c r="F121" s="51"/>
      <c r="G121" s="12">
        <v>2563.8000000000002</v>
      </c>
      <c r="I121" s="13"/>
    </row>
    <row r="122" spans="1:9" s="12" customFormat="1" ht="26.25" hidden="1" thickBot="1" x14ac:dyDescent="0.25">
      <c r="A122" s="52" t="s">
        <v>71</v>
      </c>
      <c r="B122" s="42" t="s">
        <v>72</v>
      </c>
      <c r="C122" s="48"/>
      <c r="D122" s="37"/>
      <c r="E122" s="37"/>
      <c r="F122" s="37"/>
      <c r="G122" s="12">
        <v>2563.8000000000002</v>
      </c>
      <c r="I122" s="13"/>
    </row>
    <row r="123" spans="1:9" s="12" customFormat="1" ht="30.75" thickBot="1" x14ac:dyDescent="0.25">
      <c r="A123" s="52" t="s">
        <v>71</v>
      </c>
      <c r="B123" s="82" t="s">
        <v>154</v>
      </c>
      <c r="C123" s="35"/>
      <c r="D123" s="93">
        <v>0</v>
      </c>
      <c r="E123" s="37">
        <f>D123/G123</f>
        <v>0</v>
      </c>
      <c r="F123" s="37">
        <f>E123/12</f>
        <v>0</v>
      </c>
      <c r="G123" s="12">
        <v>2563.8000000000002</v>
      </c>
      <c r="I123" s="13"/>
    </row>
    <row r="124" spans="1:9" s="12" customFormat="1" ht="19.5" thickBot="1" x14ac:dyDescent="0.25">
      <c r="A124" s="53" t="s">
        <v>73</v>
      </c>
      <c r="B124" s="54" t="s">
        <v>15</v>
      </c>
      <c r="C124" s="48"/>
      <c r="D124" s="88">
        <f>E124*G124</f>
        <v>47553.96</v>
      </c>
      <c r="E124" s="35">
        <f>12*F124</f>
        <v>22.8</v>
      </c>
      <c r="F124" s="35">
        <v>1.9</v>
      </c>
      <c r="G124" s="12">
        <f>2563.8-478.1</f>
        <v>2085.6999999999998</v>
      </c>
      <c r="I124" s="13"/>
    </row>
    <row r="125" spans="1:9" s="12" customFormat="1" ht="20.25" thickBot="1" x14ac:dyDescent="0.45">
      <c r="A125" s="55" t="s">
        <v>74</v>
      </c>
      <c r="B125" s="56"/>
      <c r="C125" s="86"/>
      <c r="D125" s="89">
        <f>D123+D113+D110+D107+D105+D97+D92+D84+D70+D69+D68+D67+D55+D54+D52+D48+D42+D41+D40+D39+D38+D27+D14+D124+D57+D56+D53</f>
        <v>680524.31</v>
      </c>
      <c r="E125" s="89">
        <f>E123+E113+E110+E107+E105+E97+E92+E84+E70+E69+E68+E67+E55+E54+E52+E48+E42+E41+E40+E39+E38+E27+E14+E124+E57+E56+E53</f>
        <v>269.7</v>
      </c>
      <c r="F125" s="89">
        <f>F123+F113+F110+F107+F105+F97+F92+F84+F70+F69+F68+F67+F55+F54+F52+F48+F42+F41+F40+F39+F38+F27+F14+F124+F57+F56+F53</f>
        <v>22.5</v>
      </c>
      <c r="I125" s="13"/>
    </row>
    <row r="126" spans="1:9" s="62" customFormat="1" ht="20.25" hidden="1" thickBot="1" x14ac:dyDescent="0.25">
      <c r="A126" s="58" t="s">
        <v>75</v>
      </c>
      <c r="B126" s="59" t="s">
        <v>15</v>
      </c>
      <c r="C126" s="60"/>
      <c r="D126" s="60"/>
      <c r="E126" s="59" t="s">
        <v>76</v>
      </c>
      <c r="F126" s="61">
        <v>24.94</v>
      </c>
      <c r="I126" s="63"/>
    </row>
    <row r="127" spans="1:9" s="65" customFormat="1" x14ac:dyDescent="0.2">
      <c r="A127" s="64"/>
      <c r="I127" s="66"/>
    </row>
    <row r="128" spans="1:9" s="70" customFormat="1" ht="19.5" thickBot="1" x14ac:dyDescent="0.45">
      <c r="A128" s="67"/>
      <c r="B128" s="68"/>
      <c r="C128" s="69"/>
      <c r="D128" s="69"/>
      <c r="E128" s="69"/>
      <c r="F128" s="69"/>
      <c r="I128" s="71"/>
    </row>
    <row r="129" spans="1:10" s="70" customFormat="1" ht="30.75" thickBot="1" x14ac:dyDescent="0.45">
      <c r="A129" s="52" t="s">
        <v>77</v>
      </c>
      <c r="B129" s="56"/>
      <c r="C129" s="57"/>
      <c r="D129" s="57">
        <f>D130+D131</f>
        <v>7929.28</v>
      </c>
      <c r="E129" s="57">
        <f t="shared" ref="E129:F129" si="4">E130+E131</f>
        <v>3.1</v>
      </c>
      <c r="F129" s="57">
        <f t="shared" si="4"/>
        <v>0.26</v>
      </c>
      <c r="G129" s="12">
        <v>2563.8000000000002</v>
      </c>
      <c r="I129" s="71"/>
    </row>
    <row r="130" spans="1:10" s="19" customFormat="1" ht="15" x14ac:dyDescent="0.2">
      <c r="A130" s="38" t="s">
        <v>149</v>
      </c>
      <c r="B130" s="29"/>
      <c r="C130" s="40"/>
      <c r="D130" s="40">
        <v>7171.81</v>
      </c>
      <c r="E130" s="39">
        <f t="shared" ref="E130:E131" si="5">D130/G130</f>
        <v>2.8</v>
      </c>
      <c r="F130" s="39">
        <f t="shared" ref="F130:F131" si="6">E130/12</f>
        <v>0.23</v>
      </c>
      <c r="G130" s="12">
        <v>2563.8000000000002</v>
      </c>
      <c r="H130" s="12"/>
      <c r="I130" s="13"/>
    </row>
    <row r="131" spans="1:10" s="19" customFormat="1" ht="15" x14ac:dyDescent="0.2">
      <c r="A131" s="87" t="s">
        <v>150</v>
      </c>
      <c r="B131" s="29"/>
      <c r="C131" s="40"/>
      <c r="D131" s="40">
        <f>899.61*G131/J131</f>
        <v>757.47</v>
      </c>
      <c r="E131" s="39">
        <f t="shared" si="5"/>
        <v>0.3</v>
      </c>
      <c r="F131" s="39">
        <f t="shared" si="6"/>
        <v>0.03</v>
      </c>
      <c r="G131" s="12">
        <v>2563.8000000000002</v>
      </c>
      <c r="H131" s="12"/>
      <c r="I131" s="13"/>
      <c r="J131" s="19">
        <v>3044.9</v>
      </c>
    </row>
    <row r="132" spans="1:10" s="70" customFormat="1" ht="19.5" thickBot="1" x14ac:dyDescent="0.45">
      <c r="A132" s="67"/>
      <c r="B132" s="68"/>
      <c r="C132" s="69"/>
      <c r="D132" s="69"/>
      <c r="E132" s="69"/>
      <c r="F132" s="69"/>
      <c r="I132" s="71"/>
    </row>
    <row r="133" spans="1:10" s="70" customFormat="1" ht="20.25" thickBot="1" x14ac:dyDescent="0.45">
      <c r="A133" s="55" t="s">
        <v>78</v>
      </c>
      <c r="B133" s="73"/>
      <c r="C133" s="73"/>
      <c r="D133" s="74">
        <f>D125+D129</f>
        <v>688453.59</v>
      </c>
      <c r="E133" s="74">
        <f>E125+E129</f>
        <v>272.8</v>
      </c>
      <c r="F133" s="74">
        <f>F125+F129</f>
        <v>22.76</v>
      </c>
      <c r="I133" s="71"/>
    </row>
    <row r="134" spans="1:10" s="70" customFormat="1" ht="19.5" x14ac:dyDescent="0.4">
      <c r="A134" s="75"/>
      <c r="B134" s="76"/>
      <c r="C134" s="76"/>
      <c r="D134" s="77"/>
      <c r="E134" s="77"/>
      <c r="F134" s="77"/>
      <c r="I134" s="71"/>
    </row>
    <row r="135" spans="1:10" s="70" customFormat="1" ht="19.5" x14ac:dyDescent="0.4">
      <c r="A135" s="75"/>
      <c r="B135" s="76"/>
      <c r="C135" s="76"/>
      <c r="D135" s="77"/>
      <c r="E135" s="77"/>
      <c r="F135" s="77"/>
      <c r="I135" s="71"/>
    </row>
    <row r="136" spans="1:10" s="70" customFormat="1" ht="19.5" x14ac:dyDescent="0.4">
      <c r="A136" s="75"/>
      <c r="B136" s="76"/>
      <c r="C136" s="76"/>
      <c r="D136" s="77"/>
      <c r="E136" s="77"/>
      <c r="F136" s="77"/>
      <c r="I136" s="71"/>
    </row>
    <row r="137" spans="1:10" s="62" customFormat="1" ht="19.5" x14ac:dyDescent="0.2">
      <c r="A137" s="78"/>
      <c r="B137" s="76"/>
      <c r="C137" s="77"/>
      <c r="D137" s="77"/>
      <c r="E137" s="77"/>
      <c r="F137" s="77"/>
      <c r="I137" s="63"/>
    </row>
    <row r="138" spans="1:10" s="65" customFormat="1" ht="14.25" x14ac:dyDescent="0.2">
      <c r="A138" s="107" t="s">
        <v>79</v>
      </c>
      <c r="B138" s="107"/>
      <c r="C138" s="107"/>
      <c r="D138" s="107"/>
      <c r="I138" s="66"/>
    </row>
    <row r="139" spans="1:10" s="65" customFormat="1" x14ac:dyDescent="0.2">
      <c r="I139" s="66"/>
    </row>
    <row r="140" spans="1:10" s="65" customFormat="1" x14ac:dyDescent="0.2">
      <c r="A140" s="64" t="s">
        <v>80</v>
      </c>
      <c r="I140" s="66"/>
    </row>
    <row r="141" spans="1:10" s="65" customFormat="1" x14ac:dyDescent="0.2">
      <c r="I141" s="66"/>
    </row>
    <row r="142" spans="1:10" s="65" customFormat="1" x14ac:dyDescent="0.2">
      <c r="I142" s="66"/>
    </row>
    <row r="143" spans="1:10" s="65" customFormat="1" x14ac:dyDescent="0.2">
      <c r="I143" s="66"/>
    </row>
    <row r="144" spans="1:10" s="65" customFormat="1" x14ac:dyDescent="0.2">
      <c r="I144" s="66"/>
    </row>
    <row r="145" spans="9:9" s="65" customFormat="1" x14ac:dyDescent="0.2">
      <c r="I145" s="66"/>
    </row>
    <row r="146" spans="9:9" s="65" customFormat="1" x14ac:dyDescent="0.2">
      <c r="I146" s="66"/>
    </row>
    <row r="147" spans="9:9" s="65" customFormat="1" x14ac:dyDescent="0.2">
      <c r="I147" s="66"/>
    </row>
    <row r="148" spans="9:9" s="65" customFormat="1" x14ac:dyDescent="0.2">
      <c r="I148" s="66"/>
    </row>
    <row r="149" spans="9:9" s="65" customFormat="1" x14ac:dyDescent="0.2">
      <c r="I149" s="66"/>
    </row>
    <row r="150" spans="9:9" s="65" customFormat="1" x14ac:dyDescent="0.2">
      <c r="I150" s="66"/>
    </row>
    <row r="151" spans="9:9" s="65" customFormat="1" x14ac:dyDescent="0.2">
      <c r="I151" s="66"/>
    </row>
    <row r="152" spans="9:9" s="65" customFormat="1" x14ac:dyDescent="0.2">
      <c r="I152" s="66"/>
    </row>
    <row r="153" spans="9:9" s="65" customFormat="1" x14ac:dyDescent="0.2">
      <c r="I153" s="66"/>
    </row>
    <row r="154" spans="9:9" s="65" customFormat="1" x14ac:dyDescent="0.2">
      <c r="I154" s="66"/>
    </row>
    <row r="155" spans="9:9" s="65" customFormat="1" x14ac:dyDescent="0.2">
      <c r="I155" s="66"/>
    </row>
    <row r="156" spans="9:9" s="65" customFormat="1" x14ac:dyDescent="0.2">
      <c r="I156" s="66"/>
    </row>
    <row r="157" spans="9:9" s="65" customFormat="1" x14ac:dyDescent="0.2">
      <c r="I157" s="66"/>
    </row>
    <row r="158" spans="9:9" s="65" customFormat="1" x14ac:dyDescent="0.2">
      <c r="I158" s="66"/>
    </row>
  </sheetData>
  <mergeCells count="12">
    <mergeCell ref="A138:D138"/>
    <mergeCell ref="A1:F1"/>
    <mergeCell ref="B2:F2"/>
    <mergeCell ref="B3:F3"/>
    <mergeCell ref="B5:F5"/>
    <mergeCell ref="A6:F6"/>
    <mergeCell ref="A7:F7"/>
    <mergeCell ref="A8:F8"/>
    <mergeCell ref="A9:F9"/>
    <mergeCell ref="G9:J9"/>
    <mergeCell ref="A10:F10"/>
    <mergeCell ref="A13:F13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голосованию</vt:lpstr>
      <vt:lpstr>'по голосованию'!Область_печати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2016-05-10T06:37:39Z</cp:lastPrinted>
  <dcterms:created xsi:type="dcterms:W3CDTF">2014-02-03T04:23:49Z</dcterms:created>
  <dcterms:modified xsi:type="dcterms:W3CDTF">2016-05-18T09:35:29Z</dcterms:modified>
</cp:coreProperties>
</file>