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4955" windowHeight="8385" activeTab="1"/>
  </bookViews>
  <sheets>
    <sheet name="по голосованию" sheetId="1" r:id="rId1"/>
    <sheet name="Лист1" sheetId="2" r:id="rId2"/>
  </sheets>
  <definedNames>
    <definedName name="_xlnm.Print_Area" localSheetId="0">'по голосованию'!$A$1:$H$154</definedName>
  </definedNames>
  <calcPr fullCalcOnLoad="1" fullPrecision="0"/>
</workbook>
</file>

<file path=xl/sharedStrings.xml><?xml version="1.0" encoding="utf-8"?>
<sst xmlns="http://schemas.openxmlformats.org/spreadsheetml/2006/main" count="445" uniqueCount="286">
  <si>
    <t>наименование работ и услуг</t>
  </si>
  <si>
    <t>Обязательные работы и услуги по содержанию и ремонту общего имущества собственников помещений в многоквартирном доме</t>
  </si>
  <si>
    <t>Сбор, вывоз и утилизация ТБО*</t>
  </si>
  <si>
    <t>Работы по текущему ремонту, в т.ч.:</t>
  </si>
  <si>
    <t>ИТОГО:</t>
  </si>
  <si>
    <t xml:space="preserve">Годовая стоимость                ( на весь дом), руб. </t>
  </si>
  <si>
    <t>ВСЕГО:</t>
  </si>
  <si>
    <t>№ акта</t>
  </si>
  <si>
    <t>Дата акта</t>
  </si>
  <si>
    <t>Стоимость</t>
  </si>
  <si>
    <t>Итого за год</t>
  </si>
  <si>
    <t>Начислено</t>
  </si>
  <si>
    <t>Оплачено</t>
  </si>
  <si>
    <t>Сальдо на начало периода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</si>
  <si>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</si>
  <si>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</si>
  <si>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</si>
  <si>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</si>
  <si>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</si>
  <si>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</si>
  <si>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</si>
  <si>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</si>
  <si>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</si>
  <si>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</si>
  <si>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</si>
  <si>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</si>
  <si>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Остаток лицевого счета</t>
  </si>
  <si>
    <t>Итого</t>
  </si>
  <si>
    <t>Работы заявочного характера, в т.ч.:</t>
  </si>
  <si>
    <t>Работы по резервному фонду, в т.ч.:</t>
  </si>
  <si>
    <t>Приложение №1</t>
  </si>
  <si>
    <t>к дополнительному соглашению№_______</t>
  </si>
  <si>
    <t>к договору управления многоквартирным домом</t>
  </si>
  <si>
    <t xml:space="preserve">от _____________ 2008г </t>
  </si>
  <si>
    <t>Перечень работ и услуг по содержанию и ремонту общего имущества в многоквартирном доме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</si>
  <si>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</si>
  <si>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</si>
  <si>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</si>
  <si>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Управление многоквартирным домом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</si>
  <si>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</si>
  <si>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</si>
  <si>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</si>
  <si>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</si>
  <si>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</si>
  <si>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Уборка земельного участка, входящего в состав общего имущества</t>
  </si>
  <si>
    <t>подметание земельного участка в летний период</t>
  </si>
  <si>
    <t>6 раз в неделю</t>
  </si>
  <si>
    <t>уборка мусора с газона</t>
  </si>
  <si>
    <t>окос травы</t>
  </si>
  <si>
    <t>2-3 раза</t>
  </si>
  <si>
    <t>сдвижка и подметание снега при отсутствии снегопадов</t>
  </si>
  <si>
    <t>сдвижка и подметание снега при снегопаде</t>
  </si>
  <si>
    <t>по мере необходимости</t>
  </si>
  <si>
    <t>1 раз в сутки во время гололеда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</si>
  <si>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</si>
  <si>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</si>
  <si>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</si>
  <si>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</si>
  <si>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Обслуживание общедомовых приборов учета холодного водоснабжения</t>
  </si>
  <si>
    <t>ежемесячно</t>
  </si>
  <si>
    <t>Обслуживание общедомовых приборов учета горячего водоснабжения</t>
  </si>
  <si>
    <t>Обслуживание общедомовыз приборов учета теплоэнергии</t>
  </si>
  <si>
    <t>Дератизация</t>
  </si>
  <si>
    <t>12 раз в год</t>
  </si>
  <si>
    <t>Дезинсекция</t>
  </si>
  <si>
    <t>6 раз в год</t>
  </si>
  <si>
    <t>Организация и проведение микробиологического и санитарно - химического контроля горячего водоснабжения</t>
  </si>
  <si>
    <t>Регламентные работы по системе отопления в т.числе:</t>
  </si>
  <si>
    <t>1 раз в год</t>
  </si>
  <si>
    <t>отключение системы отопления</t>
  </si>
  <si>
    <t>гидравлическое испытание входной запорной арматуры</t>
  </si>
  <si>
    <t>2 раза в год</t>
  </si>
  <si>
    <t>ревизия элеваторного узла ( сопло )</t>
  </si>
  <si>
    <t>промывка системы отопления</t>
  </si>
  <si>
    <t>опресовка системы отопления</t>
  </si>
  <si>
    <t>промывка фильтров в тепловом пункте</t>
  </si>
  <si>
    <t>регулировка элеваторного узла</t>
  </si>
  <si>
    <t>заполнение системы отопления технической водой с удалением воздушных пробок</t>
  </si>
  <si>
    <t>подключение системы отопления с регулировкой</t>
  </si>
  <si>
    <t>Регламентные работы по системе горячего водоснабжения в т.числе:</t>
  </si>
  <si>
    <t>проверка бойлера на плотность и прочность</t>
  </si>
  <si>
    <t>3 раза в год</t>
  </si>
  <si>
    <t>проверка бойлера на предмет накипиобразования латунных трубок ( со снятием калачей )</t>
  </si>
  <si>
    <t>опрессовка бойлера</t>
  </si>
  <si>
    <t>1 раз</t>
  </si>
  <si>
    <t>проверка работы регулятора температуры на бойлере</t>
  </si>
  <si>
    <t>обслуживание насосов холодного водоснабжения</t>
  </si>
  <si>
    <t>Регламентные работы по системе электроснабжени в т.числе:</t>
  </si>
  <si>
    <t>перевод реле времени</t>
  </si>
  <si>
    <t>ревизия ШР, ЩЭ</t>
  </si>
  <si>
    <t>ревизия ВРУ</t>
  </si>
  <si>
    <t>Регламентные работы по системе водоотведения в т.числе:</t>
  </si>
  <si>
    <t>чеканка и замазка канализационных стыков</t>
  </si>
  <si>
    <t>Регламентные работы по содержанию кровли в т.числе:</t>
  </si>
  <si>
    <t>Работы заявочного характера</t>
  </si>
  <si>
    <t>Сбор, вывоз и утилизация ТБО, руб/м2</t>
  </si>
  <si>
    <t>руб./чел.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</si>
  <si>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</si>
  <si>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</si>
  <si>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Жители МКД</t>
  </si>
  <si>
    <t>Задолженность за жителями и ЮЛ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</si>
  <si>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</si>
  <si>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</si>
  <si>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>Регламентные работы по системе холодного водоснабжения в т.числе:</t>
  </si>
  <si>
    <t>прочистка канализационных выпусков до стены здания</t>
  </si>
  <si>
    <t>Регламентные работы по системе вентиляции в т.числе:</t>
  </si>
  <si>
    <t>проверка вентиляционных каналов и канализационных вытяжек</t>
  </si>
  <si>
    <t>очистка от снега и наледи козырьков подъездов</t>
  </si>
  <si>
    <t>установка модуля проверки лежаков системы ГВС на закипание</t>
  </si>
  <si>
    <t>проверка лежаков ГВС на закипание</t>
  </si>
  <si>
    <t>установка шарового крана на выходе с ВВП горячей воды для взятия проб,сдачи анализа ГВС ф 15</t>
  </si>
  <si>
    <t>Поверка общедомовых приборов учета холодного водоснабжения</t>
  </si>
  <si>
    <t>Поверка общедомовых приборов учета горячего водоснабжения</t>
  </si>
  <si>
    <t>1 раз в 4 года</t>
  </si>
  <si>
    <t>очистка кровли от снега и скалывание сосулек</t>
  </si>
  <si>
    <t>восстановление водостоков ( мелкий ремонт после очистки от снега и льда )</t>
  </si>
  <si>
    <t>Расчет размера платы за содержание и ремонт общего имущества в многоквартирном доме</t>
  </si>
  <si>
    <t>договорная и претензионно-исковая работа, взыскание задолженности по ЖКУ</t>
  </si>
  <si>
    <t>Поверка общедомовых приборов учета теплоэнергии</t>
  </si>
  <si>
    <t>замена трансформатора тока</t>
  </si>
  <si>
    <t>восстановление подъездного освещения</t>
  </si>
  <si>
    <t>восстановление подвального освещения</t>
  </si>
  <si>
    <t>восстановление чердачного освещения</t>
  </si>
  <si>
    <t>восстановление общедомового уличного освещения</t>
  </si>
  <si>
    <t>замена трансформатора тока ( 1 узел учета/ 3 ТТ)</t>
  </si>
  <si>
    <t>очистка от снега и наледи подъездных козырьков</t>
  </si>
  <si>
    <t>Погашение задолженности прошлых периодов</t>
  </si>
  <si>
    <t>Предлагаемый перечень работ по текущему ремонту                                       ( на выбор собственников)</t>
  </si>
  <si>
    <t>2013-2014 гг.</t>
  </si>
  <si>
    <t>по адресу: ул. Зеленова, д.5(S общ.=3093,38 м2;Sзем.уч.=3592,4м2)</t>
  </si>
  <si>
    <t>(многоквартирный дом )</t>
  </si>
  <si>
    <t>погрузка мусора на автотранспорт вручную</t>
  </si>
  <si>
    <t>очистка урн отмусора</t>
  </si>
  <si>
    <t>посыпка территории песко - соляной смесью</t>
  </si>
  <si>
    <t>Уборка лестничных клеток</t>
  </si>
  <si>
    <t>Поверка общедомовыз приборов учета теплоэнергии</t>
  </si>
  <si>
    <t>ревизия задвижек отопления (диам.50мм-11 шт., диам.80мм-2шт.)</t>
  </si>
  <si>
    <t>замена  КИП термометры 4 шт., манометры 4 шт.</t>
  </si>
  <si>
    <t>обслуживание насосов горячего водоснабжения</t>
  </si>
  <si>
    <t>замена  КИП  на ВВП манометры 3 шт., термометры 3 шт.</t>
  </si>
  <si>
    <t>замена ( поверка ) КИП</t>
  </si>
  <si>
    <t>замена  КИП манометры 1 шт.</t>
  </si>
  <si>
    <t>ревизия задвижек  ХВС(диам. 50мм-1 шт.диам.80 мм-1шт.)</t>
  </si>
  <si>
    <t>замена трансформатора тока (1 узел учета/ 3ТТ)</t>
  </si>
  <si>
    <t>электроизмерения (замеры сопротивления изоляции)</t>
  </si>
  <si>
    <t>1 раз в 3 года</t>
  </si>
  <si>
    <t>прочистка вентиляционных каналов и канализационных  вытяжек</t>
  </si>
  <si>
    <t>ремонт кровли</t>
  </si>
  <si>
    <t>ремонт канализационных вытяжек</t>
  </si>
  <si>
    <t>восстановление изоляции</t>
  </si>
  <si>
    <t>ремонт секций бойлера</t>
  </si>
  <si>
    <t>по состоянию на 1.05.2013г.</t>
  </si>
  <si>
    <t>восстановление отмостки  172 м2</t>
  </si>
  <si>
    <t>ремонт кровли 100 м2</t>
  </si>
  <si>
    <t>ремонт цоколя 59 м2</t>
  </si>
  <si>
    <t>смена задвижек  ХВС диам.100 - 1 шт. диам.50 - 3 шт.</t>
  </si>
  <si>
    <t>смена задвижек ( отопление) диам.50 - 3 шт.</t>
  </si>
  <si>
    <t>установка датчиков движения в тамбурах</t>
  </si>
  <si>
    <t>установка датчиков движения  на этажных площадках</t>
  </si>
  <si>
    <t>ремонт секций бойлера -2шт.</t>
  </si>
  <si>
    <t>монтаж установки "Термит " с целью защиты бойлера от закипания</t>
  </si>
  <si>
    <t>энергоаудит</t>
  </si>
  <si>
    <t>установка электронного регулятора температуры на ВВП</t>
  </si>
  <si>
    <t>Ревизия эл.щитка</t>
  </si>
  <si>
    <t>111</t>
  </si>
  <si>
    <t>Лицевой счет многоквартирного дома по адресу: ул. Зеленова, д. 5 на период с 1 мая 2013 по 30 апреля 2014 года</t>
  </si>
  <si>
    <t>125</t>
  </si>
  <si>
    <t>126</t>
  </si>
  <si>
    <t>Ревизия эл.щитка  (кв.2)</t>
  </si>
  <si>
    <t>127</t>
  </si>
  <si>
    <t>131</t>
  </si>
  <si>
    <t>Устранение свища в перекрытии ГВС (кв.63)</t>
  </si>
  <si>
    <t>132</t>
  </si>
  <si>
    <t>133</t>
  </si>
  <si>
    <t>Ревизия эл.щитка  (кв.48, 71)</t>
  </si>
  <si>
    <t>Замена патрона подвесного и лампочки в подъезде  (кв.6)</t>
  </si>
  <si>
    <t>Замена лампочек в подъезде  (кв.143)</t>
  </si>
  <si>
    <t>124</t>
  </si>
  <si>
    <t>108</t>
  </si>
  <si>
    <t>113</t>
  </si>
  <si>
    <t xml:space="preserve">Ремонт прибора учета тепловой энергии, монтаж, демонтаж, поверка </t>
  </si>
  <si>
    <t>Смена шарового крана ф 15мм на ГВС  (кв.140)</t>
  </si>
  <si>
    <t>139</t>
  </si>
  <si>
    <t>142</t>
  </si>
  <si>
    <t>Смена шарового крана ф 15мм на ХВС  (кв.106)</t>
  </si>
  <si>
    <t>148</t>
  </si>
  <si>
    <t>3 квартал               (ноябрь-январь)</t>
  </si>
  <si>
    <t>1 квартал               (май-июль)</t>
  </si>
  <si>
    <t>2 квартал             (август-октябрь)</t>
  </si>
  <si>
    <t>4 квартал          (февраль-апрель)</t>
  </si>
  <si>
    <t>Проверка схем подключения</t>
  </si>
  <si>
    <t>4400R002/13/34</t>
  </si>
  <si>
    <t>164</t>
  </si>
  <si>
    <t>Ревизия эл.щитка, замена деталей  (кв.110)</t>
  </si>
  <si>
    <t>167</t>
  </si>
  <si>
    <t>Подключение к электроснабжению  (кв.9)</t>
  </si>
  <si>
    <t>Ревизия эл.щитка, замена деталей  (кв.9)</t>
  </si>
  <si>
    <t>166</t>
  </si>
  <si>
    <t>Подключение системы отопления после работ ТПК</t>
  </si>
  <si>
    <t>170</t>
  </si>
  <si>
    <t>Ревизия эл.щитка (кв.83)</t>
  </si>
  <si>
    <t>185</t>
  </si>
  <si>
    <t xml:space="preserve">Смена шар.крана ф 15мм </t>
  </si>
  <si>
    <t>190</t>
  </si>
  <si>
    <t>Замена лампочек в подъезде  (кв.5)</t>
  </si>
  <si>
    <t>191</t>
  </si>
  <si>
    <t>Устранение течи канализ.стояка (кв.80, 68)</t>
  </si>
  <si>
    <t>193</t>
  </si>
  <si>
    <t>Перевод ВВП на зимнюю схему</t>
  </si>
  <si>
    <t>194</t>
  </si>
  <si>
    <t>Ревизия патрона, замена лампочки (кв.24)</t>
  </si>
  <si>
    <t>236</t>
  </si>
  <si>
    <t>Замена стекла</t>
  </si>
  <si>
    <t>228</t>
  </si>
  <si>
    <t>Поступления от Вымпелкома</t>
  </si>
  <si>
    <t>Выполнено работ на сумму</t>
  </si>
  <si>
    <t>Начислено за год</t>
  </si>
  <si>
    <t>Оплачено жителями за год</t>
  </si>
  <si>
    <t>Переплата(+) / Долг(-) жителей по оплате за год</t>
  </si>
  <si>
    <t>Экономия(+) / Перерасход(-) из-за невыполненных работ</t>
  </si>
  <si>
    <t>Остаток(+) / Долг(-) на 1.05.13г.</t>
  </si>
  <si>
    <t>Итого: прогноз Экономия(+) / Долг(-) на 1.05.2014</t>
  </si>
  <si>
    <t>Выполнено работ заявочного характера</t>
  </si>
  <si>
    <t>14142,00 (по тарифу)</t>
  </si>
  <si>
    <t>Экономия(+) / Перерасход(-) по Р.Р.</t>
  </si>
  <si>
    <t>Экономия(+) / Перерасход(-) по Т.Р.</t>
  </si>
  <si>
    <t xml:space="preserve">Общая Экономия(+) / Перерасход(-) по Р.Р. + Т.Р. </t>
  </si>
  <si>
    <t>Сальдо</t>
  </si>
  <si>
    <t>ВымпелКом</t>
  </si>
  <si>
    <t xml:space="preserve"> (Общая экономия минус Работы заяв.хар-ра плюс Погашение задолженности)</t>
  </si>
  <si>
    <t>Администрация (кв.148, 156)</t>
  </si>
  <si>
    <t>247</t>
  </si>
  <si>
    <t>256</t>
  </si>
  <si>
    <t>229</t>
  </si>
  <si>
    <t>30.09.2013 (акт от 8.11.13)</t>
  </si>
  <si>
    <t>30.09.2013 (акт от 21.10.13)</t>
  </si>
  <si>
    <t>30.09.2013 (акт от 7.10.13)</t>
  </si>
  <si>
    <t xml:space="preserve">Замена лампочки в подъезде </t>
  </si>
  <si>
    <t>Замена вентиля на ХВС (3 под)</t>
  </si>
  <si>
    <t>ремонт секций бойлера -3шт.</t>
  </si>
  <si>
    <t>30.09.2013 (акт от 18.11.13)</t>
  </si>
  <si>
    <t>30.09.2013 (акт от 1.11.13)</t>
  </si>
  <si>
    <t>Ревизия эл.щитка  (кв.5)</t>
  </si>
  <si>
    <t xml:space="preserve">Поверка водосчетчика ГВС </t>
  </si>
  <si>
    <t>30.09.2013 (акт от 9.09.13)</t>
  </si>
  <si>
    <t>30.09.2013 (акт от 5.12.13)</t>
  </si>
  <si>
    <t>Замена патрона подвесного и лампочки в подъезде  (кв.40)</t>
  </si>
  <si>
    <t>257</t>
  </si>
  <si>
    <t>Ревизия эл.щитка (кв.6)</t>
  </si>
  <si>
    <t>Устранение свища в перекрытии ГВС (кв.1,6)</t>
  </si>
  <si>
    <t>7</t>
  </si>
  <si>
    <t>Смена стояков ГВС, ХВС (кв.119,120)</t>
  </si>
  <si>
    <t>Замена лампочек в подъезде (кв.143)</t>
  </si>
  <si>
    <t>14</t>
  </si>
  <si>
    <t>Срезка труб в подъезде (кв.143)</t>
  </si>
  <si>
    <t>Заделка отверстия в полу (кв.120)</t>
  </si>
  <si>
    <t>Замена канализации (кв.119,120)</t>
  </si>
  <si>
    <t>8</t>
  </si>
  <si>
    <t>Устранение течи батареи под к/гайкой, замена проходной пробки (кв.120)</t>
  </si>
  <si>
    <t>17</t>
  </si>
  <si>
    <t>Замена муфты на ГВС (1 под-д)</t>
  </si>
  <si>
    <t>Ревизия эл.щитка (кв.8)</t>
  </si>
  <si>
    <t>24</t>
  </si>
  <si>
    <t>Замена лампочки в подъезде (кв.68)</t>
  </si>
  <si>
    <t>Генеральный директор</t>
  </si>
  <si>
    <t>А.В. Митрофанов</t>
  </si>
  <si>
    <t>Экономист 2-ой категории по учету лицевых счетов МКД</t>
  </si>
  <si>
    <t>Ревизия эл.щитка (кв.143)</t>
  </si>
  <si>
    <t>34</t>
  </si>
  <si>
    <t>регулировка элеваторного узла, установка дроссельных шайб -3шт.</t>
  </si>
  <si>
    <t>37</t>
  </si>
  <si>
    <t>Демонтаж дроссельной шайбы на эл.узле (кв.143)</t>
  </si>
  <si>
    <t>Услуги типографии по печати доп.соглашений</t>
  </si>
  <si>
    <t>151</t>
  </si>
  <si>
    <t>39</t>
  </si>
  <si>
    <t>Замена лампочек в подъезде, регулировка датчика движения (кв.71)</t>
  </si>
  <si>
    <t>42</t>
  </si>
  <si>
    <t>Ревизия эл.щитка ( кв.68)</t>
  </si>
  <si>
    <t>Замена лампочек в подъезде (кв.11)</t>
  </si>
  <si>
    <t>50</t>
  </si>
  <si>
    <t>Перевод ВВП на летнюю схему</t>
  </si>
  <si>
    <t>Сопло ( мат.отчет за март)</t>
  </si>
  <si>
    <t>371</t>
  </si>
  <si>
    <t>Шайба регулировочная ( мат.отчет за март)</t>
  </si>
  <si>
    <t>536</t>
  </si>
  <si>
    <t>Н.Ф.Каюткина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</si>
</sst>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"/>
    <numFmt numFmtId="167" formatCode="0.000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2"/>
      <name val="Arial Cyr"/>
      <family val="0"/>
    </font>
    <font>
      <sz val="11"/>
      <name val="Arial Black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b/>
      <sz val="10"/>
      <name val="Arial Cyr"/>
      <family val="0"/>
    </font>
    <font>
      <b/>
      <sz val="12"/>
      <name val="Arial Black"/>
      <family val="2"/>
    </font>
    <font>
      <b/>
      <sz val="12"/>
      <name val="Arial Cyr"/>
      <family val="0"/>
    </font>
    <font>
      <b/>
      <i/>
      <u val="single"/>
      <sz val="22"/>
      <name val="Arial Cyr"/>
      <family val="0"/>
    </font>
    <font>
      <sz val="11"/>
      <name val="Arial Cyr"/>
      <family val="2"/>
    </font>
    <font>
      <sz val="10"/>
      <name val="Arial"/>
      <family val="2"/>
    </font>
    <font>
      <sz val="11"/>
      <name val="Arial"/>
      <family val="2"/>
    </font>
    <font>
      <sz val="18"/>
      <name val="Arial Black"/>
      <family val="2"/>
    </font>
    <font>
      <sz val="20"/>
      <name val="Arial Black"/>
      <family val="2"/>
    </font>
    <font>
      <b/>
      <sz val="11"/>
      <name val="Arial Cyr"/>
      <family val="0"/>
    </font>
    <font>
      <sz val="16"/>
      <name val="Arial Cyr"/>
      <family val="0"/>
    </font>
    <font>
      <sz val="10"/>
      <color indexed="8"/>
      <name val="Arial Black"/>
      <family val="2"/>
    </font>
    <font>
      <b/>
      <sz val="12"/>
      <color indexed="10"/>
      <name val="Arial Cyr"/>
      <family val="0"/>
    </font>
    <font>
      <sz val="10"/>
      <color theme="1"/>
      <name val="Arial Black"/>
      <family val="2"/>
    </font>
    <font>
      <sz val="10"/>
      <color rgb="FFFF0000"/>
      <name val="Arial Cyr"/>
      <family val="0"/>
    </font>
    <font>
      <b/>
      <sz val="12"/>
      <color rgb="FFFF0000"/>
      <name val="Arial Cyr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theme="6"/>
        <bgColor indexed="64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ck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ck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ck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 style="thin"/>
      <right style="medium"/>
      <top style="medium"/>
      <bottom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ck"/>
      <top style="thin"/>
      <bottom>
        <color indexed="63"/>
      </bottom>
    </border>
    <border>
      <left style="medium"/>
      <right style="thick"/>
      <top>
        <color indexed="63"/>
      </top>
      <bottom style="thin"/>
    </border>
    <border>
      <left style="medium"/>
      <right style="thick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11">
    <xf numFmtId="0" fontId="0" fillId="0" borderId="0" xfId="0" applyAlignment="1">
      <alignment/>
    </xf>
    <xf numFmtId="2" fontId="0" fillId="24" borderId="10" xfId="0" applyNumberFormat="1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/>
    </xf>
    <xf numFmtId="0" fontId="0" fillId="24" borderId="0" xfId="0" applyFill="1" applyAlignment="1">
      <alignment/>
    </xf>
    <xf numFmtId="0" fontId="20" fillId="24" borderId="11" xfId="0" applyFont="1" applyFill="1" applyBorder="1" applyAlignment="1">
      <alignment horizontal="left" vertical="center" wrapText="1"/>
    </xf>
    <xf numFmtId="0" fontId="0" fillId="24" borderId="12" xfId="0" applyFont="1" applyFill="1" applyBorder="1" applyAlignment="1">
      <alignment horizontal="left" vertical="center" wrapText="1"/>
    </xf>
    <xf numFmtId="0" fontId="18" fillId="24" borderId="0" xfId="0" applyFont="1" applyFill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  <xf numFmtId="0" fontId="21" fillId="24" borderId="0" xfId="0" applyFont="1" applyFill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 wrapText="1"/>
    </xf>
    <xf numFmtId="0" fontId="19" fillId="24" borderId="0" xfId="0" applyFont="1" applyFill="1" applyAlignment="1">
      <alignment horizontal="center" vertical="center"/>
    </xf>
    <xf numFmtId="0" fontId="0" fillId="0" borderId="12" xfId="0" applyFont="1" applyFill="1" applyBorder="1" applyAlignment="1">
      <alignment horizontal="left" vertical="center" wrapText="1"/>
    </xf>
    <xf numFmtId="0" fontId="0" fillId="24" borderId="10" xfId="0" applyFont="1" applyFill="1" applyBorder="1" applyAlignment="1">
      <alignment horizontal="center" vertical="center" wrapText="1"/>
    </xf>
    <xf numFmtId="2" fontId="18" fillId="25" borderId="13" xfId="0" applyNumberFormat="1" applyFont="1" applyFill="1" applyBorder="1" applyAlignment="1">
      <alignment horizontal="center" vertical="center" wrapText="1"/>
    </xf>
    <xf numFmtId="2" fontId="18" fillId="25" borderId="14" xfId="0" applyNumberFormat="1" applyFont="1" applyFill="1" applyBorder="1" applyAlignment="1">
      <alignment horizontal="center" vertical="center" wrapText="1"/>
    </xf>
    <xf numFmtId="2" fontId="0" fillId="25" borderId="15" xfId="0" applyNumberFormat="1" applyFont="1" applyFill="1" applyBorder="1" applyAlignment="1">
      <alignment horizontal="center" vertical="center" wrapText="1"/>
    </xf>
    <xf numFmtId="0" fontId="18" fillId="24" borderId="15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 wrapText="1"/>
    </xf>
    <xf numFmtId="0" fontId="18" fillId="24" borderId="17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2" fontId="0" fillId="25" borderId="19" xfId="0" applyNumberFormat="1" applyFont="1" applyFill="1" applyBorder="1" applyAlignment="1">
      <alignment horizontal="center" vertical="center" wrapText="1"/>
    </xf>
    <xf numFmtId="2" fontId="22" fillId="24" borderId="20" xfId="0" applyNumberFormat="1" applyFont="1" applyFill="1" applyBorder="1" applyAlignment="1">
      <alignment horizontal="center"/>
    </xf>
    <xf numFmtId="0" fontId="18" fillId="24" borderId="17" xfId="0" applyFont="1" applyFill="1" applyBorder="1" applyAlignment="1">
      <alignment horizontal="center" vertical="center"/>
    </xf>
    <xf numFmtId="2" fontId="22" fillId="24" borderId="17" xfId="0" applyNumberFormat="1" applyFont="1" applyFill="1" applyBorder="1" applyAlignment="1">
      <alignment horizontal="center" vertical="center" wrapText="1"/>
    </xf>
    <xf numFmtId="2" fontId="22" fillId="0" borderId="17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0" fillId="24" borderId="21" xfId="0" applyFont="1" applyFill="1" applyBorder="1" applyAlignment="1">
      <alignment horizontal="center" vertical="center" wrapText="1"/>
    </xf>
    <xf numFmtId="0" fontId="18" fillId="24" borderId="21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21" fillId="24" borderId="21" xfId="0" applyFont="1" applyFill="1" applyBorder="1" applyAlignment="1">
      <alignment horizontal="center" vertical="center" wrapText="1"/>
    </xf>
    <xf numFmtId="0" fontId="0" fillId="24" borderId="21" xfId="0" applyFont="1" applyFill="1" applyBorder="1" applyAlignment="1">
      <alignment horizontal="center" vertical="center" wrapText="1"/>
    </xf>
    <xf numFmtId="2" fontId="0" fillId="24" borderId="21" xfId="0" applyNumberFormat="1" applyFont="1" applyFill="1" applyBorder="1" applyAlignment="1">
      <alignment horizontal="center" vertical="center" wrapText="1"/>
    </xf>
    <xf numFmtId="0" fontId="0" fillId="24" borderId="0" xfId="0" applyFill="1" applyBorder="1" applyAlignment="1">
      <alignment horizontal="center" vertical="center"/>
    </xf>
    <xf numFmtId="0" fontId="0" fillId="24" borderId="22" xfId="0" applyFont="1" applyFill="1" applyBorder="1" applyAlignment="1">
      <alignment horizontal="center" vertical="center" wrapText="1"/>
    </xf>
    <xf numFmtId="0" fontId="18" fillId="24" borderId="22" xfId="0" applyFont="1" applyFill="1" applyBorder="1" applyAlignment="1">
      <alignment horizontal="center" vertical="center" wrapText="1"/>
    </xf>
    <xf numFmtId="0" fontId="0" fillId="24" borderId="22" xfId="0" applyFont="1" applyFill="1" applyBorder="1" applyAlignment="1">
      <alignment horizontal="center" vertical="center" wrapText="1"/>
    </xf>
    <xf numFmtId="2" fontId="0" fillId="24" borderId="22" xfId="0" applyNumberFormat="1" applyFont="1" applyFill="1" applyBorder="1" applyAlignment="1">
      <alignment horizontal="center" vertical="center" wrapText="1"/>
    </xf>
    <xf numFmtId="0" fontId="0" fillId="24" borderId="23" xfId="0" applyFont="1" applyFill="1" applyBorder="1" applyAlignment="1">
      <alignment horizontal="center" vertical="center" wrapText="1"/>
    </xf>
    <xf numFmtId="0" fontId="0" fillId="24" borderId="24" xfId="0" applyFont="1" applyFill="1" applyBorder="1" applyAlignment="1">
      <alignment horizontal="left" vertical="center" wrapText="1"/>
    </xf>
    <xf numFmtId="0" fontId="0" fillId="25" borderId="24" xfId="0" applyFont="1" applyFill="1" applyBorder="1" applyAlignment="1">
      <alignment horizontal="left" vertical="center" wrapText="1"/>
    </xf>
    <xf numFmtId="0" fontId="22" fillId="24" borderId="25" xfId="0" applyFont="1" applyFill="1" applyBorder="1" applyAlignment="1">
      <alignment horizontal="left" vertical="center" wrapText="1"/>
    </xf>
    <xf numFmtId="0" fontId="20" fillId="24" borderId="23" xfId="0" applyFont="1" applyFill="1" applyBorder="1" applyAlignment="1">
      <alignment horizontal="left" vertical="center" wrapText="1"/>
    </xf>
    <xf numFmtId="0" fontId="22" fillId="0" borderId="25" xfId="0" applyFont="1" applyFill="1" applyBorder="1" applyAlignment="1">
      <alignment horizontal="left" vertical="center"/>
    </xf>
    <xf numFmtId="0" fontId="0" fillId="24" borderId="19" xfId="0" applyFont="1" applyFill="1" applyBorder="1" applyAlignment="1">
      <alignment horizontal="center" vertical="center" wrapText="1"/>
    </xf>
    <xf numFmtId="0" fontId="18" fillId="24" borderId="19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21" fillId="24" borderId="19" xfId="0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0" fontId="22" fillId="24" borderId="19" xfId="0" applyFont="1" applyFill="1" applyBorder="1" applyAlignment="1">
      <alignment horizontal="center" vertical="center"/>
    </xf>
    <xf numFmtId="0" fontId="36" fillId="24" borderId="19" xfId="0" applyFont="1" applyFill="1" applyBorder="1" applyAlignment="1">
      <alignment horizontal="center" vertical="center" wrapText="1"/>
    </xf>
    <xf numFmtId="0" fontId="0" fillId="24" borderId="26" xfId="0" applyFont="1" applyFill="1" applyBorder="1" applyAlignment="1">
      <alignment horizontal="center" vertical="center" wrapText="1"/>
    </xf>
    <xf numFmtId="0" fontId="0" fillId="24" borderId="27" xfId="0" applyFill="1" applyBorder="1" applyAlignment="1">
      <alignment horizontal="center" vertical="center"/>
    </xf>
    <xf numFmtId="0" fontId="0" fillId="25" borderId="27" xfId="0" applyFill="1" applyBorder="1" applyAlignment="1">
      <alignment horizontal="center" vertical="center" wrapText="1"/>
    </xf>
    <xf numFmtId="0" fontId="0" fillId="24" borderId="27" xfId="0" applyFill="1" applyBorder="1" applyAlignment="1">
      <alignment horizontal="left" vertical="center"/>
    </xf>
    <xf numFmtId="0" fontId="23" fillId="24" borderId="27" xfId="0" applyFont="1" applyFill="1" applyBorder="1" applyAlignment="1">
      <alignment horizontal="center" vertical="center"/>
    </xf>
    <xf numFmtId="0" fontId="18" fillId="25" borderId="12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18" fillId="0" borderId="28" xfId="0" applyFont="1" applyFill="1" applyBorder="1" applyAlignment="1">
      <alignment horizontal="left" vertical="center" wrapText="1"/>
    </xf>
    <xf numFmtId="2" fontId="18" fillId="24" borderId="22" xfId="0" applyNumberFormat="1" applyFont="1" applyFill="1" applyBorder="1" applyAlignment="1">
      <alignment horizontal="center" vertical="center" wrapText="1"/>
    </xf>
    <xf numFmtId="2" fontId="0" fillId="25" borderId="15" xfId="0" applyNumberFormat="1" applyFont="1" applyFill="1" applyBorder="1" applyAlignment="1">
      <alignment horizontal="center" vertical="center" wrapText="1"/>
    </xf>
    <xf numFmtId="0" fontId="37" fillId="25" borderId="27" xfId="0" applyFont="1" applyFill="1" applyBorder="1" applyAlignment="1">
      <alignment horizontal="center" vertical="center" wrapText="1"/>
    </xf>
    <xf numFmtId="0" fontId="0" fillId="24" borderId="29" xfId="0" applyFont="1" applyFill="1" applyBorder="1" applyAlignment="1">
      <alignment horizontal="center" vertical="center" wrapText="1"/>
    </xf>
    <xf numFmtId="0" fontId="0" fillId="24" borderId="30" xfId="0" applyFont="1" applyFill="1" applyBorder="1" applyAlignment="1">
      <alignment horizontal="center" vertical="center" wrapText="1"/>
    </xf>
    <xf numFmtId="2" fontId="0" fillId="25" borderId="20" xfId="0" applyNumberFormat="1" applyFont="1" applyFill="1" applyBorder="1" applyAlignment="1">
      <alignment horizontal="center" vertical="center" wrapText="1"/>
    </xf>
    <xf numFmtId="0" fontId="0" fillId="24" borderId="31" xfId="0" applyFill="1" applyBorder="1" applyAlignment="1">
      <alignment horizontal="center" vertical="center"/>
    </xf>
    <xf numFmtId="0" fontId="0" fillId="24" borderId="32" xfId="0" applyFill="1" applyBorder="1" applyAlignment="1">
      <alignment horizontal="center" vertical="center"/>
    </xf>
    <xf numFmtId="0" fontId="22" fillId="24" borderId="33" xfId="0" applyFont="1" applyFill="1" applyBorder="1" applyAlignment="1">
      <alignment horizontal="left" vertical="center" wrapText="1"/>
    </xf>
    <xf numFmtId="0" fontId="0" fillId="24" borderId="34" xfId="0" applyFill="1" applyBorder="1" applyAlignment="1">
      <alignment horizontal="center" vertical="center"/>
    </xf>
    <xf numFmtId="2" fontId="23" fillId="24" borderId="35" xfId="0" applyNumberFormat="1" applyFont="1" applyFill="1" applyBorder="1" applyAlignment="1">
      <alignment horizontal="center" vertical="center"/>
    </xf>
    <xf numFmtId="0" fontId="0" fillId="24" borderId="13" xfId="0" applyFont="1" applyFill="1" applyBorder="1" applyAlignment="1">
      <alignment horizontal="center" vertical="center" wrapText="1"/>
    </xf>
    <xf numFmtId="0" fontId="0" fillId="24" borderId="36" xfId="0" applyFont="1" applyFill="1" applyBorder="1" applyAlignment="1">
      <alignment horizontal="center" vertical="center" wrapText="1"/>
    </xf>
    <xf numFmtId="0" fontId="22" fillId="24" borderId="37" xfId="0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 vertical="center"/>
    </xf>
    <xf numFmtId="0" fontId="22" fillId="24" borderId="38" xfId="0" applyFont="1" applyFill="1" applyBorder="1" applyAlignment="1">
      <alignment horizontal="center" vertical="center"/>
    </xf>
    <xf numFmtId="0" fontId="22" fillId="24" borderId="39" xfId="0" applyFont="1" applyFill="1" applyBorder="1" applyAlignment="1">
      <alignment horizontal="center" vertical="center"/>
    </xf>
    <xf numFmtId="0" fontId="22" fillId="24" borderId="14" xfId="0" applyFont="1" applyFill="1" applyBorder="1" applyAlignment="1">
      <alignment horizontal="center" vertical="center"/>
    </xf>
    <xf numFmtId="0" fontId="24" fillId="24" borderId="25" xfId="0" applyFont="1" applyFill="1" applyBorder="1" applyAlignment="1">
      <alignment horizontal="left" vertical="center" wrapText="1"/>
    </xf>
    <xf numFmtId="0" fontId="25" fillId="24" borderId="11" xfId="0" applyFont="1" applyFill="1" applyBorder="1" applyAlignment="1">
      <alignment horizontal="center" vertical="center" wrapText="1"/>
    </xf>
    <xf numFmtId="0" fontId="25" fillId="24" borderId="40" xfId="0" applyFont="1" applyFill="1" applyBorder="1" applyAlignment="1">
      <alignment horizontal="center" vertical="center" wrapText="1"/>
    </xf>
    <xf numFmtId="0" fontId="25" fillId="24" borderId="19" xfId="0" applyFont="1" applyFill="1" applyBorder="1" applyAlignment="1">
      <alignment horizontal="center" vertical="center" wrapText="1"/>
    </xf>
    <xf numFmtId="2" fontId="25" fillId="25" borderId="15" xfId="0" applyNumberFormat="1" applyFont="1" applyFill="1" applyBorder="1" applyAlignment="1">
      <alignment horizontal="center" vertical="center" wrapText="1"/>
    </xf>
    <xf numFmtId="0" fontId="25" fillId="24" borderId="0" xfId="0" applyFont="1" applyFill="1" applyAlignment="1">
      <alignment horizontal="center" vertical="center" wrapText="1"/>
    </xf>
    <xf numFmtId="2" fontId="25" fillId="24" borderId="41" xfId="0" applyNumberFormat="1" applyFont="1" applyFill="1" applyBorder="1" applyAlignment="1">
      <alignment horizontal="center" vertical="center" wrapText="1"/>
    </xf>
    <xf numFmtId="0" fontId="25" fillId="24" borderId="17" xfId="0" applyFont="1" applyFill="1" applyBorder="1" applyAlignment="1">
      <alignment horizontal="center" vertical="center" wrapText="1"/>
    </xf>
    <xf numFmtId="0" fontId="25" fillId="24" borderId="42" xfId="0" applyFont="1" applyFill="1" applyBorder="1" applyAlignment="1">
      <alignment horizontal="center" vertical="center" wrapText="1"/>
    </xf>
    <xf numFmtId="2" fontId="25" fillId="25" borderId="43" xfId="0" applyNumberFormat="1" applyFont="1" applyFill="1" applyBorder="1" applyAlignment="1">
      <alignment horizontal="center" vertical="center" wrapText="1"/>
    </xf>
    <xf numFmtId="0" fontId="25" fillId="24" borderId="44" xfId="0" applyFont="1" applyFill="1" applyBorder="1" applyAlignment="1">
      <alignment horizontal="center" vertical="center" wrapText="1"/>
    </xf>
    <xf numFmtId="2" fontId="25" fillId="25" borderId="10" xfId="0" applyNumberFormat="1" applyFont="1" applyFill="1" applyBorder="1" applyAlignment="1">
      <alignment horizontal="center" vertical="center" wrapText="1"/>
    </xf>
    <xf numFmtId="2" fontId="25" fillId="24" borderId="40" xfId="0" applyNumberFormat="1" applyFont="1" applyFill="1" applyBorder="1" applyAlignment="1">
      <alignment horizontal="center" vertical="center" wrapText="1"/>
    </xf>
    <xf numFmtId="2" fontId="25" fillId="24" borderId="17" xfId="0" applyNumberFormat="1" applyFont="1" applyFill="1" applyBorder="1" applyAlignment="1">
      <alignment horizontal="center" vertical="center" wrapText="1"/>
    </xf>
    <xf numFmtId="2" fontId="18" fillId="25" borderId="45" xfId="0" applyNumberFormat="1" applyFont="1" applyFill="1" applyBorder="1" applyAlignment="1">
      <alignment horizontal="center" vertical="center" wrapText="1"/>
    </xf>
    <xf numFmtId="2" fontId="18" fillId="25" borderId="46" xfId="0" applyNumberFormat="1" applyFont="1" applyFill="1" applyBorder="1" applyAlignment="1">
      <alignment horizontal="center" vertical="center" wrapText="1"/>
    </xf>
    <xf numFmtId="2" fontId="18" fillId="25" borderId="10" xfId="0" applyNumberFormat="1" applyFont="1" applyFill="1" applyBorder="1" applyAlignment="1">
      <alignment horizontal="center" vertical="center" wrapText="1"/>
    </xf>
    <xf numFmtId="0" fontId="18" fillId="24" borderId="47" xfId="0" applyFont="1" applyFill="1" applyBorder="1" applyAlignment="1">
      <alignment horizontal="center" vertical="center" wrapText="1"/>
    </xf>
    <xf numFmtId="0" fontId="18" fillId="24" borderId="48" xfId="0" applyFont="1" applyFill="1" applyBorder="1" applyAlignment="1">
      <alignment horizontal="center" vertical="center" wrapText="1"/>
    </xf>
    <xf numFmtId="0" fontId="18" fillId="24" borderId="20" xfId="0" applyFont="1" applyFill="1" applyBorder="1" applyAlignment="1">
      <alignment horizontal="center" vertical="center" wrapText="1"/>
    </xf>
    <xf numFmtId="0" fontId="18" fillId="24" borderId="49" xfId="0" applyFont="1" applyFill="1" applyBorder="1" applyAlignment="1">
      <alignment horizontal="center" vertical="center" wrapText="1"/>
    </xf>
    <xf numFmtId="2" fontId="22" fillId="24" borderId="50" xfId="0" applyNumberFormat="1" applyFont="1" applyFill="1" applyBorder="1" applyAlignment="1">
      <alignment horizontal="center"/>
    </xf>
    <xf numFmtId="0" fontId="0" fillId="26" borderId="27" xfId="0" applyFill="1" applyBorder="1" applyAlignment="1">
      <alignment horizontal="left" vertical="center"/>
    </xf>
    <xf numFmtId="0" fontId="19" fillId="26" borderId="0" xfId="0" applyFont="1" applyFill="1" applyAlignment="1">
      <alignment horizontal="center"/>
    </xf>
    <xf numFmtId="2" fontId="0" fillId="25" borderId="10" xfId="0" applyNumberFormat="1" applyFont="1" applyFill="1" applyBorder="1" applyAlignment="1">
      <alignment horizontal="center" vertical="center" wrapText="1"/>
    </xf>
    <xf numFmtId="2" fontId="0" fillId="25" borderId="46" xfId="0" applyNumberFormat="1" applyFont="1" applyFill="1" applyBorder="1" applyAlignment="1">
      <alignment horizontal="center" vertical="center" wrapText="1"/>
    </xf>
    <xf numFmtId="2" fontId="0" fillId="25" borderId="13" xfId="0" applyNumberFormat="1" applyFont="1" applyFill="1" applyBorder="1" applyAlignment="1">
      <alignment horizontal="center" vertical="center" wrapText="1"/>
    </xf>
    <xf numFmtId="2" fontId="28" fillId="25" borderId="13" xfId="0" applyNumberFormat="1" applyFont="1" applyFill="1" applyBorder="1" applyAlignment="1">
      <alignment horizontal="center" vertical="center" wrapText="1"/>
    </xf>
    <xf numFmtId="2" fontId="28" fillId="25" borderId="45" xfId="0" applyNumberFormat="1" applyFont="1" applyFill="1" applyBorder="1" applyAlignment="1">
      <alignment horizontal="center" vertical="center" wrapText="1"/>
    </xf>
    <xf numFmtId="2" fontId="18" fillId="25" borderId="40" xfId="0" applyNumberFormat="1" applyFont="1" applyFill="1" applyBorder="1" applyAlignment="1">
      <alignment horizontal="center" vertical="center" wrapText="1"/>
    </xf>
    <xf numFmtId="0" fontId="0" fillId="25" borderId="0" xfId="0" applyFill="1" applyAlignment="1">
      <alignment horizontal="center" vertical="center"/>
    </xf>
    <xf numFmtId="2" fontId="28" fillId="25" borderId="10" xfId="0" applyNumberFormat="1" applyFont="1" applyFill="1" applyBorder="1" applyAlignment="1">
      <alignment horizontal="center" vertical="center" wrapText="1"/>
    </xf>
    <xf numFmtId="2" fontId="28" fillId="25" borderId="46" xfId="0" applyNumberFormat="1" applyFont="1" applyFill="1" applyBorder="1" applyAlignment="1">
      <alignment horizontal="center" vertical="center" wrapText="1"/>
    </xf>
    <xf numFmtId="0" fontId="0" fillId="25" borderId="0" xfId="0" applyFill="1" applyAlignment="1">
      <alignment/>
    </xf>
    <xf numFmtId="2" fontId="0" fillId="25" borderId="0" xfId="0" applyNumberFormat="1" applyFill="1" applyAlignment="1">
      <alignment/>
    </xf>
    <xf numFmtId="0" fontId="19" fillId="25" borderId="0" xfId="0" applyFont="1" applyFill="1" applyAlignment="1">
      <alignment/>
    </xf>
    <xf numFmtId="2" fontId="19" fillId="25" borderId="0" xfId="0" applyNumberFormat="1" applyFont="1" applyFill="1" applyAlignment="1">
      <alignment/>
    </xf>
    <xf numFmtId="2" fontId="0" fillId="25" borderId="0" xfId="0" applyNumberFormat="1" applyFill="1" applyAlignment="1">
      <alignment horizontal="center" vertical="center" wrapText="1"/>
    </xf>
    <xf numFmtId="2" fontId="0" fillId="25" borderId="0" xfId="0" applyNumberFormat="1" applyFont="1" applyFill="1" applyAlignment="1">
      <alignment horizontal="center" vertical="center" wrapText="1"/>
    </xf>
    <xf numFmtId="0" fontId="18" fillId="25" borderId="11" xfId="0" applyFont="1" applyFill="1" applyBorder="1" applyAlignment="1">
      <alignment horizontal="center" vertical="center" wrapText="1"/>
    </xf>
    <xf numFmtId="0" fontId="18" fillId="25" borderId="40" xfId="0" applyFont="1" applyFill="1" applyBorder="1" applyAlignment="1">
      <alignment horizontal="center" vertical="center" textRotation="90" wrapText="1"/>
    </xf>
    <xf numFmtId="0" fontId="18" fillId="25" borderId="40" xfId="0" applyFont="1" applyFill="1" applyBorder="1" applyAlignment="1">
      <alignment horizontal="center" vertical="center" wrapText="1"/>
    </xf>
    <xf numFmtId="0" fontId="18" fillId="25" borderId="51" xfId="0" applyFont="1" applyFill="1" applyBorder="1" applyAlignment="1">
      <alignment horizontal="center" vertical="center" wrapText="1"/>
    </xf>
    <xf numFmtId="0" fontId="18" fillId="25" borderId="0" xfId="0" applyFont="1" applyFill="1" applyAlignment="1">
      <alignment horizontal="center" vertical="center" wrapText="1"/>
    </xf>
    <xf numFmtId="2" fontId="18" fillId="25" borderId="0" xfId="0" applyNumberFormat="1" applyFont="1" applyFill="1" applyAlignment="1">
      <alignment horizontal="center" vertical="center" wrapText="1"/>
    </xf>
    <xf numFmtId="0" fontId="0" fillId="25" borderId="52" xfId="0" applyFont="1" applyFill="1" applyBorder="1" applyAlignment="1">
      <alignment horizontal="center" vertical="center" wrapText="1"/>
    </xf>
    <xf numFmtId="0" fontId="0" fillId="25" borderId="53" xfId="0" applyFont="1" applyFill="1" applyBorder="1" applyAlignment="1">
      <alignment horizontal="center" vertical="center" wrapText="1"/>
    </xf>
    <xf numFmtId="0" fontId="0" fillId="25" borderId="54" xfId="0" applyFont="1" applyFill="1" applyBorder="1" applyAlignment="1">
      <alignment horizontal="center" vertical="center" wrapText="1"/>
    </xf>
    <xf numFmtId="0" fontId="0" fillId="25" borderId="55" xfId="0" applyFont="1" applyFill="1" applyBorder="1" applyAlignment="1">
      <alignment horizontal="center" vertical="center" wrapText="1"/>
    </xf>
    <xf numFmtId="0" fontId="0" fillId="25" borderId="56" xfId="0" applyFont="1" applyFill="1" applyBorder="1" applyAlignment="1">
      <alignment horizontal="center" vertical="center" wrapText="1"/>
    </xf>
    <xf numFmtId="0" fontId="0" fillId="25" borderId="57" xfId="0" applyFont="1" applyFill="1" applyBorder="1" applyAlignment="1">
      <alignment horizontal="center" vertical="center" wrapText="1"/>
    </xf>
    <xf numFmtId="0" fontId="0" fillId="25" borderId="0" xfId="0" applyFont="1" applyFill="1" applyAlignment="1">
      <alignment horizontal="center" vertical="center" wrapText="1"/>
    </xf>
    <xf numFmtId="2" fontId="0" fillId="25" borderId="0" xfId="0" applyNumberFormat="1" applyFont="1" applyFill="1" applyAlignment="1">
      <alignment horizontal="center" vertical="center" wrapText="1"/>
    </xf>
    <xf numFmtId="0" fontId="18" fillId="25" borderId="28" xfId="0" applyFont="1" applyFill="1" applyBorder="1" applyAlignment="1">
      <alignment horizontal="left" vertical="center" wrapText="1"/>
    </xf>
    <xf numFmtId="0" fontId="18" fillId="25" borderId="10" xfId="0" applyFont="1" applyFill="1" applyBorder="1" applyAlignment="1">
      <alignment horizontal="center" vertical="center" wrapText="1"/>
    </xf>
    <xf numFmtId="0" fontId="18" fillId="25" borderId="13" xfId="0" applyFont="1" applyFill="1" applyBorder="1" applyAlignment="1">
      <alignment horizontal="center" vertical="center" wrapText="1"/>
    </xf>
    <xf numFmtId="0" fontId="21" fillId="25" borderId="0" xfId="0" applyFont="1" applyFill="1" applyAlignment="1">
      <alignment horizontal="center" vertical="center" wrapText="1"/>
    </xf>
    <xf numFmtId="0" fontId="18" fillId="25" borderId="36" xfId="0" applyFont="1" applyFill="1" applyBorder="1" applyAlignment="1">
      <alignment horizontal="center" vertical="center" wrapText="1"/>
    </xf>
    <xf numFmtId="2" fontId="18" fillId="25" borderId="36" xfId="0" applyNumberFormat="1" applyFont="1" applyFill="1" applyBorder="1" applyAlignment="1">
      <alignment horizontal="center" vertical="center" wrapText="1"/>
    </xf>
    <xf numFmtId="2" fontId="18" fillId="25" borderId="58" xfId="0" applyNumberFormat="1" applyFont="1" applyFill="1" applyBorder="1" applyAlignment="1">
      <alignment horizontal="center" vertical="center" wrapText="1"/>
    </xf>
    <xf numFmtId="0" fontId="0" fillId="25" borderId="12" xfId="0" applyFont="1" applyFill="1" applyBorder="1" applyAlignment="1">
      <alignment horizontal="left" vertical="center" wrapText="1"/>
    </xf>
    <xf numFmtId="0" fontId="0" fillId="25" borderId="10" xfId="0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center" vertical="center" wrapText="1"/>
    </xf>
    <xf numFmtId="2" fontId="0" fillId="25" borderId="14" xfId="0" applyNumberFormat="1" applyFont="1" applyFill="1" applyBorder="1" applyAlignment="1">
      <alignment horizontal="center" vertical="center" wrapText="1"/>
    </xf>
    <xf numFmtId="0" fontId="20" fillId="25" borderId="12" xfId="0" applyFont="1" applyFill="1" applyBorder="1" applyAlignment="1">
      <alignment horizontal="left" vertical="center" wrapText="1"/>
    </xf>
    <xf numFmtId="0" fontId="28" fillId="25" borderId="12" xfId="0" applyFont="1" applyFill="1" applyBorder="1" applyAlignment="1">
      <alignment horizontal="left" vertical="center" wrapText="1"/>
    </xf>
    <xf numFmtId="0" fontId="28" fillId="25" borderId="10" xfId="0" applyFont="1" applyFill="1" applyBorder="1" applyAlignment="1">
      <alignment horizontal="center" vertical="center" wrapText="1"/>
    </xf>
    <xf numFmtId="2" fontId="20" fillId="25" borderId="44" xfId="0" applyNumberFormat="1" applyFont="1" applyFill="1" applyBorder="1" applyAlignment="1">
      <alignment horizontal="center"/>
    </xf>
    <xf numFmtId="0" fontId="18" fillId="25" borderId="11" xfId="0" applyFont="1" applyFill="1" applyBorder="1" applyAlignment="1">
      <alignment horizontal="left" vertical="center" wrapText="1"/>
    </xf>
    <xf numFmtId="0" fontId="22" fillId="25" borderId="0" xfId="0" applyFont="1" applyFill="1" applyAlignment="1">
      <alignment horizontal="center" vertical="center"/>
    </xf>
    <xf numFmtId="2" fontId="22" fillId="25" borderId="0" xfId="0" applyNumberFormat="1" applyFont="1" applyFill="1" applyAlignment="1">
      <alignment horizontal="center" vertical="center"/>
    </xf>
    <xf numFmtId="0" fontId="20" fillId="25" borderId="0" xfId="0" applyFont="1" applyFill="1" applyBorder="1" applyAlignment="1">
      <alignment horizontal="left" vertical="center" wrapText="1"/>
    </xf>
    <xf numFmtId="0" fontId="18" fillId="25" borderId="0" xfId="0" applyFont="1" applyFill="1" applyBorder="1" applyAlignment="1">
      <alignment horizontal="center" vertical="center"/>
    </xf>
    <xf numFmtId="0" fontId="0" fillId="25" borderId="0" xfId="0" applyFill="1" applyAlignment="1">
      <alignment horizontal="left" vertical="center"/>
    </xf>
    <xf numFmtId="2" fontId="0" fillId="25" borderId="0" xfId="0" applyNumberFormat="1" applyFill="1" applyAlignment="1">
      <alignment horizontal="center" vertical="center"/>
    </xf>
    <xf numFmtId="0" fontId="28" fillId="25" borderId="28" xfId="0" applyFont="1" applyFill="1" applyBorder="1" applyAlignment="1">
      <alignment horizontal="left" vertical="center" wrapText="1"/>
    </xf>
    <xf numFmtId="0" fontId="28" fillId="25" borderId="13" xfId="0" applyFont="1" applyFill="1" applyBorder="1" applyAlignment="1">
      <alignment horizontal="center" vertical="center" wrapText="1"/>
    </xf>
    <xf numFmtId="0" fontId="0" fillId="25" borderId="0" xfId="0" applyFont="1" applyFill="1" applyBorder="1" applyAlignment="1">
      <alignment horizontal="left" vertical="center" wrapText="1"/>
    </xf>
    <xf numFmtId="0" fontId="20" fillId="25" borderId="0" xfId="0" applyFont="1" applyFill="1" applyBorder="1" applyAlignment="1">
      <alignment/>
    </xf>
    <xf numFmtId="2" fontId="20" fillId="25" borderId="0" xfId="0" applyNumberFormat="1" applyFont="1" applyFill="1" applyBorder="1" applyAlignment="1">
      <alignment horizontal="center"/>
    </xf>
    <xf numFmtId="0" fontId="20" fillId="25" borderId="0" xfId="0" applyFont="1" applyFill="1" applyAlignment="1">
      <alignment/>
    </xf>
    <xf numFmtId="2" fontId="20" fillId="25" borderId="0" xfId="0" applyNumberFormat="1" applyFont="1" applyFill="1" applyAlignment="1">
      <alignment/>
    </xf>
    <xf numFmtId="2" fontId="28" fillId="25" borderId="14" xfId="0" applyNumberFormat="1" applyFont="1" applyFill="1" applyBorder="1" applyAlignment="1">
      <alignment horizontal="center" vertical="center" wrapText="1"/>
    </xf>
    <xf numFmtId="0" fontId="0" fillId="25" borderId="12" xfId="0" applyFont="1" applyFill="1" applyBorder="1" applyAlignment="1">
      <alignment horizontal="left" vertical="center" wrapText="1"/>
    </xf>
    <xf numFmtId="0" fontId="0" fillId="25" borderId="12" xfId="0" applyFont="1" applyFill="1" applyBorder="1" applyAlignment="1">
      <alignment horizontal="left" vertical="center" wrapText="1"/>
    </xf>
    <xf numFmtId="0" fontId="0" fillId="25" borderId="59" xfId="0" applyFont="1" applyFill="1" applyBorder="1" applyAlignment="1">
      <alignment horizontal="left" vertical="center" wrapText="1"/>
    </xf>
    <xf numFmtId="0" fontId="0" fillId="25" borderId="36" xfId="0" applyFont="1" applyFill="1" applyBorder="1" applyAlignment="1">
      <alignment horizontal="center" vertical="center" wrapText="1"/>
    </xf>
    <xf numFmtId="0" fontId="0" fillId="25" borderId="60" xfId="0" applyFont="1" applyFill="1" applyBorder="1" applyAlignment="1">
      <alignment horizontal="left" vertical="center" wrapText="1"/>
    </xf>
    <xf numFmtId="0" fontId="0" fillId="25" borderId="61" xfId="0" applyFont="1" applyFill="1" applyBorder="1" applyAlignment="1">
      <alignment horizontal="center" vertical="center" wrapText="1"/>
    </xf>
    <xf numFmtId="2" fontId="0" fillId="25" borderId="45" xfId="0" applyNumberFormat="1" applyFont="1" applyFill="1" applyBorder="1" applyAlignment="1">
      <alignment horizontal="center" vertical="center" wrapText="1"/>
    </xf>
    <xf numFmtId="0" fontId="20" fillId="25" borderId="10" xfId="0" applyFont="1" applyFill="1" applyBorder="1" applyAlignment="1">
      <alignment horizontal="left" vertical="center" wrapText="1"/>
    </xf>
    <xf numFmtId="0" fontId="20" fillId="25" borderId="36" xfId="0" applyFont="1" applyFill="1" applyBorder="1" applyAlignment="1">
      <alignment horizontal="left" vertical="center" wrapText="1"/>
    </xf>
    <xf numFmtId="0" fontId="29" fillId="25" borderId="10" xfId="0" applyFont="1" applyFill="1" applyBorder="1" applyAlignment="1">
      <alignment horizontal="left" vertical="center" wrapText="1"/>
    </xf>
    <xf numFmtId="2" fontId="28" fillId="25" borderId="36" xfId="0" applyNumberFormat="1" applyFont="1" applyFill="1" applyBorder="1" applyAlignment="1">
      <alignment horizontal="center" vertical="center" wrapText="1"/>
    </xf>
    <xf numFmtId="2" fontId="28" fillId="25" borderId="58" xfId="0" applyNumberFormat="1" applyFont="1" applyFill="1" applyBorder="1" applyAlignment="1">
      <alignment horizontal="center" vertical="center" wrapText="1"/>
    </xf>
    <xf numFmtId="0" fontId="18" fillId="25" borderId="62" xfId="0" applyFont="1" applyFill="1" applyBorder="1" applyAlignment="1">
      <alignment horizontal="left" vertical="center" wrapText="1"/>
    </xf>
    <xf numFmtId="0" fontId="0" fillId="25" borderId="36" xfId="0" applyFont="1" applyFill="1" applyBorder="1" applyAlignment="1">
      <alignment horizontal="center" vertical="center" wrapText="1"/>
    </xf>
    <xf numFmtId="2" fontId="18" fillId="25" borderId="63" xfId="0" applyNumberFormat="1" applyFont="1" applyFill="1" applyBorder="1" applyAlignment="1">
      <alignment horizontal="center" vertical="center" wrapText="1"/>
    </xf>
    <xf numFmtId="2" fontId="20" fillId="25" borderId="31" xfId="0" applyNumberFormat="1" applyFont="1" applyFill="1" applyBorder="1" applyAlignment="1">
      <alignment horizontal="center"/>
    </xf>
    <xf numFmtId="2" fontId="20" fillId="25" borderId="64" xfId="0" applyNumberFormat="1" applyFont="1" applyFill="1" applyBorder="1" applyAlignment="1">
      <alignment horizontal="center"/>
    </xf>
    <xf numFmtId="0" fontId="18" fillId="25" borderId="52" xfId="0" applyFont="1" applyFill="1" applyBorder="1" applyAlignment="1">
      <alignment horizontal="left" vertical="center" wrapText="1"/>
    </xf>
    <xf numFmtId="0" fontId="18" fillId="25" borderId="53" xfId="0" applyFont="1" applyFill="1" applyBorder="1" applyAlignment="1">
      <alignment horizontal="center" vertical="center"/>
    </xf>
    <xf numFmtId="2" fontId="20" fillId="25" borderId="36" xfId="0" applyNumberFormat="1" applyFont="1" applyFill="1" applyBorder="1" applyAlignment="1">
      <alignment horizontal="center"/>
    </xf>
    <xf numFmtId="0" fontId="20" fillId="25" borderId="47" xfId="0" applyFont="1" applyFill="1" applyBorder="1" applyAlignment="1">
      <alignment horizontal="left" vertical="center" wrapText="1"/>
    </xf>
    <xf numFmtId="0" fontId="18" fillId="25" borderId="48" xfId="0" applyFont="1" applyFill="1" applyBorder="1" applyAlignment="1">
      <alignment horizontal="center" vertical="center"/>
    </xf>
    <xf numFmtId="0" fontId="18" fillId="25" borderId="65" xfId="0" applyFont="1" applyFill="1" applyBorder="1" applyAlignment="1">
      <alignment horizontal="center" vertical="center"/>
    </xf>
    <xf numFmtId="0" fontId="18" fillId="25" borderId="66" xfId="0" applyFont="1" applyFill="1" applyBorder="1" applyAlignment="1">
      <alignment horizontal="center" vertical="center"/>
    </xf>
    <xf numFmtId="0" fontId="18" fillId="25" borderId="0" xfId="0" applyFont="1" applyFill="1" applyBorder="1" applyAlignment="1">
      <alignment horizontal="center" vertical="center" wrapText="1"/>
    </xf>
    <xf numFmtId="2" fontId="18" fillId="25" borderId="0" xfId="0" applyNumberFormat="1" applyFont="1" applyFill="1" applyBorder="1" applyAlignment="1">
      <alignment horizontal="center" vertical="center" wrapText="1"/>
    </xf>
    <xf numFmtId="2" fontId="18" fillId="25" borderId="51" xfId="0" applyNumberFormat="1" applyFont="1" applyFill="1" applyBorder="1" applyAlignment="1">
      <alignment horizontal="center" vertical="center" wrapText="1"/>
    </xf>
    <xf numFmtId="0" fontId="29" fillId="25" borderId="28" xfId="0" applyFont="1" applyFill="1" applyBorder="1" applyAlignment="1">
      <alignment horizontal="left" vertical="center" wrapText="1"/>
    </xf>
    <xf numFmtId="0" fontId="29" fillId="25" borderId="12" xfId="0" applyFont="1" applyFill="1" applyBorder="1" applyAlignment="1">
      <alignment horizontal="left" vertical="center" wrapText="1"/>
    </xf>
    <xf numFmtId="0" fontId="29" fillId="25" borderId="47" xfId="0" applyFont="1" applyFill="1" applyBorder="1" applyAlignment="1">
      <alignment horizontal="left" vertical="center" wrapText="1"/>
    </xf>
    <xf numFmtId="0" fontId="18" fillId="25" borderId="48" xfId="0" applyFont="1" applyFill="1" applyBorder="1" applyAlignment="1">
      <alignment horizontal="center" vertical="center" wrapText="1"/>
    </xf>
    <xf numFmtId="2" fontId="18" fillId="25" borderId="48" xfId="0" applyNumberFormat="1" applyFont="1" applyFill="1" applyBorder="1" applyAlignment="1">
      <alignment horizontal="center" vertical="center" wrapText="1"/>
    </xf>
    <xf numFmtId="2" fontId="28" fillId="25" borderId="48" xfId="0" applyNumberFormat="1" applyFont="1" applyFill="1" applyBorder="1" applyAlignment="1">
      <alignment horizontal="center" vertical="center" wrapText="1"/>
    </xf>
    <xf numFmtId="2" fontId="18" fillId="25" borderId="61" xfId="0" applyNumberFormat="1" applyFont="1" applyFill="1" applyBorder="1" applyAlignment="1">
      <alignment horizontal="center" vertical="center" wrapText="1"/>
    </xf>
    <xf numFmtId="2" fontId="28" fillId="25" borderId="61" xfId="0" applyNumberFormat="1" applyFont="1" applyFill="1" applyBorder="1" applyAlignment="1">
      <alignment horizontal="center" vertical="center" wrapText="1"/>
    </xf>
    <xf numFmtId="2" fontId="28" fillId="25" borderId="67" xfId="0" applyNumberFormat="1" applyFont="1" applyFill="1" applyBorder="1" applyAlignment="1">
      <alignment horizontal="center" vertical="center" wrapText="1"/>
    </xf>
    <xf numFmtId="0" fontId="29" fillId="25" borderId="13" xfId="0" applyFont="1" applyFill="1" applyBorder="1" applyAlignment="1">
      <alignment horizontal="left" vertical="center" wrapText="1"/>
    </xf>
    <xf numFmtId="2" fontId="22" fillId="25" borderId="0" xfId="0" applyNumberFormat="1" applyFont="1" applyFill="1" applyBorder="1" applyAlignment="1">
      <alignment horizontal="center" vertical="center"/>
    </xf>
    <xf numFmtId="0" fontId="22" fillId="25" borderId="0" xfId="0" applyFont="1" applyFill="1" applyBorder="1" applyAlignment="1">
      <alignment horizontal="center" vertical="center"/>
    </xf>
    <xf numFmtId="0" fontId="29" fillId="25" borderId="0" xfId="0" applyFont="1" applyFill="1" applyBorder="1" applyAlignment="1">
      <alignment horizontal="left" vertical="center" wrapText="1"/>
    </xf>
    <xf numFmtId="0" fontId="28" fillId="25" borderId="0" xfId="0" applyFont="1" applyFill="1" applyBorder="1" applyAlignment="1">
      <alignment horizontal="center" vertical="center" wrapText="1"/>
    </xf>
    <xf numFmtId="2" fontId="28" fillId="25" borderId="0" xfId="0" applyNumberFormat="1" applyFont="1" applyFill="1" applyBorder="1" applyAlignment="1">
      <alignment horizontal="center" vertical="center" wrapText="1"/>
    </xf>
    <xf numFmtId="0" fontId="22" fillId="25" borderId="11" xfId="0" applyFont="1" applyFill="1" applyBorder="1" applyAlignment="1">
      <alignment horizontal="left" vertical="center"/>
    </xf>
    <xf numFmtId="0" fontId="22" fillId="25" borderId="40" xfId="0" applyFont="1" applyFill="1" applyBorder="1" applyAlignment="1">
      <alignment horizontal="center" vertical="center"/>
    </xf>
    <xf numFmtId="2" fontId="22" fillId="25" borderId="40" xfId="0" applyNumberFormat="1" applyFont="1" applyFill="1" applyBorder="1" applyAlignment="1">
      <alignment horizontal="center" vertical="center"/>
    </xf>
    <xf numFmtId="0" fontId="22" fillId="25" borderId="0" xfId="0" applyFont="1" applyFill="1" applyBorder="1" applyAlignment="1">
      <alignment horizontal="left" vertical="center" wrapText="1"/>
    </xf>
    <xf numFmtId="0" fontId="20" fillId="25" borderId="0" xfId="0" applyFont="1" applyFill="1" applyBorder="1" applyAlignment="1">
      <alignment horizontal="center" vertical="center"/>
    </xf>
    <xf numFmtId="14" fontId="0" fillId="24" borderId="10" xfId="0" applyNumberFormat="1" applyFont="1" applyFill="1" applyBorder="1" applyAlignment="1">
      <alignment horizontal="center" vertical="center" wrapText="1"/>
    </xf>
    <xf numFmtId="2" fontId="18" fillId="24" borderId="26" xfId="0" applyNumberFormat="1" applyFont="1" applyFill="1" applyBorder="1" applyAlignment="1">
      <alignment horizontal="center" vertical="center" wrapText="1"/>
    </xf>
    <xf numFmtId="49" fontId="0" fillId="24" borderId="21" xfId="0" applyNumberFormat="1" applyFont="1" applyFill="1" applyBorder="1" applyAlignment="1">
      <alignment horizontal="center" vertical="center" wrapText="1"/>
    </xf>
    <xf numFmtId="49" fontId="0" fillId="24" borderId="29" xfId="0" applyNumberFormat="1" applyFont="1" applyFill="1" applyBorder="1" applyAlignment="1">
      <alignment horizontal="center" vertical="center" wrapText="1"/>
    </xf>
    <xf numFmtId="14" fontId="0" fillId="24" borderId="36" xfId="0" applyNumberFormat="1" applyFont="1" applyFill="1" applyBorder="1" applyAlignment="1">
      <alignment horizontal="center" vertical="center" wrapText="1"/>
    </xf>
    <xf numFmtId="0" fontId="29" fillId="27" borderId="12" xfId="0" applyFont="1" applyFill="1" applyBorder="1" applyAlignment="1">
      <alignment horizontal="left" vertical="center" wrapText="1"/>
    </xf>
    <xf numFmtId="49" fontId="0" fillId="24" borderId="10" xfId="0" applyNumberFormat="1" applyFont="1" applyFill="1" applyBorder="1" applyAlignment="1">
      <alignment horizontal="center" vertical="center" wrapText="1"/>
    </xf>
    <xf numFmtId="14" fontId="0" fillId="24" borderId="10" xfId="0" applyNumberFormat="1" applyFont="1" applyFill="1" applyBorder="1" applyAlignment="1">
      <alignment horizontal="center" vertical="center" wrapText="1"/>
    </xf>
    <xf numFmtId="0" fontId="30" fillId="24" borderId="25" xfId="0" applyFont="1" applyFill="1" applyBorder="1" applyAlignment="1">
      <alignment horizontal="center" vertical="center" wrapText="1"/>
    </xf>
    <xf numFmtId="0" fontId="0" fillId="26" borderId="27" xfId="0" applyFill="1" applyBorder="1" applyAlignment="1">
      <alignment horizontal="center" vertical="center"/>
    </xf>
    <xf numFmtId="0" fontId="0" fillId="26" borderId="0" xfId="0" applyFill="1" applyAlignment="1">
      <alignment horizontal="center" vertical="center"/>
    </xf>
    <xf numFmtId="49" fontId="0" fillId="24" borderId="10" xfId="0" applyNumberFormat="1" applyFont="1" applyFill="1" applyBorder="1" applyAlignment="1">
      <alignment vertical="center" wrapText="1"/>
    </xf>
    <xf numFmtId="14" fontId="0" fillId="24" borderId="10" xfId="0" applyNumberFormat="1" applyFont="1" applyFill="1" applyBorder="1" applyAlignment="1">
      <alignment vertical="center" wrapText="1"/>
    </xf>
    <xf numFmtId="2" fontId="18" fillId="24" borderId="10" xfId="0" applyNumberFormat="1" applyFont="1" applyFill="1" applyBorder="1" applyAlignment="1">
      <alignment vertical="center" wrapText="1"/>
    </xf>
    <xf numFmtId="2" fontId="0" fillId="26" borderId="27" xfId="0" applyNumberFormat="1" applyFill="1" applyBorder="1" applyAlignment="1">
      <alignment horizontal="center" vertical="center"/>
    </xf>
    <xf numFmtId="2" fontId="23" fillId="24" borderId="27" xfId="0" applyNumberFormat="1" applyFont="1" applyFill="1" applyBorder="1" applyAlignment="1">
      <alignment horizontal="center" vertical="center"/>
    </xf>
    <xf numFmtId="2" fontId="0" fillId="24" borderId="27" xfId="0" applyNumberFormat="1" applyFill="1" applyBorder="1" applyAlignment="1">
      <alignment horizontal="center" vertical="center"/>
    </xf>
    <xf numFmtId="2" fontId="19" fillId="0" borderId="10" xfId="0" applyNumberFormat="1" applyFont="1" applyBorder="1" applyAlignment="1">
      <alignment horizontal="center" vertical="center"/>
    </xf>
    <xf numFmtId="0" fontId="19" fillId="0" borderId="0" xfId="0" applyFont="1" applyAlignment="1">
      <alignment/>
    </xf>
    <xf numFmtId="2" fontId="19" fillId="0" borderId="0" xfId="0" applyNumberFormat="1" applyFont="1" applyAlignment="1">
      <alignment/>
    </xf>
    <xf numFmtId="2" fontId="38" fillId="0" borderId="10" xfId="0" applyNumberFormat="1" applyFont="1" applyBorder="1" applyAlignment="1">
      <alignment horizontal="center"/>
    </xf>
    <xf numFmtId="2" fontId="19" fillId="0" borderId="10" xfId="0" applyNumberFormat="1" applyFont="1" applyBorder="1" applyAlignment="1">
      <alignment horizontal="center"/>
    </xf>
    <xf numFmtId="2" fontId="25" fillId="0" borderId="10" xfId="0" applyNumberFormat="1" applyFont="1" applyBorder="1" applyAlignment="1">
      <alignment horizontal="center"/>
    </xf>
    <xf numFmtId="14" fontId="0" fillId="24" borderId="36" xfId="0" applyNumberFormat="1" applyFont="1" applyFill="1" applyBorder="1" applyAlignment="1">
      <alignment horizontal="center" vertical="center" wrapText="1"/>
    </xf>
    <xf numFmtId="49" fontId="0" fillId="24" borderId="30" xfId="0" applyNumberFormat="1" applyFont="1" applyFill="1" applyBorder="1" applyAlignment="1">
      <alignment horizontal="center" vertical="center" wrapText="1"/>
    </xf>
    <xf numFmtId="2" fontId="18" fillId="24" borderId="16" xfId="0" applyNumberFormat="1" applyFont="1" applyFill="1" applyBorder="1" applyAlignment="1">
      <alignment horizontal="center" vertical="center" wrapText="1"/>
    </xf>
    <xf numFmtId="0" fontId="0" fillId="28" borderId="24" xfId="0" applyFont="1" applyFill="1" applyBorder="1" applyAlignment="1">
      <alignment horizontal="left" vertical="center" wrapText="1"/>
    </xf>
    <xf numFmtId="0" fontId="0" fillId="28" borderId="29" xfId="0" applyFont="1" applyFill="1" applyBorder="1" applyAlignment="1">
      <alignment horizontal="center" vertical="center" wrapText="1"/>
    </xf>
    <xf numFmtId="0" fontId="0" fillId="28" borderId="36" xfId="0" applyFont="1" applyFill="1" applyBorder="1" applyAlignment="1">
      <alignment horizontal="center" vertical="center" wrapText="1"/>
    </xf>
    <xf numFmtId="0" fontId="0" fillId="28" borderId="26" xfId="0" applyFont="1" applyFill="1" applyBorder="1" applyAlignment="1">
      <alignment horizontal="center" vertical="center" wrapText="1"/>
    </xf>
    <xf numFmtId="49" fontId="0" fillId="28" borderId="29" xfId="0" applyNumberFormat="1" applyFont="1" applyFill="1" applyBorder="1" applyAlignment="1">
      <alignment horizontal="center" vertical="center" wrapText="1"/>
    </xf>
    <xf numFmtId="14" fontId="0" fillId="28" borderId="36" xfId="0" applyNumberFormat="1" applyFont="1" applyFill="1" applyBorder="1" applyAlignment="1">
      <alignment horizontal="center" vertical="center" wrapText="1"/>
    </xf>
    <xf numFmtId="2" fontId="18" fillId="28" borderId="26" xfId="0" applyNumberFormat="1" applyFont="1" applyFill="1" applyBorder="1" applyAlignment="1">
      <alignment horizontal="center" vertical="center" wrapText="1"/>
    </xf>
    <xf numFmtId="0" fontId="0" fillId="28" borderId="19" xfId="0" applyFont="1" applyFill="1" applyBorder="1" applyAlignment="1">
      <alignment horizontal="center" vertical="center" wrapText="1"/>
    </xf>
    <xf numFmtId="2" fontId="0" fillId="28" borderId="19" xfId="0" applyNumberFormat="1" applyFont="1" applyFill="1" applyBorder="1" applyAlignment="1">
      <alignment horizontal="center" vertical="center" wrapText="1"/>
    </xf>
    <xf numFmtId="0" fontId="0" fillId="28" borderId="0" xfId="0" applyFont="1" applyFill="1" applyAlignment="1">
      <alignment horizontal="center" vertical="center" wrapText="1"/>
    </xf>
    <xf numFmtId="0" fontId="18" fillId="28" borderId="12" xfId="0" applyFont="1" applyFill="1" applyBorder="1" applyAlignment="1">
      <alignment horizontal="left" vertical="center" wrapText="1"/>
    </xf>
    <xf numFmtId="0" fontId="18" fillId="28" borderId="21" xfId="0" applyFont="1" applyFill="1" applyBorder="1" applyAlignment="1">
      <alignment horizontal="center" vertical="center" wrapText="1"/>
    </xf>
    <xf numFmtId="0" fontId="18" fillId="28" borderId="10" xfId="0" applyFont="1" applyFill="1" applyBorder="1" applyAlignment="1">
      <alignment horizontal="center" vertical="center" wrapText="1"/>
    </xf>
    <xf numFmtId="2" fontId="18" fillId="28" borderId="22" xfId="0" applyNumberFormat="1" applyFont="1" applyFill="1" applyBorder="1" applyAlignment="1">
      <alignment horizontal="center" vertical="center" wrapText="1"/>
    </xf>
    <xf numFmtId="0" fontId="18" fillId="28" borderId="19" xfId="0" applyFont="1" applyFill="1" applyBorder="1" applyAlignment="1">
      <alignment horizontal="center" vertical="center" wrapText="1"/>
    </xf>
    <xf numFmtId="0" fontId="28" fillId="28" borderId="21" xfId="0" applyFont="1" applyFill="1" applyBorder="1" applyAlignment="1">
      <alignment horizontal="center" vertical="center" wrapText="1"/>
    </xf>
    <xf numFmtId="14" fontId="28" fillId="28" borderId="10" xfId="0" applyNumberFormat="1" applyFont="1" applyFill="1" applyBorder="1" applyAlignment="1">
      <alignment horizontal="center" vertical="center" wrapText="1"/>
    </xf>
    <xf numFmtId="0" fontId="36" fillId="28" borderId="19" xfId="0" applyFont="1" applyFill="1" applyBorder="1" applyAlignment="1">
      <alignment horizontal="center" vertical="center" wrapText="1"/>
    </xf>
    <xf numFmtId="2" fontId="18" fillId="28" borderId="14" xfId="0" applyNumberFormat="1" applyFont="1" applyFill="1" applyBorder="1" applyAlignment="1">
      <alignment horizontal="center" vertical="center" wrapText="1"/>
    </xf>
    <xf numFmtId="0" fontId="18" fillId="28" borderId="0" xfId="0" applyFont="1" applyFill="1" applyAlignment="1">
      <alignment horizontal="center" vertical="center" wrapText="1"/>
    </xf>
    <xf numFmtId="0" fontId="0" fillId="28" borderId="21" xfId="0" applyFont="1" applyFill="1" applyBorder="1" applyAlignment="1">
      <alignment horizontal="center" vertical="center" wrapText="1"/>
    </xf>
    <xf numFmtId="14" fontId="0" fillId="28" borderId="10" xfId="0" applyNumberFormat="1" applyFont="1" applyFill="1" applyBorder="1" applyAlignment="1">
      <alignment horizontal="center" vertical="center" wrapText="1"/>
    </xf>
    <xf numFmtId="0" fontId="20" fillId="25" borderId="0" xfId="0" applyFont="1" applyFill="1" applyAlignment="1">
      <alignment horizontal="center" wrapText="1"/>
    </xf>
    <xf numFmtId="0" fontId="0" fillId="25" borderId="0" xfId="0" applyFill="1" applyAlignment="1">
      <alignment/>
    </xf>
    <xf numFmtId="2" fontId="27" fillId="25" borderId="0" xfId="0" applyNumberFormat="1" applyFont="1" applyFill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2" fontId="20" fillId="25" borderId="68" xfId="0" applyNumberFormat="1" applyFont="1" applyFill="1" applyBorder="1" applyAlignment="1">
      <alignment horizontal="center" vertical="center" wrapText="1"/>
    </xf>
    <xf numFmtId="0" fontId="0" fillId="25" borderId="68" xfId="0" applyFill="1" applyBorder="1" applyAlignment="1">
      <alignment horizontal="center" vertical="center" wrapText="1"/>
    </xf>
    <xf numFmtId="0" fontId="20" fillId="25" borderId="24" xfId="0" applyFont="1" applyFill="1" applyBorder="1" applyAlignment="1">
      <alignment horizontal="center" vertical="center" wrapText="1"/>
    </xf>
    <xf numFmtId="0" fontId="20" fillId="25" borderId="69" xfId="0" applyFont="1" applyFill="1" applyBorder="1" applyAlignment="1">
      <alignment horizontal="center" vertical="center" wrapText="1"/>
    </xf>
    <xf numFmtId="0" fontId="0" fillId="25" borderId="69" xfId="0" applyFill="1" applyBorder="1" applyAlignment="1">
      <alignment horizontal="center" vertical="center" wrapText="1"/>
    </xf>
    <xf numFmtId="0" fontId="0" fillId="25" borderId="70" xfId="0" applyFill="1" applyBorder="1" applyAlignment="1">
      <alignment horizontal="center" vertical="center" wrapText="1"/>
    </xf>
    <xf numFmtId="0" fontId="27" fillId="25" borderId="0" xfId="0" applyFont="1" applyFill="1" applyAlignment="1">
      <alignment horizontal="left" vertical="center"/>
    </xf>
    <xf numFmtId="0" fontId="18" fillId="25" borderId="0" xfId="0" applyFont="1" applyFill="1" applyAlignment="1">
      <alignment horizontal="right" vertical="center"/>
    </xf>
    <xf numFmtId="0" fontId="0" fillId="25" borderId="0" xfId="0" applyFill="1" applyAlignment="1">
      <alignment horizontal="right"/>
    </xf>
    <xf numFmtId="0" fontId="18" fillId="25" borderId="0" xfId="0" applyFont="1" applyFill="1" applyAlignment="1">
      <alignment horizontal="right"/>
    </xf>
    <xf numFmtId="0" fontId="22" fillId="25" borderId="0" xfId="0" applyFont="1" applyFill="1" applyAlignment="1">
      <alignment horizontal="center"/>
    </xf>
    <xf numFmtId="0" fontId="33" fillId="24" borderId="71" xfId="0" applyFont="1" applyFill="1" applyBorder="1" applyAlignment="1">
      <alignment horizontal="right"/>
    </xf>
    <xf numFmtId="0" fontId="33" fillId="24" borderId="0" xfId="0" applyFont="1" applyFill="1" applyAlignment="1">
      <alignment horizontal="left" wrapText="1"/>
    </xf>
    <xf numFmtId="0" fontId="33" fillId="24" borderId="0" xfId="0" applyFont="1" applyFill="1" applyAlignment="1">
      <alignment horizontal="right"/>
    </xf>
    <xf numFmtId="0" fontId="27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/>
    </xf>
    <xf numFmtId="0" fontId="31" fillId="24" borderId="72" xfId="0" applyFont="1" applyFill="1" applyBorder="1" applyAlignment="1">
      <alignment horizontal="center" vertical="center" wrapText="1"/>
    </xf>
    <xf numFmtId="0" fontId="31" fillId="24" borderId="69" xfId="0" applyFont="1" applyFill="1" applyBorder="1" applyAlignment="1">
      <alignment horizontal="center" vertical="center" wrapText="1"/>
    </xf>
    <xf numFmtId="0" fontId="31" fillId="24" borderId="73" xfId="0" applyFont="1" applyFill="1" applyBorder="1" applyAlignment="1">
      <alignment horizontal="center" vertical="center" wrapText="1"/>
    </xf>
    <xf numFmtId="0" fontId="24" fillId="25" borderId="24" xfId="0" applyFont="1" applyFill="1" applyBorder="1" applyAlignment="1">
      <alignment horizontal="center" vertical="center" wrapText="1"/>
    </xf>
    <xf numFmtId="0" fontId="24" fillId="25" borderId="69" xfId="0" applyFont="1" applyFill="1" applyBorder="1" applyAlignment="1">
      <alignment horizontal="center" vertical="center" wrapText="1"/>
    </xf>
    <xf numFmtId="0" fontId="24" fillId="25" borderId="19" xfId="0" applyFont="1" applyFill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69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49" fontId="0" fillId="24" borderId="30" xfId="0" applyNumberFormat="1" applyFont="1" applyFill="1" applyBorder="1" applyAlignment="1">
      <alignment horizontal="center" vertical="center" wrapText="1"/>
    </xf>
    <xf numFmtId="49" fontId="0" fillId="24" borderId="39" xfId="0" applyNumberFormat="1" applyFont="1" applyFill="1" applyBorder="1" applyAlignment="1">
      <alignment horizontal="center" vertical="center" wrapText="1"/>
    </xf>
    <xf numFmtId="14" fontId="0" fillId="24" borderId="36" xfId="0" applyNumberFormat="1" applyFont="1" applyFill="1" applyBorder="1" applyAlignment="1">
      <alignment horizontal="center" vertical="center" wrapText="1"/>
    </xf>
    <xf numFmtId="14" fontId="0" fillId="24" borderId="13" xfId="0" applyNumberFormat="1" applyFont="1" applyFill="1" applyBorder="1" applyAlignment="1">
      <alignment horizontal="center" vertical="center" wrapText="1"/>
    </xf>
    <xf numFmtId="2" fontId="18" fillId="24" borderId="26" xfId="0" applyNumberFormat="1" applyFont="1" applyFill="1" applyBorder="1" applyAlignment="1">
      <alignment horizontal="center" vertical="center" wrapText="1"/>
    </xf>
    <xf numFmtId="2" fontId="18" fillId="24" borderId="38" xfId="0" applyNumberFormat="1" applyFont="1" applyFill="1" applyBorder="1" applyAlignment="1">
      <alignment horizontal="center" vertical="center" wrapText="1"/>
    </xf>
    <xf numFmtId="0" fontId="33" fillId="24" borderId="71" xfId="0" applyFont="1" applyFill="1" applyBorder="1" applyAlignment="1">
      <alignment horizontal="left"/>
    </xf>
    <xf numFmtId="0" fontId="22" fillId="24" borderId="74" xfId="0" applyFont="1" applyFill="1" applyBorder="1" applyAlignment="1">
      <alignment horizontal="center" vertical="center" wrapText="1"/>
    </xf>
    <xf numFmtId="0" fontId="22" fillId="24" borderId="75" xfId="0" applyFont="1" applyFill="1" applyBorder="1" applyAlignment="1">
      <alignment horizontal="center" vertical="center" wrapText="1"/>
    </xf>
    <xf numFmtId="0" fontId="22" fillId="24" borderId="39" xfId="0" applyFont="1" applyFill="1" applyBorder="1" applyAlignment="1">
      <alignment horizontal="center" vertical="center" wrapText="1"/>
    </xf>
    <xf numFmtId="0" fontId="0" fillId="0" borderId="76" xfId="0" applyFont="1" applyFill="1" applyBorder="1" applyAlignment="1">
      <alignment horizontal="left" vertical="center" wrapText="1"/>
    </xf>
    <xf numFmtId="0" fontId="0" fillId="0" borderId="77" xfId="0" applyFont="1" applyFill="1" applyBorder="1" applyAlignment="1">
      <alignment horizontal="left" vertical="center" wrapText="1"/>
    </xf>
    <xf numFmtId="0" fontId="0" fillId="24" borderId="76" xfId="0" applyFont="1" applyFill="1" applyBorder="1" applyAlignment="1">
      <alignment horizontal="left" vertical="center" wrapText="1"/>
    </xf>
    <xf numFmtId="0" fontId="0" fillId="24" borderId="78" xfId="0" applyFont="1" applyFill="1" applyBorder="1" applyAlignment="1">
      <alignment horizontal="left" vertical="center" wrapText="1"/>
    </xf>
    <xf numFmtId="0" fontId="0" fillId="24" borderId="77" xfId="0" applyFont="1" applyFill="1" applyBorder="1" applyAlignment="1">
      <alignment horizontal="left" vertical="center" wrapText="1"/>
    </xf>
    <xf numFmtId="0" fontId="26" fillId="24" borderId="0" xfId="0" applyFont="1" applyFill="1" applyBorder="1" applyAlignment="1">
      <alignment horizontal="center" vertical="center"/>
    </xf>
    <xf numFmtId="0" fontId="22" fillId="24" borderId="79" xfId="0" applyFont="1" applyFill="1" applyBorder="1" applyAlignment="1">
      <alignment horizontal="center" vertical="center" wrapText="1"/>
    </xf>
    <xf numFmtId="0" fontId="22" fillId="24" borderId="0" xfId="0" applyFont="1" applyFill="1" applyBorder="1" applyAlignment="1">
      <alignment horizontal="center" vertical="center" wrapText="1"/>
    </xf>
    <xf numFmtId="0" fontId="22" fillId="24" borderId="3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4"/>
  <sheetViews>
    <sheetView zoomScale="75" zoomScaleNormal="75" zoomScalePageLayoutView="0" workbookViewId="0" topLeftCell="A49">
      <selection activeCell="D91" sqref="D91"/>
    </sheetView>
  </sheetViews>
  <sheetFormatPr defaultColWidth="9.00390625" defaultRowHeight="12.75"/>
  <cols>
    <col min="1" max="1" width="72.75390625" style="115" customWidth="1"/>
    <col min="2" max="2" width="19.125" style="115" customWidth="1"/>
    <col min="3" max="3" width="13.875" style="115" hidden="1" customWidth="1"/>
    <col min="4" max="4" width="16.75390625" style="115" customWidth="1"/>
    <col min="5" max="5" width="13.875" style="115" hidden="1" customWidth="1"/>
    <col min="6" max="6" width="20.875" style="115" hidden="1" customWidth="1"/>
    <col min="7" max="7" width="13.875" style="115" customWidth="1"/>
    <col min="8" max="8" width="20.875" style="115" customWidth="1"/>
    <col min="9" max="9" width="15.375" style="115" customWidth="1"/>
    <col min="10" max="10" width="15.375" style="116" hidden="1" customWidth="1"/>
    <col min="11" max="11" width="15.375" style="115" hidden="1" customWidth="1"/>
    <col min="12" max="14" width="15.375" style="115" customWidth="1"/>
    <col min="15" max="16384" width="9.125" style="115" customWidth="1"/>
  </cols>
  <sheetData>
    <row r="1" spans="1:8" ht="16.5" customHeight="1">
      <c r="A1" s="271" t="s">
        <v>30</v>
      </c>
      <c r="B1" s="272"/>
      <c r="C1" s="272"/>
      <c r="D1" s="272"/>
      <c r="E1" s="272"/>
      <c r="F1" s="272"/>
      <c r="G1" s="272"/>
      <c r="H1" s="272"/>
    </row>
    <row r="2" spans="2:8" ht="12.75" customHeight="1">
      <c r="B2" s="273" t="s">
        <v>31</v>
      </c>
      <c r="C2" s="273"/>
      <c r="D2" s="273"/>
      <c r="E2" s="273"/>
      <c r="F2" s="273"/>
      <c r="G2" s="272"/>
      <c r="H2" s="272"/>
    </row>
    <row r="3" spans="1:8" ht="22.5" customHeight="1">
      <c r="A3" s="105" t="s">
        <v>128</v>
      </c>
      <c r="B3" s="273" t="s">
        <v>32</v>
      </c>
      <c r="C3" s="273"/>
      <c r="D3" s="273"/>
      <c r="E3" s="273"/>
      <c r="F3" s="273"/>
      <c r="G3" s="272"/>
      <c r="H3" s="272"/>
    </row>
    <row r="4" spans="2:8" ht="14.25" customHeight="1">
      <c r="B4" s="273" t="s">
        <v>33</v>
      </c>
      <c r="C4" s="273"/>
      <c r="D4" s="273"/>
      <c r="E4" s="273"/>
      <c r="F4" s="273"/>
      <c r="G4" s="272"/>
      <c r="H4" s="272"/>
    </row>
    <row r="5" spans="1:10" ht="33" customHeight="1">
      <c r="A5" s="274"/>
      <c r="B5" s="274"/>
      <c r="C5" s="274"/>
      <c r="D5" s="274"/>
      <c r="E5" s="274"/>
      <c r="F5" s="274"/>
      <c r="G5" s="274"/>
      <c r="H5" s="274"/>
      <c r="J5" s="115"/>
    </row>
    <row r="6" spans="1:10" s="117" customFormat="1" ht="22.5" customHeight="1">
      <c r="A6" s="260" t="s">
        <v>34</v>
      </c>
      <c r="B6" s="260"/>
      <c r="C6" s="260"/>
      <c r="D6" s="260"/>
      <c r="E6" s="261"/>
      <c r="F6" s="261"/>
      <c r="G6" s="261"/>
      <c r="H6" s="261"/>
      <c r="J6" s="118"/>
    </row>
    <row r="7" spans="1:8" s="119" customFormat="1" ht="18.75" customHeight="1">
      <c r="A7" s="260" t="s">
        <v>129</v>
      </c>
      <c r="B7" s="260"/>
      <c r="C7" s="260"/>
      <c r="D7" s="260"/>
      <c r="E7" s="261"/>
      <c r="F7" s="261"/>
      <c r="G7" s="261"/>
      <c r="H7" s="261"/>
    </row>
    <row r="8" spans="1:8" s="120" customFormat="1" ht="17.25" customHeight="1">
      <c r="A8" s="262" t="s">
        <v>130</v>
      </c>
      <c r="B8" s="262"/>
      <c r="C8" s="262"/>
      <c r="D8" s="262"/>
      <c r="E8" s="263"/>
      <c r="F8" s="263"/>
      <c r="G8" s="263"/>
      <c r="H8" s="263"/>
    </row>
    <row r="9" spans="1:8" s="119" customFormat="1" ht="30" customHeight="1" thickBot="1">
      <c r="A9" s="264" t="s">
        <v>116</v>
      </c>
      <c r="B9" s="264"/>
      <c r="C9" s="264"/>
      <c r="D9" s="264"/>
      <c r="E9" s="265"/>
      <c r="F9" s="265"/>
      <c r="G9" s="265"/>
      <c r="H9" s="265"/>
    </row>
    <row r="10" spans="1:10" s="125" customFormat="1" ht="139.5" customHeight="1" thickBot="1">
      <c r="A10" s="121" t="s">
        <v>0</v>
      </c>
      <c r="B10" s="122" t="s">
        <v>35</v>
      </c>
      <c r="C10" s="123" t="s">
        <v>36</v>
      </c>
      <c r="D10" s="123" t="s">
        <v>5</v>
      </c>
      <c r="E10" s="123" t="s">
        <v>36</v>
      </c>
      <c r="F10" s="124" t="s">
        <v>37</v>
      </c>
      <c r="G10" s="123" t="s">
        <v>36</v>
      </c>
      <c r="H10" s="124" t="s">
        <v>37</v>
      </c>
      <c r="J10" s="126"/>
    </row>
    <row r="11" spans="1:10" s="133" customFormat="1" ht="12.75">
      <c r="A11" s="127">
        <v>1</v>
      </c>
      <c r="B11" s="128">
        <v>2</v>
      </c>
      <c r="C11" s="128">
        <v>3</v>
      </c>
      <c r="D11" s="129"/>
      <c r="E11" s="128">
        <v>3</v>
      </c>
      <c r="F11" s="130">
        <v>4</v>
      </c>
      <c r="G11" s="131">
        <v>3</v>
      </c>
      <c r="H11" s="132">
        <v>4</v>
      </c>
      <c r="J11" s="134"/>
    </row>
    <row r="12" spans="1:10" s="133" customFormat="1" ht="49.5" customHeight="1">
      <c r="A12" s="266" t="s">
        <v>1</v>
      </c>
      <c r="B12" s="267"/>
      <c r="C12" s="267"/>
      <c r="D12" s="267"/>
      <c r="E12" s="267"/>
      <c r="F12" s="267"/>
      <c r="G12" s="268"/>
      <c r="H12" s="269"/>
      <c r="J12" s="134"/>
    </row>
    <row r="13" spans="1:11" s="125" customFormat="1" ht="15">
      <c r="A13" s="135" t="s">
        <v>38</v>
      </c>
      <c r="B13" s="136"/>
      <c r="C13" s="16">
        <f>F13*12</f>
        <v>0</v>
      </c>
      <c r="D13" s="17">
        <f>G13*I13</f>
        <v>89089.34</v>
      </c>
      <c r="E13" s="16">
        <f>H13*12</f>
        <v>28.8</v>
      </c>
      <c r="F13" s="96"/>
      <c r="G13" s="16">
        <f>H13*12</f>
        <v>28.8</v>
      </c>
      <c r="H13" s="16">
        <v>2.4</v>
      </c>
      <c r="I13" s="125">
        <v>3093.38</v>
      </c>
      <c r="J13" s="126">
        <v>2.24</v>
      </c>
      <c r="K13" s="125">
        <v>1.07</v>
      </c>
    </row>
    <row r="14" spans="1:10" s="125" customFormat="1" ht="29.25" customHeight="1">
      <c r="A14" s="157" t="s">
        <v>117</v>
      </c>
      <c r="B14" s="158" t="s">
        <v>39</v>
      </c>
      <c r="C14" s="109"/>
      <c r="D14" s="164"/>
      <c r="E14" s="109"/>
      <c r="F14" s="110"/>
      <c r="G14" s="109"/>
      <c r="H14" s="109"/>
      <c r="I14" s="125">
        <v>3093.38</v>
      </c>
      <c r="J14" s="126"/>
    </row>
    <row r="15" spans="1:10" s="125" customFormat="1" ht="15">
      <c r="A15" s="157" t="s">
        <v>40</v>
      </c>
      <c r="B15" s="158" t="s">
        <v>39</v>
      </c>
      <c r="C15" s="109"/>
      <c r="D15" s="164"/>
      <c r="E15" s="109"/>
      <c r="F15" s="110"/>
      <c r="G15" s="109"/>
      <c r="H15" s="109"/>
      <c r="I15" s="125">
        <v>3093.38</v>
      </c>
      <c r="J15" s="126"/>
    </row>
    <row r="16" spans="1:10" s="125" customFormat="1" ht="15">
      <c r="A16" s="157" t="s">
        <v>41</v>
      </c>
      <c r="B16" s="158" t="s">
        <v>42</v>
      </c>
      <c r="C16" s="109"/>
      <c r="D16" s="164"/>
      <c r="E16" s="109"/>
      <c r="F16" s="110"/>
      <c r="G16" s="109"/>
      <c r="H16" s="109"/>
      <c r="I16" s="125">
        <v>3093.38</v>
      </c>
      <c r="J16" s="126"/>
    </row>
    <row r="17" spans="1:10" s="125" customFormat="1" ht="15">
      <c r="A17" s="157" t="s">
        <v>43</v>
      </c>
      <c r="B17" s="158" t="s">
        <v>39</v>
      </c>
      <c r="C17" s="109"/>
      <c r="D17" s="164"/>
      <c r="E17" s="109"/>
      <c r="F17" s="110"/>
      <c r="G17" s="109"/>
      <c r="H17" s="109"/>
      <c r="I17" s="125">
        <v>3093.38</v>
      </c>
      <c r="J17" s="126"/>
    </row>
    <row r="18" spans="1:11" s="125" customFormat="1" ht="30">
      <c r="A18" s="135" t="s">
        <v>44</v>
      </c>
      <c r="B18" s="137"/>
      <c r="C18" s="16">
        <f>F18*12</f>
        <v>0</v>
      </c>
      <c r="D18" s="17">
        <f>G18*I18</f>
        <v>132891.6</v>
      </c>
      <c r="E18" s="16">
        <f>H18*12</f>
        <v>42.96</v>
      </c>
      <c r="F18" s="96"/>
      <c r="G18" s="16">
        <f>H18*12</f>
        <v>42.96</v>
      </c>
      <c r="H18" s="16">
        <v>3.58</v>
      </c>
      <c r="I18" s="125">
        <v>3093.38</v>
      </c>
      <c r="J18" s="126">
        <v>2.88</v>
      </c>
      <c r="K18" s="125">
        <v>1.07</v>
      </c>
    </row>
    <row r="19" spans="1:10" s="125" customFormat="1" ht="15">
      <c r="A19" s="165" t="s">
        <v>45</v>
      </c>
      <c r="B19" s="143" t="s">
        <v>46</v>
      </c>
      <c r="C19" s="16"/>
      <c r="D19" s="17"/>
      <c r="E19" s="16"/>
      <c r="F19" s="96"/>
      <c r="G19" s="16"/>
      <c r="H19" s="16"/>
      <c r="I19" s="125">
        <v>3093.38</v>
      </c>
      <c r="J19" s="126"/>
    </row>
    <row r="20" spans="1:10" s="125" customFormat="1" ht="15">
      <c r="A20" s="165" t="s">
        <v>47</v>
      </c>
      <c r="B20" s="143" t="s">
        <v>46</v>
      </c>
      <c r="C20" s="16"/>
      <c r="D20" s="17"/>
      <c r="E20" s="16"/>
      <c r="F20" s="96"/>
      <c r="G20" s="16"/>
      <c r="H20" s="16"/>
      <c r="I20" s="125">
        <v>3093.38</v>
      </c>
      <c r="J20" s="126"/>
    </row>
    <row r="21" spans="1:10" s="125" customFormat="1" ht="15">
      <c r="A21" s="166" t="s">
        <v>48</v>
      </c>
      <c r="B21" s="144" t="s">
        <v>49</v>
      </c>
      <c r="C21" s="16"/>
      <c r="D21" s="17"/>
      <c r="E21" s="16"/>
      <c r="F21" s="96"/>
      <c r="G21" s="16"/>
      <c r="H21" s="16"/>
      <c r="J21" s="126"/>
    </row>
    <row r="22" spans="1:10" s="125" customFormat="1" ht="15">
      <c r="A22" s="165" t="s">
        <v>50</v>
      </c>
      <c r="B22" s="143" t="s">
        <v>46</v>
      </c>
      <c r="C22" s="16"/>
      <c r="D22" s="17"/>
      <c r="E22" s="16"/>
      <c r="F22" s="96"/>
      <c r="G22" s="16"/>
      <c r="H22" s="16"/>
      <c r="I22" s="125">
        <v>3093.38</v>
      </c>
      <c r="J22" s="126"/>
    </row>
    <row r="23" spans="1:10" s="125" customFormat="1" ht="25.5">
      <c r="A23" s="165" t="s">
        <v>51</v>
      </c>
      <c r="B23" s="143" t="s">
        <v>52</v>
      </c>
      <c r="C23" s="16"/>
      <c r="D23" s="17"/>
      <c r="E23" s="16"/>
      <c r="F23" s="96"/>
      <c r="G23" s="16"/>
      <c r="H23" s="16"/>
      <c r="I23" s="125">
        <v>3093.38</v>
      </c>
      <c r="J23" s="126"/>
    </row>
    <row r="24" spans="1:10" s="125" customFormat="1" ht="15">
      <c r="A24" s="165" t="s">
        <v>131</v>
      </c>
      <c r="B24" s="143" t="s">
        <v>46</v>
      </c>
      <c r="C24" s="16"/>
      <c r="D24" s="17"/>
      <c r="E24" s="16"/>
      <c r="F24" s="96"/>
      <c r="G24" s="16"/>
      <c r="H24" s="16"/>
      <c r="I24" s="125">
        <v>3093.38</v>
      </c>
      <c r="J24" s="126"/>
    </row>
    <row r="25" spans="1:10" s="125" customFormat="1" ht="15">
      <c r="A25" s="167" t="s">
        <v>132</v>
      </c>
      <c r="B25" s="168" t="s">
        <v>46</v>
      </c>
      <c r="C25" s="16"/>
      <c r="D25" s="17"/>
      <c r="E25" s="16"/>
      <c r="F25" s="96"/>
      <c r="G25" s="16"/>
      <c r="H25" s="16"/>
      <c r="I25" s="125">
        <v>3093.38</v>
      </c>
      <c r="J25" s="126"/>
    </row>
    <row r="26" spans="1:10" s="125" customFormat="1" ht="26.25" thickBot="1">
      <c r="A26" s="169" t="s">
        <v>133</v>
      </c>
      <c r="B26" s="170" t="s">
        <v>53</v>
      </c>
      <c r="C26" s="16"/>
      <c r="D26" s="17"/>
      <c r="E26" s="16"/>
      <c r="F26" s="96"/>
      <c r="G26" s="16"/>
      <c r="H26" s="16"/>
      <c r="I26" s="125">
        <v>3093.38</v>
      </c>
      <c r="J26" s="126"/>
    </row>
    <row r="27" spans="1:11" s="138" customFormat="1" ht="15">
      <c r="A27" s="61" t="s">
        <v>54</v>
      </c>
      <c r="B27" s="136" t="s">
        <v>55</v>
      </c>
      <c r="C27" s="16">
        <f>F27*12</f>
        <v>0</v>
      </c>
      <c r="D27" s="17">
        <f aca="true" t="shared" si="0" ref="D27:D35">G27*I27</f>
        <v>23757.16</v>
      </c>
      <c r="E27" s="16">
        <f>H27*12</f>
        <v>7.68</v>
      </c>
      <c r="F27" s="97"/>
      <c r="G27" s="16">
        <f>H27*12</f>
        <v>7.68</v>
      </c>
      <c r="H27" s="16">
        <v>0.64</v>
      </c>
      <c r="I27" s="125">
        <v>3093.38</v>
      </c>
      <c r="J27" s="126">
        <v>0.6</v>
      </c>
      <c r="K27" s="125">
        <v>1.07</v>
      </c>
    </row>
    <row r="28" spans="1:11" s="125" customFormat="1" ht="15">
      <c r="A28" s="61" t="s">
        <v>56</v>
      </c>
      <c r="B28" s="136" t="s">
        <v>57</v>
      </c>
      <c r="C28" s="16">
        <f>F28*12</f>
        <v>0</v>
      </c>
      <c r="D28" s="17">
        <f t="shared" si="0"/>
        <v>77210.76</v>
      </c>
      <c r="E28" s="16">
        <f>H28*12</f>
        <v>24.96</v>
      </c>
      <c r="F28" s="97"/>
      <c r="G28" s="16">
        <f>H28*12</f>
        <v>24.96</v>
      </c>
      <c r="H28" s="16">
        <v>2.08</v>
      </c>
      <c r="I28" s="125">
        <v>3093.38</v>
      </c>
      <c r="J28" s="126">
        <v>1.94</v>
      </c>
      <c r="K28" s="125">
        <v>1.07</v>
      </c>
    </row>
    <row r="29" spans="1:10" s="125" customFormat="1" ht="15">
      <c r="A29" s="61" t="s">
        <v>134</v>
      </c>
      <c r="B29" s="136"/>
      <c r="C29" s="16"/>
      <c r="D29" s="17">
        <f>G29*I29</f>
        <v>37120.56</v>
      </c>
      <c r="E29" s="16"/>
      <c r="F29" s="97"/>
      <c r="G29" s="16">
        <f>12*H29</f>
        <v>12</v>
      </c>
      <c r="H29" s="16">
        <v>1</v>
      </c>
      <c r="I29" s="125">
        <v>3093.38</v>
      </c>
      <c r="J29" s="126"/>
    </row>
    <row r="30" spans="1:11" s="133" customFormat="1" ht="30">
      <c r="A30" s="61" t="s">
        <v>58</v>
      </c>
      <c r="B30" s="136" t="s">
        <v>59</v>
      </c>
      <c r="C30" s="98"/>
      <c r="D30" s="17">
        <v>1733.72</v>
      </c>
      <c r="E30" s="98"/>
      <c r="F30" s="97"/>
      <c r="G30" s="16">
        <f aca="true" t="shared" si="1" ref="G30:G40">D30/I30</f>
        <v>0.56</v>
      </c>
      <c r="H30" s="16">
        <f aca="true" t="shared" si="2" ref="H30:H40">G30/12</f>
        <v>0.05</v>
      </c>
      <c r="I30" s="125">
        <v>3093.38</v>
      </c>
      <c r="J30" s="126">
        <v>0.04</v>
      </c>
      <c r="K30" s="125">
        <v>1.07</v>
      </c>
    </row>
    <row r="31" spans="1:11" s="133" customFormat="1" ht="32.25" customHeight="1">
      <c r="A31" s="61" t="s">
        <v>60</v>
      </c>
      <c r="B31" s="136" t="s">
        <v>59</v>
      </c>
      <c r="C31" s="98"/>
      <c r="D31" s="17">
        <v>1733.72</v>
      </c>
      <c r="E31" s="98"/>
      <c r="F31" s="97"/>
      <c r="G31" s="16">
        <f t="shared" si="1"/>
        <v>0.56</v>
      </c>
      <c r="H31" s="16">
        <f t="shared" si="2"/>
        <v>0.05</v>
      </c>
      <c r="I31" s="125">
        <v>3093.38</v>
      </c>
      <c r="J31" s="126">
        <v>0.04</v>
      </c>
      <c r="K31" s="125">
        <v>1.07</v>
      </c>
    </row>
    <row r="32" spans="1:11" s="133" customFormat="1" ht="15">
      <c r="A32" s="61" t="s">
        <v>61</v>
      </c>
      <c r="B32" s="136" t="s">
        <v>59</v>
      </c>
      <c r="C32" s="98"/>
      <c r="D32" s="17">
        <v>10948.1</v>
      </c>
      <c r="E32" s="98"/>
      <c r="F32" s="97"/>
      <c r="G32" s="16">
        <f t="shared" si="1"/>
        <v>3.54</v>
      </c>
      <c r="H32" s="16">
        <f t="shared" si="2"/>
        <v>0.3</v>
      </c>
      <c r="I32" s="125">
        <v>3093.38</v>
      </c>
      <c r="J32" s="126">
        <v>0.28</v>
      </c>
      <c r="K32" s="125">
        <v>1.07</v>
      </c>
    </row>
    <row r="33" spans="1:11" s="133" customFormat="1" ht="30" hidden="1">
      <c r="A33" s="61" t="s">
        <v>111</v>
      </c>
      <c r="B33" s="136" t="s">
        <v>52</v>
      </c>
      <c r="C33" s="98"/>
      <c r="D33" s="17">
        <f t="shared" si="0"/>
        <v>0</v>
      </c>
      <c r="E33" s="98"/>
      <c r="F33" s="97"/>
      <c r="G33" s="16">
        <f t="shared" si="1"/>
        <v>3.54</v>
      </c>
      <c r="H33" s="16">
        <f t="shared" si="2"/>
        <v>0.3</v>
      </c>
      <c r="I33" s="125">
        <v>3093.38</v>
      </c>
      <c r="J33" s="126">
        <v>0</v>
      </c>
      <c r="K33" s="125">
        <v>1.07</v>
      </c>
    </row>
    <row r="34" spans="1:11" s="133" customFormat="1" ht="30" hidden="1">
      <c r="A34" s="61" t="s">
        <v>112</v>
      </c>
      <c r="B34" s="136" t="s">
        <v>52</v>
      </c>
      <c r="C34" s="98"/>
      <c r="D34" s="17">
        <f t="shared" si="0"/>
        <v>0</v>
      </c>
      <c r="E34" s="98"/>
      <c r="F34" s="97"/>
      <c r="G34" s="16">
        <f t="shared" si="1"/>
        <v>3.54</v>
      </c>
      <c r="H34" s="16">
        <f t="shared" si="2"/>
        <v>0.3</v>
      </c>
      <c r="I34" s="125">
        <v>3093.38</v>
      </c>
      <c r="J34" s="126">
        <v>0</v>
      </c>
      <c r="K34" s="125">
        <v>1.07</v>
      </c>
    </row>
    <row r="35" spans="1:11" s="133" customFormat="1" ht="30" hidden="1">
      <c r="A35" s="61" t="s">
        <v>118</v>
      </c>
      <c r="B35" s="136" t="s">
        <v>52</v>
      </c>
      <c r="C35" s="98"/>
      <c r="D35" s="17">
        <f t="shared" si="0"/>
        <v>0</v>
      </c>
      <c r="E35" s="98"/>
      <c r="F35" s="97"/>
      <c r="G35" s="16">
        <f t="shared" si="1"/>
        <v>3.54</v>
      </c>
      <c r="H35" s="16">
        <f t="shared" si="2"/>
        <v>0.3</v>
      </c>
      <c r="I35" s="125">
        <v>3093.38</v>
      </c>
      <c r="J35" s="126">
        <v>0</v>
      </c>
      <c r="K35" s="125">
        <v>1.07</v>
      </c>
    </row>
    <row r="36" spans="1:11" s="133" customFormat="1" ht="30">
      <c r="A36" s="61" t="s">
        <v>111</v>
      </c>
      <c r="B36" s="136" t="s">
        <v>52</v>
      </c>
      <c r="C36" s="98"/>
      <c r="D36" s="17">
        <v>3100.59</v>
      </c>
      <c r="E36" s="98"/>
      <c r="F36" s="97"/>
      <c r="G36" s="16">
        <f t="shared" si="1"/>
        <v>1</v>
      </c>
      <c r="H36" s="16">
        <f t="shared" si="2"/>
        <v>0.08</v>
      </c>
      <c r="I36" s="125">
        <v>3093.38</v>
      </c>
      <c r="J36" s="126"/>
      <c r="K36" s="125"/>
    </row>
    <row r="37" spans="1:11" s="133" customFormat="1" ht="30">
      <c r="A37" s="61" t="s">
        <v>135</v>
      </c>
      <c r="B37" s="136" t="s">
        <v>52</v>
      </c>
      <c r="C37" s="98"/>
      <c r="D37" s="17">
        <v>10948.11</v>
      </c>
      <c r="E37" s="98"/>
      <c r="F37" s="97"/>
      <c r="G37" s="16">
        <f t="shared" si="1"/>
        <v>3.54</v>
      </c>
      <c r="H37" s="16">
        <f t="shared" si="2"/>
        <v>0.3</v>
      </c>
      <c r="I37" s="125">
        <v>3093.38</v>
      </c>
      <c r="J37" s="126"/>
      <c r="K37" s="125"/>
    </row>
    <row r="38" spans="1:11" s="125" customFormat="1" ht="15">
      <c r="A38" s="61" t="s">
        <v>62</v>
      </c>
      <c r="B38" s="136" t="s">
        <v>63</v>
      </c>
      <c r="C38" s="98">
        <f>F38*12</f>
        <v>0</v>
      </c>
      <c r="D38" s="17">
        <f>G38*I38</f>
        <v>1484.82</v>
      </c>
      <c r="E38" s="98">
        <f>H38*12</f>
        <v>0.48</v>
      </c>
      <c r="F38" s="97"/>
      <c r="G38" s="16">
        <f>12*H38</f>
        <v>0.48</v>
      </c>
      <c r="H38" s="16">
        <v>0.04</v>
      </c>
      <c r="I38" s="125">
        <v>3093.38</v>
      </c>
      <c r="J38" s="126">
        <v>0.03</v>
      </c>
      <c r="K38" s="125">
        <v>1.07</v>
      </c>
    </row>
    <row r="39" spans="1:11" s="125" customFormat="1" ht="15">
      <c r="A39" s="61" t="s">
        <v>64</v>
      </c>
      <c r="B39" s="139" t="s">
        <v>65</v>
      </c>
      <c r="C39" s="140">
        <f>F39*12</f>
        <v>0</v>
      </c>
      <c r="D39" s="17">
        <v>794.38</v>
      </c>
      <c r="E39" s="140">
        <f>H39*12</f>
        <v>0.24</v>
      </c>
      <c r="F39" s="141"/>
      <c r="G39" s="16">
        <f t="shared" si="1"/>
        <v>0.26</v>
      </c>
      <c r="H39" s="16">
        <f t="shared" si="2"/>
        <v>0.02</v>
      </c>
      <c r="I39" s="125">
        <v>3093.38</v>
      </c>
      <c r="J39" s="126">
        <v>0.02</v>
      </c>
      <c r="K39" s="125">
        <v>1.07</v>
      </c>
    </row>
    <row r="40" spans="1:11" s="138" customFormat="1" ht="30">
      <c r="A40" s="61" t="s">
        <v>66</v>
      </c>
      <c r="B40" s="136"/>
      <c r="C40" s="98">
        <f>F40*12</f>
        <v>0</v>
      </c>
      <c r="D40" s="17">
        <v>1191.57</v>
      </c>
      <c r="E40" s="98">
        <f>H40*12</f>
        <v>0.36</v>
      </c>
      <c r="F40" s="97"/>
      <c r="G40" s="16">
        <f t="shared" si="1"/>
        <v>0.39</v>
      </c>
      <c r="H40" s="16">
        <f t="shared" si="2"/>
        <v>0.03</v>
      </c>
      <c r="I40" s="125">
        <v>3093.38</v>
      </c>
      <c r="J40" s="126">
        <v>0.03</v>
      </c>
      <c r="K40" s="125">
        <v>1.07</v>
      </c>
    </row>
    <row r="41" spans="1:11" s="138" customFormat="1" ht="15">
      <c r="A41" s="61" t="s">
        <v>67</v>
      </c>
      <c r="B41" s="136"/>
      <c r="C41" s="16"/>
      <c r="D41" s="16">
        <f>D43+D44+D45+D46+D47+D48+D49+D50+D51+D52+D55</f>
        <v>19782.3</v>
      </c>
      <c r="E41" s="16" t="e">
        <f>E43+E44+E45+E46+E47+E48+E49+E50+E51+E52+#REF!+E55</f>
        <v>#REF!</v>
      </c>
      <c r="F41" s="16" t="e">
        <f>F43+F44+F45+F46+F47+F48+F49+F50+F51+F52+#REF!+F55</f>
        <v>#REF!</v>
      </c>
      <c r="G41" s="16">
        <f>D41/I41</f>
        <v>6.4</v>
      </c>
      <c r="H41" s="16">
        <f>G41/12</f>
        <v>0.53</v>
      </c>
      <c r="I41" s="125">
        <v>3093.38</v>
      </c>
      <c r="J41" s="126">
        <v>0.63</v>
      </c>
      <c r="K41" s="125">
        <v>1.07</v>
      </c>
    </row>
    <row r="42" spans="1:11" s="133" customFormat="1" ht="15" hidden="1">
      <c r="A42" s="142"/>
      <c r="B42" s="143"/>
      <c r="C42" s="106"/>
      <c r="D42" s="18"/>
      <c r="E42" s="106"/>
      <c r="F42" s="107"/>
      <c r="G42" s="106"/>
      <c r="H42" s="106"/>
      <c r="I42" s="125">
        <v>3093.38</v>
      </c>
      <c r="J42" s="107"/>
      <c r="K42" s="125"/>
    </row>
    <row r="43" spans="1:11" s="133" customFormat="1" ht="15">
      <c r="A43" s="142" t="s">
        <v>69</v>
      </c>
      <c r="B43" s="143" t="s">
        <v>68</v>
      </c>
      <c r="C43" s="106"/>
      <c r="D43" s="18">
        <v>184.33</v>
      </c>
      <c r="E43" s="106"/>
      <c r="F43" s="107"/>
      <c r="G43" s="106"/>
      <c r="H43" s="106"/>
      <c r="I43" s="125">
        <v>3093.38</v>
      </c>
      <c r="J43" s="107">
        <v>0.01</v>
      </c>
      <c r="K43" s="125">
        <v>1.07</v>
      </c>
    </row>
    <row r="44" spans="1:11" s="133" customFormat="1" ht="15">
      <c r="A44" s="142" t="s">
        <v>70</v>
      </c>
      <c r="B44" s="143" t="s">
        <v>71</v>
      </c>
      <c r="C44" s="106">
        <f>F44*12</f>
        <v>0</v>
      </c>
      <c r="D44" s="18">
        <v>390.07</v>
      </c>
      <c r="E44" s="106">
        <f>H44*12</f>
        <v>0</v>
      </c>
      <c r="F44" s="107"/>
      <c r="G44" s="106"/>
      <c r="H44" s="106"/>
      <c r="I44" s="125">
        <v>3093.38</v>
      </c>
      <c r="J44" s="107">
        <v>0.01</v>
      </c>
      <c r="K44" s="125">
        <v>1.07</v>
      </c>
    </row>
    <row r="45" spans="1:11" s="133" customFormat="1" ht="15">
      <c r="A45" s="142" t="s">
        <v>136</v>
      </c>
      <c r="B45" s="143" t="s">
        <v>68</v>
      </c>
      <c r="C45" s="106">
        <f>F45*12</f>
        <v>0</v>
      </c>
      <c r="D45" s="18">
        <v>7245.09</v>
      </c>
      <c r="E45" s="106">
        <f>H45*12</f>
        <v>0</v>
      </c>
      <c r="F45" s="107"/>
      <c r="G45" s="106"/>
      <c r="H45" s="106"/>
      <c r="I45" s="125">
        <v>3093.38</v>
      </c>
      <c r="J45" s="107">
        <v>0.21</v>
      </c>
      <c r="K45" s="125">
        <v>1.07</v>
      </c>
    </row>
    <row r="46" spans="1:11" s="133" customFormat="1" ht="15">
      <c r="A46" s="142" t="s">
        <v>72</v>
      </c>
      <c r="B46" s="143" t="s">
        <v>68</v>
      </c>
      <c r="C46" s="106">
        <f>F46*12</f>
        <v>0</v>
      </c>
      <c r="D46" s="18">
        <v>743.35</v>
      </c>
      <c r="E46" s="106">
        <f>H46*12</f>
        <v>0</v>
      </c>
      <c r="F46" s="107"/>
      <c r="G46" s="106"/>
      <c r="H46" s="106"/>
      <c r="I46" s="125">
        <v>3093.38</v>
      </c>
      <c r="J46" s="107">
        <v>0.02</v>
      </c>
      <c r="K46" s="125">
        <v>1.07</v>
      </c>
    </row>
    <row r="47" spans="1:11" s="133" customFormat="1" ht="15">
      <c r="A47" s="142" t="s">
        <v>73</v>
      </c>
      <c r="B47" s="143" t="s">
        <v>68</v>
      </c>
      <c r="C47" s="106">
        <f>F47*12</f>
        <v>0</v>
      </c>
      <c r="D47" s="18">
        <v>3314.05</v>
      </c>
      <c r="E47" s="106">
        <f>H47*12</f>
        <v>0</v>
      </c>
      <c r="F47" s="107"/>
      <c r="G47" s="106"/>
      <c r="H47" s="106"/>
      <c r="I47" s="125">
        <v>3093.38</v>
      </c>
      <c r="J47" s="107">
        <v>0.09</v>
      </c>
      <c r="K47" s="125">
        <v>1.07</v>
      </c>
    </row>
    <row r="48" spans="1:11" s="133" customFormat="1" ht="15">
      <c r="A48" s="142" t="s">
        <v>74</v>
      </c>
      <c r="B48" s="143" t="s">
        <v>68</v>
      </c>
      <c r="C48" s="106">
        <f>F48*12</f>
        <v>0</v>
      </c>
      <c r="D48" s="18">
        <v>780.14</v>
      </c>
      <c r="E48" s="106">
        <f>H48*12</f>
        <v>0</v>
      </c>
      <c r="F48" s="107"/>
      <c r="G48" s="106"/>
      <c r="H48" s="106"/>
      <c r="I48" s="125">
        <v>3093.38</v>
      </c>
      <c r="J48" s="107">
        <v>0.02</v>
      </c>
      <c r="K48" s="125">
        <v>1.07</v>
      </c>
    </row>
    <row r="49" spans="1:11" s="133" customFormat="1" ht="15">
      <c r="A49" s="142" t="s">
        <v>75</v>
      </c>
      <c r="B49" s="143" t="s">
        <v>68</v>
      </c>
      <c r="C49" s="106"/>
      <c r="D49" s="18">
        <v>371.66</v>
      </c>
      <c r="E49" s="106"/>
      <c r="F49" s="107"/>
      <c r="G49" s="106"/>
      <c r="H49" s="106"/>
      <c r="I49" s="125">
        <v>3093.38</v>
      </c>
      <c r="J49" s="107">
        <v>0.01</v>
      </c>
      <c r="K49" s="125">
        <v>1.07</v>
      </c>
    </row>
    <row r="50" spans="1:11" s="133" customFormat="1" ht="15">
      <c r="A50" s="142" t="s">
        <v>76</v>
      </c>
      <c r="B50" s="143" t="s">
        <v>71</v>
      </c>
      <c r="C50" s="106"/>
      <c r="D50" s="18">
        <v>1486.7</v>
      </c>
      <c r="E50" s="106"/>
      <c r="F50" s="107"/>
      <c r="G50" s="106"/>
      <c r="H50" s="106"/>
      <c r="I50" s="125">
        <v>3093.38</v>
      </c>
      <c r="J50" s="107">
        <v>0.03</v>
      </c>
      <c r="K50" s="125">
        <v>1.07</v>
      </c>
    </row>
    <row r="51" spans="1:11" s="133" customFormat="1" ht="25.5">
      <c r="A51" s="142" t="s">
        <v>77</v>
      </c>
      <c r="B51" s="143" t="s">
        <v>68</v>
      </c>
      <c r="C51" s="106">
        <f>F51*12</f>
        <v>0</v>
      </c>
      <c r="D51" s="18">
        <v>2649.61</v>
      </c>
      <c r="E51" s="106">
        <f>H51*12</f>
        <v>0</v>
      </c>
      <c r="F51" s="107"/>
      <c r="G51" s="106"/>
      <c r="H51" s="106"/>
      <c r="I51" s="125">
        <v>3093.38</v>
      </c>
      <c r="J51" s="107">
        <v>0.06</v>
      </c>
      <c r="K51" s="125">
        <v>1.07</v>
      </c>
    </row>
    <row r="52" spans="1:11" s="133" customFormat="1" ht="15">
      <c r="A52" s="142" t="s">
        <v>78</v>
      </c>
      <c r="B52" s="143" t="s">
        <v>68</v>
      </c>
      <c r="C52" s="106"/>
      <c r="D52" s="18">
        <v>2617.3</v>
      </c>
      <c r="E52" s="106"/>
      <c r="F52" s="107"/>
      <c r="G52" s="106"/>
      <c r="H52" s="106"/>
      <c r="I52" s="125">
        <v>3093.38</v>
      </c>
      <c r="J52" s="107">
        <v>0.01</v>
      </c>
      <c r="K52" s="125">
        <v>1.07</v>
      </c>
    </row>
    <row r="53" spans="1:11" s="133" customFormat="1" ht="15" hidden="1">
      <c r="A53" s="142"/>
      <c r="B53" s="143"/>
      <c r="C53" s="108"/>
      <c r="D53" s="18"/>
      <c r="E53" s="108"/>
      <c r="F53" s="107"/>
      <c r="G53" s="106"/>
      <c r="H53" s="106"/>
      <c r="I53" s="125">
        <v>3093.38</v>
      </c>
      <c r="J53" s="107"/>
      <c r="K53" s="125"/>
    </row>
    <row r="54" spans="1:11" s="133" customFormat="1" ht="15" hidden="1">
      <c r="A54" s="142"/>
      <c r="B54" s="143"/>
      <c r="C54" s="106"/>
      <c r="D54" s="18"/>
      <c r="E54" s="106"/>
      <c r="F54" s="107"/>
      <c r="G54" s="106"/>
      <c r="H54" s="106"/>
      <c r="I54" s="125">
        <v>3093.38</v>
      </c>
      <c r="J54" s="107">
        <v>0.01</v>
      </c>
      <c r="K54" s="125">
        <v>1.07</v>
      </c>
    </row>
    <row r="55" spans="1:11" s="133" customFormat="1" ht="25.5" hidden="1">
      <c r="A55" s="142" t="s">
        <v>137</v>
      </c>
      <c r="B55" s="144" t="s">
        <v>52</v>
      </c>
      <c r="C55" s="106"/>
      <c r="D55" s="18"/>
      <c r="E55" s="106"/>
      <c r="F55" s="107"/>
      <c r="G55" s="106"/>
      <c r="H55" s="106"/>
      <c r="I55" s="125">
        <v>3093.38</v>
      </c>
      <c r="J55" s="107">
        <v>0.03</v>
      </c>
      <c r="K55" s="125">
        <v>1.07</v>
      </c>
    </row>
    <row r="56" spans="1:11" s="138" customFormat="1" ht="30">
      <c r="A56" s="61" t="s">
        <v>79</v>
      </c>
      <c r="B56" s="136"/>
      <c r="C56" s="16"/>
      <c r="D56" s="16">
        <f>D57+D58+D59+D60+D66+D67</f>
        <v>12051.34</v>
      </c>
      <c r="E56" s="16" t="e">
        <f>E57+E58+E59+E60+#REF!+E67</f>
        <v>#REF!</v>
      </c>
      <c r="F56" s="16" t="e">
        <f>F57+F58+F59+F60+#REF!+F67</f>
        <v>#REF!</v>
      </c>
      <c r="G56" s="16">
        <f>D56/I56</f>
        <v>3.9</v>
      </c>
      <c r="H56" s="16">
        <f>G56/12</f>
        <v>0.33</v>
      </c>
      <c r="I56" s="125">
        <v>3093.38</v>
      </c>
      <c r="J56" s="126">
        <v>0.49</v>
      </c>
      <c r="K56" s="125">
        <v>1.07</v>
      </c>
    </row>
    <row r="57" spans="1:11" s="133" customFormat="1" ht="15">
      <c r="A57" s="142" t="s">
        <v>80</v>
      </c>
      <c r="B57" s="143" t="s">
        <v>81</v>
      </c>
      <c r="C57" s="106"/>
      <c r="D57" s="18">
        <v>2230.05</v>
      </c>
      <c r="E57" s="106"/>
      <c r="F57" s="107"/>
      <c r="G57" s="106"/>
      <c r="H57" s="106"/>
      <c r="I57" s="125">
        <v>3093.38</v>
      </c>
      <c r="J57" s="107">
        <v>0.05</v>
      </c>
      <c r="K57" s="125">
        <v>1.07</v>
      </c>
    </row>
    <row r="58" spans="1:11" s="133" customFormat="1" ht="25.5">
      <c r="A58" s="142" t="s">
        <v>82</v>
      </c>
      <c r="B58" s="144" t="s">
        <v>68</v>
      </c>
      <c r="C58" s="106"/>
      <c r="D58" s="18">
        <v>1486.7</v>
      </c>
      <c r="E58" s="106"/>
      <c r="F58" s="107"/>
      <c r="G58" s="106"/>
      <c r="H58" s="106"/>
      <c r="I58" s="125">
        <v>3093.38</v>
      </c>
      <c r="J58" s="107">
        <v>0.03</v>
      </c>
      <c r="K58" s="125">
        <v>1.07</v>
      </c>
    </row>
    <row r="59" spans="1:11" s="133" customFormat="1" ht="15">
      <c r="A59" s="142" t="s">
        <v>83</v>
      </c>
      <c r="B59" s="143" t="s">
        <v>84</v>
      </c>
      <c r="C59" s="106"/>
      <c r="D59" s="18">
        <v>1560.23</v>
      </c>
      <c r="E59" s="106"/>
      <c r="F59" s="107"/>
      <c r="G59" s="106"/>
      <c r="H59" s="106"/>
      <c r="I59" s="125">
        <v>3093.38</v>
      </c>
      <c r="J59" s="107">
        <v>0.04</v>
      </c>
      <c r="K59" s="125">
        <v>1.07</v>
      </c>
    </row>
    <row r="60" spans="1:11" s="133" customFormat="1" ht="25.5">
      <c r="A60" s="142" t="s">
        <v>101</v>
      </c>
      <c r="B60" s="143" t="s">
        <v>102</v>
      </c>
      <c r="C60" s="106"/>
      <c r="D60" s="18">
        <v>1486.68</v>
      </c>
      <c r="E60" s="106"/>
      <c r="F60" s="107"/>
      <c r="G60" s="106"/>
      <c r="H60" s="106"/>
      <c r="I60" s="125">
        <v>3093.38</v>
      </c>
      <c r="J60" s="107">
        <v>0</v>
      </c>
      <c r="K60" s="125">
        <v>1.07</v>
      </c>
    </row>
    <row r="61" spans="1:11" s="133" customFormat="1" ht="15" hidden="1">
      <c r="A61" s="142"/>
      <c r="B61" s="143"/>
      <c r="C61" s="106"/>
      <c r="D61" s="18"/>
      <c r="E61" s="106"/>
      <c r="F61" s="107"/>
      <c r="G61" s="106"/>
      <c r="H61" s="106"/>
      <c r="I61" s="125">
        <v>3093.38</v>
      </c>
      <c r="J61" s="107"/>
      <c r="K61" s="125"/>
    </row>
    <row r="62" spans="1:11" s="133" customFormat="1" ht="15" hidden="1">
      <c r="A62" s="142" t="s">
        <v>108</v>
      </c>
      <c r="B62" s="143" t="s">
        <v>84</v>
      </c>
      <c r="C62" s="106"/>
      <c r="D62" s="18">
        <f aca="true" t="shared" si="3" ref="D62:D68">G62*I62</f>
        <v>0</v>
      </c>
      <c r="E62" s="106"/>
      <c r="F62" s="107"/>
      <c r="G62" s="106"/>
      <c r="H62" s="106"/>
      <c r="I62" s="125">
        <v>3093.38</v>
      </c>
      <c r="J62" s="107">
        <v>0</v>
      </c>
      <c r="K62" s="125">
        <v>1.07</v>
      </c>
    </row>
    <row r="63" spans="1:11" s="133" customFormat="1" ht="15" hidden="1">
      <c r="A63" s="142" t="s">
        <v>109</v>
      </c>
      <c r="B63" s="143" t="s">
        <v>68</v>
      </c>
      <c r="C63" s="106"/>
      <c r="D63" s="18">
        <f t="shared" si="3"/>
        <v>0</v>
      </c>
      <c r="E63" s="106"/>
      <c r="F63" s="107"/>
      <c r="G63" s="106"/>
      <c r="H63" s="106"/>
      <c r="I63" s="125">
        <v>3093.38</v>
      </c>
      <c r="J63" s="107">
        <v>0</v>
      </c>
      <c r="K63" s="125">
        <v>1.07</v>
      </c>
    </row>
    <row r="64" spans="1:11" s="133" customFormat="1" ht="25.5" hidden="1">
      <c r="A64" s="142" t="s">
        <v>110</v>
      </c>
      <c r="B64" s="143" t="s">
        <v>68</v>
      </c>
      <c r="C64" s="106"/>
      <c r="D64" s="18">
        <f t="shared" si="3"/>
        <v>0</v>
      </c>
      <c r="E64" s="106"/>
      <c r="F64" s="107"/>
      <c r="G64" s="106"/>
      <c r="H64" s="106"/>
      <c r="I64" s="125">
        <v>3093.38</v>
      </c>
      <c r="J64" s="107">
        <v>0</v>
      </c>
      <c r="K64" s="125">
        <v>1.07</v>
      </c>
    </row>
    <row r="65" spans="1:11" s="133" customFormat="1" ht="15" hidden="1">
      <c r="A65" s="142" t="s">
        <v>138</v>
      </c>
      <c r="B65" s="143" t="s">
        <v>59</v>
      </c>
      <c r="C65" s="106"/>
      <c r="D65" s="18">
        <f t="shared" si="3"/>
        <v>0</v>
      </c>
      <c r="E65" s="106"/>
      <c r="F65" s="107"/>
      <c r="G65" s="106"/>
      <c r="H65" s="106"/>
      <c r="I65" s="125">
        <v>3093.38</v>
      </c>
      <c r="J65" s="171">
        <v>0</v>
      </c>
      <c r="K65" s="125">
        <v>1.07</v>
      </c>
    </row>
    <row r="66" spans="1:11" s="133" customFormat="1" ht="25.5" hidden="1">
      <c r="A66" s="142" t="s">
        <v>139</v>
      </c>
      <c r="B66" s="144" t="s">
        <v>52</v>
      </c>
      <c r="C66" s="108"/>
      <c r="D66" s="18"/>
      <c r="E66" s="108"/>
      <c r="F66" s="107"/>
      <c r="G66" s="106"/>
      <c r="H66" s="106"/>
      <c r="I66" s="125">
        <v>3093.38</v>
      </c>
      <c r="J66" s="171"/>
      <c r="K66" s="125"/>
    </row>
    <row r="67" spans="1:11" s="133" customFormat="1" ht="15">
      <c r="A67" s="142" t="s">
        <v>85</v>
      </c>
      <c r="B67" s="143" t="s">
        <v>59</v>
      </c>
      <c r="C67" s="108"/>
      <c r="D67" s="18">
        <v>5287.68</v>
      </c>
      <c r="E67" s="108"/>
      <c r="F67" s="107"/>
      <c r="G67" s="106"/>
      <c r="H67" s="106"/>
      <c r="I67" s="125">
        <v>3093.38</v>
      </c>
      <c r="J67" s="107">
        <v>0.13</v>
      </c>
      <c r="K67" s="125">
        <v>1.07</v>
      </c>
    </row>
    <row r="68" spans="1:11" s="133" customFormat="1" ht="15" hidden="1">
      <c r="A68" s="142" t="s">
        <v>140</v>
      </c>
      <c r="B68" s="143" t="s">
        <v>68</v>
      </c>
      <c r="C68" s="106"/>
      <c r="D68" s="18">
        <f t="shared" si="3"/>
        <v>0</v>
      </c>
      <c r="E68" s="106"/>
      <c r="F68" s="107"/>
      <c r="G68" s="106">
        <f>H68*12</f>
        <v>0</v>
      </c>
      <c r="H68" s="106">
        <v>0</v>
      </c>
      <c r="I68" s="125">
        <v>3093.38</v>
      </c>
      <c r="J68" s="126">
        <v>0</v>
      </c>
      <c r="K68" s="125">
        <v>1.07</v>
      </c>
    </row>
    <row r="69" spans="1:11" s="133" customFormat="1" ht="30">
      <c r="A69" s="61" t="s">
        <v>103</v>
      </c>
      <c r="B69" s="143"/>
      <c r="C69" s="106"/>
      <c r="D69" s="16">
        <f>D70+D71+D72</f>
        <v>1243.17</v>
      </c>
      <c r="E69" s="106"/>
      <c r="F69" s="107"/>
      <c r="G69" s="16">
        <f>D69/I69</f>
        <v>0.4</v>
      </c>
      <c r="H69" s="16">
        <f>G69/12</f>
        <v>0.03</v>
      </c>
      <c r="I69" s="125">
        <v>3093.38</v>
      </c>
      <c r="J69" s="126">
        <v>0.06</v>
      </c>
      <c r="K69" s="125">
        <v>1.07</v>
      </c>
    </row>
    <row r="70" spans="1:11" s="133" customFormat="1" ht="25.5" hidden="1">
      <c r="A70" s="142" t="s">
        <v>141</v>
      </c>
      <c r="B70" s="144" t="s">
        <v>52</v>
      </c>
      <c r="C70" s="106"/>
      <c r="D70" s="18"/>
      <c r="E70" s="106"/>
      <c r="F70" s="107"/>
      <c r="G70" s="106"/>
      <c r="H70" s="106"/>
      <c r="I70" s="125">
        <v>3093.38</v>
      </c>
      <c r="J70" s="107"/>
      <c r="K70" s="125"/>
    </row>
    <row r="71" spans="1:11" s="133" customFormat="1" ht="15">
      <c r="A71" s="142" t="s">
        <v>142</v>
      </c>
      <c r="B71" s="144" t="s">
        <v>68</v>
      </c>
      <c r="C71" s="106"/>
      <c r="D71" s="18">
        <v>1243.17</v>
      </c>
      <c r="E71" s="106"/>
      <c r="F71" s="107"/>
      <c r="G71" s="106"/>
      <c r="H71" s="106"/>
      <c r="I71" s="125">
        <v>3093.38</v>
      </c>
      <c r="J71" s="107">
        <v>0.02</v>
      </c>
      <c r="K71" s="125">
        <v>1.07</v>
      </c>
    </row>
    <row r="72" spans="1:11" s="133" customFormat="1" ht="15" hidden="1">
      <c r="A72" s="142" t="s">
        <v>86</v>
      </c>
      <c r="B72" s="143" t="s">
        <v>59</v>
      </c>
      <c r="C72" s="106"/>
      <c r="D72" s="18">
        <f>G72*I72</f>
        <v>0</v>
      </c>
      <c r="E72" s="106"/>
      <c r="F72" s="107"/>
      <c r="G72" s="106">
        <f>H72*12</f>
        <v>0</v>
      </c>
      <c r="H72" s="106">
        <v>0</v>
      </c>
      <c r="I72" s="125">
        <v>3093.38</v>
      </c>
      <c r="J72" s="126">
        <v>0</v>
      </c>
      <c r="K72" s="125">
        <v>1.07</v>
      </c>
    </row>
    <row r="73" spans="1:11" s="133" customFormat="1" ht="15">
      <c r="A73" s="61" t="s">
        <v>87</v>
      </c>
      <c r="B73" s="143"/>
      <c r="C73" s="106"/>
      <c r="D73" s="16">
        <f>D75+D76+D82+D83</f>
        <v>16126.25</v>
      </c>
      <c r="E73" s="16">
        <f>E75+E76</f>
        <v>0</v>
      </c>
      <c r="F73" s="16">
        <f>F75+F76</f>
        <v>0</v>
      </c>
      <c r="G73" s="16">
        <f>D73/I73</f>
        <v>5.21</v>
      </c>
      <c r="H73" s="16">
        <f>G73/12</f>
        <v>0.43</v>
      </c>
      <c r="I73" s="125">
        <v>3093.38</v>
      </c>
      <c r="J73" s="126">
        <v>0.32</v>
      </c>
      <c r="K73" s="125">
        <v>1.07</v>
      </c>
    </row>
    <row r="74" spans="1:11" s="133" customFormat="1" ht="15" hidden="1">
      <c r="A74" s="142" t="s">
        <v>88</v>
      </c>
      <c r="B74" s="143" t="s">
        <v>59</v>
      </c>
      <c r="C74" s="106"/>
      <c r="D74" s="18">
        <f aca="true" t="shared" si="4" ref="D74:D81">G74*I74</f>
        <v>0</v>
      </c>
      <c r="E74" s="106"/>
      <c r="F74" s="107"/>
      <c r="G74" s="106">
        <f>H74*12</f>
        <v>0</v>
      </c>
      <c r="H74" s="106">
        <v>0</v>
      </c>
      <c r="I74" s="125">
        <v>3093.38</v>
      </c>
      <c r="J74" s="126">
        <v>0</v>
      </c>
      <c r="K74" s="125">
        <v>1.07</v>
      </c>
    </row>
    <row r="75" spans="1:11" s="133" customFormat="1" ht="15">
      <c r="A75" s="142" t="s">
        <v>89</v>
      </c>
      <c r="B75" s="143" t="s">
        <v>68</v>
      </c>
      <c r="C75" s="106"/>
      <c r="D75" s="18">
        <v>11914.52</v>
      </c>
      <c r="E75" s="106"/>
      <c r="F75" s="107"/>
      <c r="G75" s="106"/>
      <c r="H75" s="106"/>
      <c r="I75" s="125">
        <v>3093.38</v>
      </c>
      <c r="J75" s="107">
        <v>0.3</v>
      </c>
      <c r="K75" s="125">
        <v>1.07</v>
      </c>
    </row>
    <row r="76" spans="1:11" s="133" customFormat="1" ht="15">
      <c r="A76" s="142" t="s">
        <v>90</v>
      </c>
      <c r="B76" s="143" t="s">
        <v>68</v>
      </c>
      <c r="C76" s="106"/>
      <c r="D76" s="18">
        <v>777.03</v>
      </c>
      <c r="E76" s="106"/>
      <c r="F76" s="107"/>
      <c r="G76" s="106"/>
      <c r="H76" s="106"/>
      <c r="I76" s="125">
        <v>3093.38</v>
      </c>
      <c r="J76" s="107">
        <v>0.02</v>
      </c>
      <c r="K76" s="125">
        <v>1.07</v>
      </c>
    </row>
    <row r="77" spans="1:11" s="133" customFormat="1" ht="27.75" customHeight="1" hidden="1">
      <c r="A77" s="142" t="s">
        <v>119</v>
      </c>
      <c r="B77" s="143" t="s">
        <v>52</v>
      </c>
      <c r="C77" s="106"/>
      <c r="D77" s="18">
        <f t="shared" si="4"/>
        <v>0</v>
      </c>
      <c r="E77" s="106"/>
      <c r="F77" s="107"/>
      <c r="G77" s="106"/>
      <c r="H77" s="106"/>
      <c r="I77" s="125">
        <v>3093.38</v>
      </c>
      <c r="J77" s="126">
        <v>0</v>
      </c>
      <c r="K77" s="125">
        <v>1.07</v>
      </c>
    </row>
    <row r="78" spans="1:11" s="133" customFormat="1" ht="25.5" hidden="1">
      <c r="A78" s="142" t="s">
        <v>120</v>
      </c>
      <c r="B78" s="143" t="s">
        <v>52</v>
      </c>
      <c r="C78" s="106"/>
      <c r="D78" s="18">
        <f t="shared" si="4"/>
        <v>0</v>
      </c>
      <c r="E78" s="106"/>
      <c r="F78" s="107"/>
      <c r="G78" s="106"/>
      <c r="H78" s="106"/>
      <c r="I78" s="125">
        <v>3093.38</v>
      </c>
      <c r="J78" s="126">
        <v>0</v>
      </c>
      <c r="K78" s="125">
        <v>1.07</v>
      </c>
    </row>
    <row r="79" spans="1:11" s="133" customFormat="1" ht="25.5" hidden="1">
      <c r="A79" s="142" t="s">
        <v>121</v>
      </c>
      <c r="B79" s="143" t="s">
        <v>52</v>
      </c>
      <c r="C79" s="106"/>
      <c r="D79" s="18">
        <f t="shared" si="4"/>
        <v>0</v>
      </c>
      <c r="E79" s="106"/>
      <c r="F79" s="107"/>
      <c r="G79" s="106"/>
      <c r="H79" s="106"/>
      <c r="I79" s="125">
        <v>3093.38</v>
      </c>
      <c r="J79" s="126">
        <v>0</v>
      </c>
      <c r="K79" s="125">
        <v>1.07</v>
      </c>
    </row>
    <row r="80" spans="1:11" s="133" customFormat="1" ht="25.5" hidden="1">
      <c r="A80" s="142" t="s">
        <v>122</v>
      </c>
      <c r="B80" s="143" t="s">
        <v>52</v>
      </c>
      <c r="C80" s="106"/>
      <c r="D80" s="18">
        <f t="shared" si="4"/>
        <v>0</v>
      </c>
      <c r="E80" s="106"/>
      <c r="F80" s="107"/>
      <c r="G80" s="106"/>
      <c r="H80" s="106"/>
      <c r="I80" s="125">
        <v>3093.38</v>
      </c>
      <c r="J80" s="126">
        <v>0</v>
      </c>
      <c r="K80" s="125">
        <v>1.07</v>
      </c>
    </row>
    <row r="81" spans="1:11" s="133" customFormat="1" ht="25.5" hidden="1">
      <c r="A81" s="142" t="s">
        <v>123</v>
      </c>
      <c r="B81" s="143" t="s">
        <v>52</v>
      </c>
      <c r="C81" s="106"/>
      <c r="D81" s="18">
        <f t="shared" si="4"/>
        <v>0</v>
      </c>
      <c r="E81" s="106"/>
      <c r="F81" s="107"/>
      <c r="G81" s="106"/>
      <c r="H81" s="106"/>
      <c r="I81" s="125">
        <v>3093.38</v>
      </c>
      <c r="J81" s="126">
        <v>0</v>
      </c>
      <c r="K81" s="125">
        <v>1.07</v>
      </c>
    </row>
    <row r="82" spans="1:11" s="133" customFormat="1" ht="15">
      <c r="A82" s="142" t="s">
        <v>143</v>
      </c>
      <c r="B82" s="144" t="s">
        <v>113</v>
      </c>
      <c r="C82" s="106"/>
      <c r="D82" s="145">
        <v>3434.7</v>
      </c>
      <c r="E82" s="108"/>
      <c r="F82" s="145"/>
      <c r="G82" s="108"/>
      <c r="H82" s="108"/>
      <c r="I82" s="125"/>
      <c r="J82" s="126"/>
      <c r="K82" s="125"/>
    </row>
    <row r="83" spans="1:11" s="133" customFormat="1" ht="15" hidden="1">
      <c r="A83" s="142" t="s">
        <v>144</v>
      </c>
      <c r="B83" s="144" t="s">
        <v>145</v>
      </c>
      <c r="C83" s="106"/>
      <c r="D83" s="145"/>
      <c r="E83" s="108"/>
      <c r="F83" s="145"/>
      <c r="G83" s="108"/>
      <c r="H83" s="108"/>
      <c r="I83" s="125"/>
      <c r="J83" s="126"/>
      <c r="K83" s="125"/>
    </row>
    <row r="84" spans="1:11" s="133" customFormat="1" ht="15">
      <c r="A84" s="61" t="s">
        <v>91</v>
      </c>
      <c r="B84" s="143"/>
      <c r="C84" s="106"/>
      <c r="D84" s="16">
        <f>D85+D86</f>
        <v>932.26</v>
      </c>
      <c r="E84" s="16" t="e">
        <f>E85+#REF!+E86</f>
        <v>#REF!</v>
      </c>
      <c r="F84" s="16" t="e">
        <f>F85+#REF!+F86</f>
        <v>#REF!</v>
      </c>
      <c r="G84" s="16">
        <f>D84/I84</f>
        <v>0.3</v>
      </c>
      <c r="H84" s="16">
        <f>G84/12</f>
        <v>0.03</v>
      </c>
      <c r="I84" s="125">
        <v>3093.38</v>
      </c>
      <c r="J84" s="126">
        <v>0.26</v>
      </c>
      <c r="K84" s="125">
        <v>1.07</v>
      </c>
    </row>
    <row r="85" spans="1:11" s="133" customFormat="1" ht="15">
      <c r="A85" s="142" t="s">
        <v>104</v>
      </c>
      <c r="B85" s="143" t="s">
        <v>68</v>
      </c>
      <c r="C85" s="106"/>
      <c r="D85" s="18">
        <v>932.26</v>
      </c>
      <c r="E85" s="106"/>
      <c r="F85" s="107"/>
      <c r="G85" s="106"/>
      <c r="H85" s="106"/>
      <c r="I85" s="125">
        <v>3093.38</v>
      </c>
      <c r="J85" s="107">
        <v>0.02</v>
      </c>
      <c r="K85" s="125">
        <v>1.07</v>
      </c>
    </row>
    <row r="86" spans="1:11" s="133" customFormat="1" ht="15" hidden="1">
      <c r="A86" s="142" t="s">
        <v>92</v>
      </c>
      <c r="B86" s="143" t="s">
        <v>68</v>
      </c>
      <c r="C86" s="106"/>
      <c r="D86" s="18"/>
      <c r="E86" s="106"/>
      <c r="F86" s="107"/>
      <c r="G86" s="106"/>
      <c r="H86" s="106"/>
      <c r="I86" s="125">
        <v>3093.38</v>
      </c>
      <c r="J86" s="107">
        <v>0.02</v>
      </c>
      <c r="K86" s="125">
        <v>1.07</v>
      </c>
    </row>
    <row r="87" spans="1:11" s="125" customFormat="1" ht="15" hidden="1">
      <c r="A87" s="61" t="s">
        <v>105</v>
      </c>
      <c r="B87" s="136"/>
      <c r="C87" s="16"/>
      <c r="D87" s="16">
        <f>D88+D89</f>
        <v>0</v>
      </c>
      <c r="E87" s="16">
        <f>E88+E89</f>
        <v>0</v>
      </c>
      <c r="F87" s="16">
        <f>F88+F89</f>
        <v>0</v>
      </c>
      <c r="G87" s="16">
        <f>D87/I87</f>
        <v>0</v>
      </c>
      <c r="H87" s="16">
        <f>G87/12</f>
        <v>0</v>
      </c>
      <c r="I87" s="125">
        <v>3093.38</v>
      </c>
      <c r="J87" s="126">
        <v>0.77</v>
      </c>
      <c r="K87" s="125">
        <v>1.07</v>
      </c>
    </row>
    <row r="88" spans="1:10" s="125" customFormat="1" ht="25.5" hidden="1">
      <c r="A88" s="147" t="s">
        <v>146</v>
      </c>
      <c r="B88" s="148" t="s">
        <v>52</v>
      </c>
      <c r="C88" s="109"/>
      <c r="D88" s="164"/>
      <c r="E88" s="109"/>
      <c r="F88" s="114"/>
      <c r="G88" s="109"/>
      <c r="H88" s="109"/>
      <c r="I88" s="125">
        <v>3093.38</v>
      </c>
      <c r="J88" s="126"/>
    </row>
    <row r="89" spans="1:11" s="133" customFormat="1" ht="25.5" hidden="1">
      <c r="A89" s="142" t="s">
        <v>106</v>
      </c>
      <c r="B89" s="144" t="s">
        <v>52</v>
      </c>
      <c r="C89" s="106"/>
      <c r="D89" s="18"/>
      <c r="E89" s="106"/>
      <c r="F89" s="107"/>
      <c r="G89" s="109"/>
      <c r="H89" s="109"/>
      <c r="I89" s="125">
        <v>3093.38</v>
      </c>
      <c r="J89" s="107">
        <v>0.03</v>
      </c>
      <c r="K89" s="125">
        <v>1.07</v>
      </c>
    </row>
    <row r="90" spans="1:11" s="133" customFormat="1" ht="15" hidden="1">
      <c r="A90" s="142"/>
      <c r="B90" s="143"/>
      <c r="C90" s="106"/>
      <c r="D90" s="18"/>
      <c r="E90" s="106"/>
      <c r="F90" s="107"/>
      <c r="G90" s="106"/>
      <c r="H90" s="106"/>
      <c r="I90" s="125">
        <v>3093.38</v>
      </c>
      <c r="J90" s="107"/>
      <c r="K90" s="125"/>
    </row>
    <row r="91" spans="1:11" s="125" customFormat="1" ht="15">
      <c r="A91" s="61" t="s">
        <v>93</v>
      </c>
      <c r="B91" s="136"/>
      <c r="C91" s="16"/>
      <c r="D91" s="16">
        <f>D92+D93</f>
        <v>16271.92</v>
      </c>
      <c r="E91" s="16">
        <f>E92+E93</f>
        <v>0</v>
      </c>
      <c r="F91" s="16">
        <f>F92+F93</f>
        <v>0</v>
      </c>
      <c r="G91" s="16">
        <f>D91/I91</f>
        <v>5.26</v>
      </c>
      <c r="H91" s="16">
        <f>G91/12</f>
        <v>0.44</v>
      </c>
      <c r="I91" s="125">
        <v>3093.38</v>
      </c>
      <c r="J91" s="126">
        <v>0.33</v>
      </c>
      <c r="K91" s="125">
        <v>1.07</v>
      </c>
    </row>
    <row r="92" spans="1:11" s="133" customFormat="1" ht="15">
      <c r="A92" s="142" t="s">
        <v>114</v>
      </c>
      <c r="B92" s="143" t="s">
        <v>81</v>
      </c>
      <c r="C92" s="106"/>
      <c r="D92" s="18">
        <v>14730.75</v>
      </c>
      <c r="E92" s="106"/>
      <c r="F92" s="107"/>
      <c r="G92" s="106"/>
      <c r="H92" s="106"/>
      <c r="I92" s="125">
        <v>3093.38</v>
      </c>
      <c r="J92" s="107">
        <v>0.29</v>
      </c>
      <c r="K92" s="125">
        <v>1.07</v>
      </c>
    </row>
    <row r="93" spans="1:11" s="133" customFormat="1" ht="15">
      <c r="A93" s="142" t="s">
        <v>125</v>
      </c>
      <c r="B93" s="143" t="s">
        <v>81</v>
      </c>
      <c r="C93" s="106"/>
      <c r="D93" s="18">
        <v>1541.17</v>
      </c>
      <c r="E93" s="106"/>
      <c r="F93" s="107"/>
      <c r="G93" s="106"/>
      <c r="H93" s="106"/>
      <c r="I93" s="125">
        <v>3093.38</v>
      </c>
      <c r="J93" s="107">
        <v>0.04</v>
      </c>
      <c r="K93" s="125">
        <v>1.07</v>
      </c>
    </row>
    <row r="94" spans="1:11" s="133" customFormat="1" ht="25.5" customHeight="1" hidden="1">
      <c r="A94" s="142" t="s">
        <v>115</v>
      </c>
      <c r="B94" s="143" t="s">
        <v>68</v>
      </c>
      <c r="C94" s="106"/>
      <c r="D94" s="18"/>
      <c r="E94" s="106"/>
      <c r="F94" s="107"/>
      <c r="G94" s="106"/>
      <c r="H94" s="106">
        <v>0</v>
      </c>
      <c r="I94" s="125">
        <v>3093.38</v>
      </c>
      <c r="J94" s="126">
        <v>0</v>
      </c>
      <c r="K94" s="125">
        <v>1.07</v>
      </c>
    </row>
    <row r="95" spans="1:11" s="133" customFormat="1" ht="25.5" customHeight="1" hidden="1">
      <c r="A95" s="146"/>
      <c r="B95" s="144"/>
      <c r="C95" s="140"/>
      <c r="D95" s="140"/>
      <c r="E95" s="140"/>
      <c r="F95" s="141"/>
      <c r="G95" s="140"/>
      <c r="H95" s="140"/>
      <c r="I95" s="125">
        <v>3093.38</v>
      </c>
      <c r="J95" s="126"/>
      <c r="K95" s="125"/>
    </row>
    <row r="96" spans="1:11" s="125" customFormat="1" ht="30">
      <c r="A96" s="172" t="s">
        <v>94</v>
      </c>
      <c r="B96" s="136" t="s">
        <v>52</v>
      </c>
      <c r="C96" s="98">
        <f>F96*12</f>
        <v>0</v>
      </c>
      <c r="D96" s="98">
        <f>G96*I96</f>
        <v>11878.58</v>
      </c>
      <c r="E96" s="98">
        <f>H96*12</f>
        <v>3.84</v>
      </c>
      <c r="F96" s="97"/>
      <c r="G96" s="98">
        <f>H96*12</f>
        <v>3.84</v>
      </c>
      <c r="H96" s="98">
        <v>0.32</v>
      </c>
      <c r="I96" s="125">
        <v>3093.38</v>
      </c>
      <c r="J96" s="126">
        <v>0.3</v>
      </c>
      <c r="K96" s="125">
        <v>1.07</v>
      </c>
    </row>
    <row r="97" spans="1:10" s="125" customFormat="1" ht="18.75" hidden="1">
      <c r="A97" s="173" t="s">
        <v>3</v>
      </c>
      <c r="B97" s="139"/>
      <c r="C97" s="140" t="e">
        <f>F97*12</f>
        <v>#REF!</v>
      </c>
      <c r="D97" s="140">
        <f>G97*I97</f>
        <v>0</v>
      </c>
      <c r="E97" s="140">
        <f>H97*12</f>
        <v>0</v>
      </c>
      <c r="F97" s="141" t="e">
        <f>#REF!+#REF!+#REF!+#REF!+#REF!+#REF!+#REF!+#REF!+#REF!+#REF!</f>
        <v>#REF!</v>
      </c>
      <c r="G97" s="140">
        <f>H97*12</f>
        <v>0</v>
      </c>
      <c r="H97" s="141">
        <f>H98+H99+H100+H101</f>
        <v>0</v>
      </c>
      <c r="I97" s="125">
        <v>3093.38</v>
      </c>
      <c r="J97" s="126">
        <v>0</v>
      </c>
    </row>
    <row r="98" spans="1:10" s="125" customFormat="1" ht="15" hidden="1">
      <c r="A98" s="174" t="s">
        <v>147</v>
      </c>
      <c r="B98" s="148"/>
      <c r="C98" s="113"/>
      <c r="D98" s="175"/>
      <c r="E98" s="175"/>
      <c r="F98" s="176"/>
      <c r="G98" s="175"/>
      <c r="H98" s="113"/>
      <c r="I98" s="125">
        <v>3093.38</v>
      </c>
      <c r="J98" s="126">
        <v>0</v>
      </c>
    </row>
    <row r="99" spans="1:10" s="125" customFormat="1" ht="15" hidden="1">
      <c r="A99" s="174" t="s">
        <v>148</v>
      </c>
      <c r="B99" s="148"/>
      <c r="C99" s="113"/>
      <c r="D99" s="175"/>
      <c r="E99" s="175"/>
      <c r="F99" s="176"/>
      <c r="G99" s="175"/>
      <c r="H99" s="113"/>
      <c r="I99" s="125">
        <v>3093.38</v>
      </c>
      <c r="J99" s="126">
        <v>0</v>
      </c>
    </row>
    <row r="100" spans="1:10" s="125" customFormat="1" ht="15" hidden="1">
      <c r="A100" s="174" t="s">
        <v>149</v>
      </c>
      <c r="B100" s="148"/>
      <c r="C100" s="113"/>
      <c r="D100" s="175"/>
      <c r="E100" s="175"/>
      <c r="F100" s="176"/>
      <c r="G100" s="175"/>
      <c r="H100" s="113"/>
      <c r="I100" s="125">
        <v>3093.38</v>
      </c>
      <c r="J100" s="126">
        <v>0</v>
      </c>
    </row>
    <row r="101" spans="1:10" s="125" customFormat="1" ht="15" hidden="1">
      <c r="A101" s="174" t="s">
        <v>150</v>
      </c>
      <c r="B101" s="148"/>
      <c r="C101" s="113"/>
      <c r="D101" s="175"/>
      <c r="E101" s="175"/>
      <c r="F101" s="176"/>
      <c r="G101" s="175"/>
      <c r="H101" s="113"/>
      <c r="I101" s="125">
        <v>3093.38</v>
      </c>
      <c r="J101" s="126">
        <v>0</v>
      </c>
    </row>
    <row r="102" spans="1:10" s="125" customFormat="1" ht="26.25" thickBot="1">
      <c r="A102" s="177" t="s">
        <v>126</v>
      </c>
      <c r="B102" s="178" t="s">
        <v>151</v>
      </c>
      <c r="C102" s="179"/>
      <c r="D102" s="180">
        <v>26000</v>
      </c>
      <c r="E102" s="179"/>
      <c r="F102" s="181"/>
      <c r="G102" s="140">
        <f>D102/I102</f>
        <v>8.41</v>
      </c>
      <c r="H102" s="181">
        <f>G102/12</f>
        <v>0.7</v>
      </c>
      <c r="I102" s="125">
        <v>3093.38</v>
      </c>
      <c r="J102" s="126"/>
    </row>
    <row r="103" spans="1:10" s="125" customFormat="1" ht="19.5" thickBot="1">
      <c r="A103" s="182" t="s">
        <v>95</v>
      </c>
      <c r="B103" s="183" t="s">
        <v>46</v>
      </c>
      <c r="C103" s="140"/>
      <c r="D103" s="184">
        <f>G103*I103</f>
        <v>52339.99</v>
      </c>
      <c r="E103" s="140"/>
      <c r="F103" s="184"/>
      <c r="G103" s="140">
        <f>12*H103</f>
        <v>16.92</v>
      </c>
      <c r="H103" s="184">
        <v>1.41</v>
      </c>
      <c r="I103" s="125">
        <v>3093.38</v>
      </c>
      <c r="J103" s="126"/>
    </row>
    <row r="104" spans="1:10" s="125" customFormat="1" ht="19.5" thickBot="1">
      <c r="A104" s="150" t="s">
        <v>6</v>
      </c>
      <c r="B104" s="123"/>
      <c r="C104" s="111"/>
      <c r="D104" s="149">
        <f>D103+D102+D96+D91+D87+D84+D73+D69+D56+D41+D40+D39+D38+D37+D36+D32+D31+D30+D28+D27+D18+D13+D29</f>
        <v>548630.24</v>
      </c>
      <c r="E104" s="149" t="e">
        <f>E103+E102+E96+E91+E87+E84+E73+E69+E56+E41+E40+E39+E38+E37+E36+E32+E31+E30+E28+E27+E18+E13+E29</f>
        <v>#REF!</v>
      </c>
      <c r="F104" s="149" t="e">
        <f>F103+F102+F96+F91+F87+F84+F73+F69+F56+F41+F40+F39+F38+F37+F36+F32+F31+F30+F28+F27+F18+F13+F29</f>
        <v>#REF!</v>
      </c>
      <c r="G104" s="149">
        <f>G103+G102+G96+G91+G87+G84+G73+G69+G56+G41+G40+G39+G38+G37+G36+G32+G31+G30+G28+G27+G18+G13+G29</f>
        <v>177.37</v>
      </c>
      <c r="H104" s="149">
        <f>H103+H102+H96+H91+H87+H84+H73+H69+H56+H41+H40+H39+H38+H37+H36+H32+H31+H30+H28+H27+H18+H13+H29</f>
        <v>14.79</v>
      </c>
      <c r="I104" s="125">
        <v>3093.38</v>
      </c>
      <c r="J104" s="126"/>
    </row>
    <row r="105" spans="1:10" s="151" customFormat="1" ht="20.25" hidden="1" thickBot="1">
      <c r="A105" s="185" t="s">
        <v>2</v>
      </c>
      <c r="B105" s="186" t="s">
        <v>46</v>
      </c>
      <c r="C105" s="186" t="s">
        <v>96</v>
      </c>
      <c r="D105" s="187"/>
      <c r="E105" s="186" t="s">
        <v>96</v>
      </c>
      <c r="F105" s="188"/>
      <c r="G105" s="186" t="s">
        <v>96</v>
      </c>
      <c r="H105" s="188"/>
      <c r="I105" s="125">
        <v>3093.38</v>
      </c>
      <c r="J105" s="152"/>
    </row>
    <row r="106" spans="1:10" s="151" customFormat="1" ht="19.5">
      <c r="A106" s="153"/>
      <c r="B106" s="154"/>
      <c r="C106" s="154"/>
      <c r="D106" s="154"/>
      <c r="E106" s="154"/>
      <c r="F106" s="154"/>
      <c r="G106" s="154"/>
      <c r="H106" s="154"/>
      <c r="I106" s="125"/>
      <c r="J106" s="152"/>
    </row>
    <row r="107" spans="1:10" s="151" customFormat="1" ht="19.5" hidden="1">
      <c r="A107" s="146"/>
      <c r="B107" s="136"/>
      <c r="C107" s="140"/>
      <c r="D107" s="98"/>
      <c r="E107" s="136"/>
      <c r="F107" s="136"/>
      <c r="G107" s="98"/>
      <c r="H107" s="98"/>
      <c r="I107" s="125"/>
      <c r="J107" s="152"/>
    </row>
    <row r="108" spans="1:10" s="151" customFormat="1" ht="19.5">
      <c r="A108" s="153"/>
      <c r="B108" s="189"/>
      <c r="C108" s="190"/>
      <c r="D108" s="190"/>
      <c r="E108" s="189"/>
      <c r="F108" s="189"/>
      <c r="G108" s="190"/>
      <c r="H108" s="190"/>
      <c r="I108" s="125"/>
      <c r="J108" s="152"/>
    </row>
    <row r="109" spans="1:10" s="151" customFormat="1" ht="20.25" thickBot="1">
      <c r="A109" s="153"/>
      <c r="B109" s="154"/>
      <c r="C109" s="154"/>
      <c r="D109" s="154"/>
      <c r="E109" s="154"/>
      <c r="F109" s="154"/>
      <c r="G109" s="154"/>
      <c r="H109" s="154"/>
      <c r="I109" s="125"/>
      <c r="J109" s="152"/>
    </row>
    <row r="110" spans="1:10" s="151" customFormat="1" ht="30.75" thickBot="1">
      <c r="A110" s="150" t="s">
        <v>127</v>
      </c>
      <c r="B110" s="123"/>
      <c r="C110" s="111">
        <f>F110*12</f>
        <v>0</v>
      </c>
      <c r="D110" s="111">
        <f>D111+D114+D116+D117+D118+D119+D120+D121+D125+D126+D127</f>
        <v>156975.04</v>
      </c>
      <c r="E110" s="111">
        <f>E111+E114+E116+E117+E118+E119+E121+E125+E126+E127</f>
        <v>0</v>
      </c>
      <c r="F110" s="111">
        <f>F111+F114+F116+F117+F118+F119+F121+F125+F126+F127</f>
        <v>0</v>
      </c>
      <c r="G110" s="111">
        <f>G111+G114+G116+G117+G118+G119+G120+G121+G125+G126+G127</f>
        <v>50.74</v>
      </c>
      <c r="H110" s="191">
        <f>H111+H114+H116+H117+H118+H119+H120+H121+H125+H126+H127</f>
        <v>4.24</v>
      </c>
      <c r="I110" s="125">
        <v>3093.38</v>
      </c>
      <c r="J110" s="152"/>
    </row>
    <row r="111" spans="1:10" s="151" customFormat="1" ht="17.25" customHeight="1" hidden="1">
      <c r="A111" s="192" t="s">
        <v>152</v>
      </c>
      <c r="B111" s="137"/>
      <c r="C111" s="16"/>
      <c r="D111" s="109"/>
      <c r="E111" s="16"/>
      <c r="F111" s="16"/>
      <c r="G111" s="109"/>
      <c r="H111" s="110"/>
      <c r="I111" s="125">
        <v>3093.38</v>
      </c>
      <c r="J111" s="152"/>
    </row>
    <row r="112" spans="1:10" s="151" customFormat="1" ht="17.25" customHeight="1" hidden="1">
      <c r="A112" s="193"/>
      <c r="B112" s="136"/>
      <c r="C112" s="98"/>
      <c r="D112" s="113"/>
      <c r="E112" s="98"/>
      <c r="F112" s="98"/>
      <c r="G112" s="113">
        <f aca="true" t="shared" si="5" ref="G112:G124">D112/I112</f>
        <v>0</v>
      </c>
      <c r="H112" s="114">
        <f aca="true" t="shared" si="6" ref="H112:H124">G112/12</f>
        <v>0</v>
      </c>
      <c r="I112" s="125">
        <v>3093.38</v>
      </c>
      <c r="J112" s="152"/>
    </row>
    <row r="113" spans="1:10" s="151" customFormat="1" ht="17.25" customHeight="1" hidden="1">
      <c r="A113" s="193"/>
      <c r="B113" s="136"/>
      <c r="C113" s="98"/>
      <c r="D113" s="113"/>
      <c r="E113" s="98"/>
      <c r="F113" s="98"/>
      <c r="G113" s="113">
        <f t="shared" si="5"/>
        <v>0</v>
      </c>
      <c r="H113" s="114">
        <f t="shared" si="6"/>
        <v>0</v>
      </c>
      <c r="I113" s="125">
        <v>3093.38</v>
      </c>
      <c r="J113" s="152"/>
    </row>
    <row r="114" spans="1:10" s="151" customFormat="1" ht="17.25" customHeight="1">
      <c r="A114" s="193" t="s">
        <v>153</v>
      </c>
      <c r="B114" s="136"/>
      <c r="C114" s="98"/>
      <c r="D114" s="113">
        <v>38431.09</v>
      </c>
      <c r="E114" s="98"/>
      <c r="F114" s="98"/>
      <c r="G114" s="113">
        <f t="shared" si="5"/>
        <v>12.42</v>
      </c>
      <c r="H114" s="114">
        <f t="shared" si="6"/>
        <v>1.04</v>
      </c>
      <c r="I114" s="125">
        <v>3093.38</v>
      </c>
      <c r="J114" s="152"/>
    </row>
    <row r="115" spans="1:10" s="151" customFormat="1" ht="17.25" customHeight="1" hidden="1">
      <c r="A115" s="193"/>
      <c r="B115" s="136"/>
      <c r="C115" s="98"/>
      <c r="D115" s="113"/>
      <c r="E115" s="98"/>
      <c r="F115" s="98"/>
      <c r="G115" s="113">
        <f t="shared" si="5"/>
        <v>0</v>
      </c>
      <c r="H115" s="114">
        <f t="shared" si="6"/>
        <v>0</v>
      </c>
      <c r="I115" s="125">
        <v>3093.38</v>
      </c>
      <c r="J115" s="152"/>
    </row>
    <row r="116" spans="1:10" s="151" customFormat="1" ht="17.25" customHeight="1">
      <c r="A116" s="193" t="s">
        <v>154</v>
      </c>
      <c r="B116" s="136"/>
      <c r="C116" s="98"/>
      <c r="D116" s="113">
        <v>41790.85</v>
      </c>
      <c r="E116" s="98"/>
      <c r="F116" s="98"/>
      <c r="G116" s="113">
        <f t="shared" si="5"/>
        <v>13.51</v>
      </c>
      <c r="H116" s="114">
        <f t="shared" si="6"/>
        <v>1.13</v>
      </c>
      <c r="I116" s="125">
        <v>3093.38</v>
      </c>
      <c r="J116" s="152"/>
    </row>
    <row r="117" spans="1:10" s="151" customFormat="1" ht="17.25" customHeight="1">
      <c r="A117" s="193" t="s">
        <v>155</v>
      </c>
      <c r="B117" s="136"/>
      <c r="C117" s="98"/>
      <c r="D117" s="113">
        <v>20531.95</v>
      </c>
      <c r="E117" s="98"/>
      <c r="F117" s="98"/>
      <c r="G117" s="113">
        <f t="shared" si="5"/>
        <v>6.64</v>
      </c>
      <c r="H117" s="114">
        <f t="shared" si="6"/>
        <v>0.55</v>
      </c>
      <c r="I117" s="125">
        <v>3093.38</v>
      </c>
      <c r="J117" s="152"/>
    </row>
    <row r="118" spans="1:10" s="151" customFormat="1" ht="17.25" customHeight="1">
      <c r="A118" s="193" t="s">
        <v>156</v>
      </c>
      <c r="B118" s="136"/>
      <c r="C118" s="98"/>
      <c r="D118" s="113">
        <v>13304.17</v>
      </c>
      <c r="E118" s="98"/>
      <c r="F118" s="98"/>
      <c r="G118" s="113">
        <f t="shared" si="5"/>
        <v>4.3</v>
      </c>
      <c r="H118" s="114">
        <f t="shared" si="6"/>
        <v>0.36</v>
      </c>
      <c r="I118" s="125">
        <v>3093.38</v>
      </c>
      <c r="J118" s="152"/>
    </row>
    <row r="119" spans="1:10" s="151" customFormat="1" ht="17.25" customHeight="1">
      <c r="A119" s="193" t="s">
        <v>157</v>
      </c>
      <c r="B119" s="136"/>
      <c r="C119" s="98"/>
      <c r="D119" s="113">
        <v>6559.5</v>
      </c>
      <c r="E119" s="98"/>
      <c r="F119" s="98"/>
      <c r="G119" s="113">
        <f t="shared" si="5"/>
        <v>2.12</v>
      </c>
      <c r="H119" s="114">
        <f t="shared" si="6"/>
        <v>0.18</v>
      </c>
      <c r="I119" s="125">
        <v>3093.38</v>
      </c>
      <c r="J119" s="152"/>
    </row>
    <row r="120" spans="1:10" s="151" customFormat="1" ht="17.25" customHeight="1">
      <c r="A120" s="193" t="s">
        <v>158</v>
      </c>
      <c r="B120" s="136"/>
      <c r="C120" s="98"/>
      <c r="D120" s="113">
        <v>19777.06</v>
      </c>
      <c r="E120" s="98"/>
      <c r="F120" s="98"/>
      <c r="G120" s="113">
        <f t="shared" si="5"/>
        <v>6.39</v>
      </c>
      <c r="H120" s="114">
        <f t="shared" si="6"/>
        <v>0.53</v>
      </c>
      <c r="I120" s="125">
        <v>3093.38</v>
      </c>
      <c r="J120" s="152"/>
    </row>
    <row r="121" spans="1:10" s="151" customFormat="1" ht="17.25" customHeight="1" thickBot="1">
      <c r="A121" s="194" t="s">
        <v>159</v>
      </c>
      <c r="B121" s="195"/>
      <c r="C121" s="196"/>
      <c r="D121" s="197">
        <v>16580.42</v>
      </c>
      <c r="E121" s="198"/>
      <c r="F121" s="198"/>
      <c r="G121" s="199">
        <f t="shared" si="5"/>
        <v>5.36</v>
      </c>
      <c r="H121" s="200">
        <f t="shared" si="6"/>
        <v>0.45</v>
      </c>
      <c r="I121" s="125">
        <v>3093.38</v>
      </c>
      <c r="J121" s="152"/>
    </row>
    <row r="122" spans="1:10" s="151" customFormat="1" ht="19.5" hidden="1">
      <c r="A122" s="201"/>
      <c r="B122" s="137"/>
      <c r="C122" s="16"/>
      <c r="D122" s="109"/>
      <c r="E122" s="16"/>
      <c r="F122" s="16"/>
      <c r="G122" s="109">
        <f t="shared" si="5"/>
        <v>0</v>
      </c>
      <c r="H122" s="109">
        <f t="shared" si="6"/>
        <v>0</v>
      </c>
      <c r="I122" s="125">
        <v>3093.38</v>
      </c>
      <c r="J122" s="152"/>
    </row>
    <row r="123" spans="1:10" s="151" customFormat="1" ht="19.5" hidden="1">
      <c r="A123" s="174"/>
      <c r="B123" s="136"/>
      <c r="C123" s="98"/>
      <c r="D123" s="113"/>
      <c r="E123" s="98"/>
      <c r="F123" s="98"/>
      <c r="G123" s="113">
        <f t="shared" si="5"/>
        <v>0</v>
      </c>
      <c r="H123" s="113">
        <f t="shared" si="6"/>
        <v>0</v>
      </c>
      <c r="I123" s="125">
        <v>3093.38</v>
      </c>
      <c r="J123" s="152"/>
    </row>
    <row r="124" spans="1:10" s="151" customFormat="1" ht="19.5" hidden="1">
      <c r="A124" s="174"/>
      <c r="B124" s="136"/>
      <c r="C124" s="98"/>
      <c r="D124" s="113"/>
      <c r="E124" s="98"/>
      <c r="F124" s="98"/>
      <c r="G124" s="113">
        <f t="shared" si="5"/>
        <v>0</v>
      </c>
      <c r="H124" s="113">
        <f t="shared" si="6"/>
        <v>0</v>
      </c>
      <c r="I124" s="125">
        <v>3093.38</v>
      </c>
      <c r="J124" s="152"/>
    </row>
    <row r="125" spans="1:10" s="151" customFormat="1" ht="19.5" hidden="1">
      <c r="A125" s="174" t="s">
        <v>160</v>
      </c>
      <c r="B125" s="136"/>
      <c r="C125" s="98"/>
      <c r="D125" s="113"/>
      <c r="E125" s="98"/>
      <c r="F125" s="98"/>
      <c r="G125" s="113"/>
      <c r="H125" s="113"/>
      <c r="I125" s="125">
        <v>3093.38</v>
      </c>
      <c r="J125" s="152"/>
    </row>
    <row r="126" spans="1:10" s="151" customFormat="1" ht="19.5" hidden="1">
      <c r="A126" s="174" t="s">
        <v>161</v>
      </c>
      <c r="B126" s="136"/>
      <c r="C126" s="98"/>
      <c r="D126" s="113"/>
      <c r="E126" s="98"/>
      <c r="F126" s="98"/>
      <c r="G126" s="113"/>
      <c r="H126" s="113"/>
      <c r="I126" s="125">
        <v>3093.38</v>
      </c>
      <c r="J126" s="152"/>
    </row>
    <row r="127" spans="1:10" s="203" customFormat="1" ht="19.5" hidden="1">
      <c r="A127" s="174" t="s">
        <v>162</v>
      </c>
      <c r="B127" s="148"/>
      <c r="C127" s="113"/>
      <c r="D127" s="113"/>
      <c r="E127" s="113"/>
      <c r="F127" s="113"/>
      <c r="G127" s="113"/>
      <c r="H127" s="113"/>
      <c r="I127" s="125">
        <v>3093.38</v>
      </c>
      <c r="J127" s="202"/>
    </row>
    <row r="128" spans="1:10" s="203" customFormat="1" ht="20.25" thickBot="1">
      <c r="A128" s="204"/>
      <c r="B128" s="205"/>
      <c r="C128" s="206"/>
      <c r="D128" s="206"/>
      <c r="E128" s="206"/>
      <c r="F128" s="206"/>
      <c r="G128" s="206"/>
      <c r="H128" s="206"/>
      <c r="J128" s="202"/>
    </row>
    <row r="129" spans="1:10" s="112" customFormat="1" ht="20.25" thickBot="1">
      <c r="A129" s="207" t="s">
        <v>6</v>
      </c>
      <c r="B129" s="208"/>
      <c r="C129" s="208"/>
      <c r="D129" s="209">
        <f>D104+D110+D107</f>
        <v>705605.28</v>
      </c>
      <c r="E129" s="209" t="e">
        <f>E104+E110+E107</f>
        <v>#REF!</v>
      </c>
      <c r="F129" s="209" t="e">
        <f>F104+F110+F107</f>
        <v>#REF!</v>
      </c>
      <c r="G129" s="209">
        <f>G104+G110+G107</f>
        <v>228.11</v>
      </c>
      <c r="H129" s="209">
        <f>H104+H110+H107</f>
        <v>19.03</v>
      </c>
      <c r="J129" s="156">
        <v>162.84</v>
      </c>
    </row>
    <row r="130" spans="1:10" s="162" customFormat="1" ht="18.75">
      <c r="A130" s="159"/>
      <c r="B130" s="160"/>
      <c r="C130" s="161"/>
      <c r="D130" s="161"/>
      <c r="E130" s="161"/>
      <c r="F130" s="161"/>
      <c r="G130" s="161"/>
      <c r="H130" s="161"/>
      <c r="J130" s="163"/>
    </row>
    <row r="131" spans="1:10" s="162" customFormat="1" ht="18.75">
      <c r="A131" s="159"/>
      <c r="B131" s="160"/>
      <c r="C131" s="161"/>
      <c r="D131" s="161"/>
      <c r="E131" s="161"/>
      <c r="F131" s="161"/>
      <c r="G131" s="161"/>
      <c r="H131" s="161"/>
      <c r="J131" s="163"/>
    </row>
    <row r="132" spans="1:10" s="162" customFormat="1" ht="19.5">
      <c r="A132" s="210"/>
      <c r="B132" s="211"/>
      <c r="C132" s="203"/>
      <c r="D132" s="203"/>
      <c r="E132" s="203"/>
      <c r="F132" s="203"/>
      <c r="G132" s="203"/>
      <c r="H132" s="203"/>
      <c r="J132" s="163"/>
    </row>
    <row r="133" spans="1:10" s="162" customFormat="1" ht="19.5">
      <c r="A133" s="210"/>
      <c r="B133" s="211"/>
      <c r="C133" s="203"/>
      <c r="D133" s="203"/>
      <c r="E133" s="203"/>
      <c r="F133" s="203"/>
      <c r="G133" s="203"/>
      <c r="H133" s="203"/>
      <c r="J133" s="163"/>
    </row>
    <row r="134" spans="1:10" s="162" customFormat="1" ht="19.5">
      <c r="A134" s="210"/>
      <c r="B134" s="211"/>
      <c r="C134" s="203"/>
      <c r="D134" s="203"/>
      <c r="E134" s="203"/>
      <c r="F134" s="203"/>
      <c r="G134" s="203"/>
      <c r="H134" s="203"/>
      <c r="J134" s="163"/>
    </row>
    <row r="135" spans="1:10" s="112" customFormat="1" ht="14.25">
      <c r="A135" s="270" t="s">
        <v>97</v>
      </c>
      <c r="B135" s="270"/>
      <c r="C135" s="270"/>
      <c r="D135" s="270"/>
      <c r="E135" s="270"/>
      <c r="F135" s="270"/>
      <c r="J135" s="156"/>
    </row>
    <row r="136" s="112" customFormat="1" ht="12.75">
      <c r="J136" s="156"/>
    </row>
    <row r="137" spans="1:10" s="112" customFormat="1" ht="12.75">
      <c r="A137" s="155" t="s">
        <v>98</v>
      </c>
      <c r="J137" s="156"/>
    </row>
    <row r="138" s="112" customFormat="1" ht="12.75">
      <c r="J138" s="156"/>
    </row>
    <row r="139" s="112" customFormat="1" ht="12.75">
      <c r="J139" s="156"/>
    </row>
    <row r="140" s="112" customFormat="1" ht="12.75">
      <c r="J140" s="156"/>
    </row>
    <row r="141" s="112" customFormat="1" ht="12.75">
      <c r="J141" s="156"/>
    </row>
    <row r="142" s="112" customFormat="1" ht="12.75">
      <c r="J142" s="156"/>
    </row>
    <row r="143" s="112" customFormat="1" ht="12.75">
      <c r="J143" s="156"/>
    </row>
    <row r="144" s="112" customFormat="1" ht="12.75">
      <c r="J144" s="156"/>
    </row>
    <row r="145" s="112" customFormat="1" ht="12.75">
      <c r="J145" s="156"/>
    </row>
    <row r="146" s="112" customFormat="1" ht="12.75">
      <c r="J146" s="156"/>
    </row>
    <row r="147" s="112" customFormat="1" ht="12.75">
      <c r="J147" s="156"/>
    </row>
    <row r="148" s="112" customFormat="1" ht="12.75">
      <c r="J148" s="156"/>
    </row>
    <row r="149" s="112" customFormat="1" ht="12.75">
      <c r="J149" s="156"/>
    </row>
    <row r="150" s="112" customFormat="1" ht="12.75">
      <c r="J150" s="156"/>
    </row>
    <row r="151" s="112" customFormat="1" ht="12.75">
      <c r="J151" s="156"/>
    </row>
    <row r="152" s="112" customFormat="1" ht="12.75">
      <c r="J152" s="156"/>
    </row>
    <row r="153" s="112" customFormat="1" ht="12.75">
      <c r="J153" s="156"/>
    </row>
    <row r="154" s="112" customFormat="1" ht="12.75">
      <c r="J154" s="156"/>
    </row>
  </sheetData>
  <sheetProtection/>
  <mergeCells count="11">
    <mergeCell ref="A6:H6"/>
    <mergeCell ref="A7:H7"/>
    <mergeCell ref="A8:H8"/>
    <mergeCell ref="A9:H9"/>
    <mergeCell ref="A12:H12"/>
    <mergeCell ref="A135:F135"/>
    <mergeCell ref="A1:H1"/>
    <mergeCell ref="B2:H2"/>
    <mergeCell ref="B3:H3"/>
    <mergeCell ref="B4:H4"/>
    <mergeCell ref="A5:H5"/>
  </mergeCells>
  <printOptions horizontalCentered="1"/>
  <pageMargins left="0.2" right="0.2" top="0.1968503937007874" bottom="0.2" header="0.2" footer="0.2"/>
  <pageSetup fitToHeight="0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9"/>
  <sheetViews>
    <sheetView tabSelected="1" zoomScale="80" zoomScaleNormal="80" zoomScalePageLayoutView="0" workbookViewId="0" topLeftCell="A1">
      <pane xSplit="1" ySplit="2" topLeftCell="G109" activePane="bottomRight" state="frozen"/>
      <selection pane="topLeft" activeCell="A1" sqref="A1"/>
      <selection pane="topRight" activeCell="B1" sqref="B1"/>
      <selection pane="bottomLeft" activeCell="A2" sqref="A2"/>
      <selection pane="bottomRight" activeCell="P2" sqref="P2"/>
    </sheetView>
  </sheetViews>
  <sheetFormatPr defaultColWidth="9.00390625" defaultRowHeight="12.75"/>
  <cols>
    <col min="1" max="1" width="72.75390625" style="3" customWidth="1"/>
    <col min="2" max="13" width="15.375" style="3" customWidth="1"/>
    <col min="14" max="14" width="14.125" style="3" customWidth="1"/>
    <col min="15" max="15" width="17.75390625" style="3" customWidth="1"/>
    <col min="16" max="16384" width="9.125" style="3" customWidth="1"/>
  </cols>
  <sheetData>
    <row r="1" spans="1:14" ht="61.5" customHeight="1" thickBot="1">
      <c r="A1" s="307" t="s">
        <v>165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</row>
    <row r="2" spans="1:15" s="6" customFormat="1" ht="84" customHeight="1" thickBot="1">
      <c r="A2" s="220" t="s">
        <v>0</v>
      </c>
      <c r="B2" s="283" t="s">
        <v>187</v>
      </c>
      <c r="C2" s="284"/>
      <c r="D2" s="285"/>
      <c r="E2" s="284" t="s">
        <v>188</v>
      </c>
      <c r="F2" s="284"/>
      <c r="G2" s="284"/>
      <c r="H2" s="283" t="s">
        <v>186</v>
      </c>
      <c r="I2" s="284"/>
      <c r="J2" s="285"/>
      <c r="K2" s="283" t="s">
        <v>189</v>
      </c>
      <c r="L2" s="284"/>
      <c r="M2" s="285"/>
      <c r="N2" s="50" t="s">
        <v>10</v>
      </c>
      <c r="O2" s="23" t="s">
        <v>5</v>
      </c>
    </row>
    <row r="3" spans="1:15" s="7" customFormat="1" ht="12.75">
      <c r="A3" s="43"/>
      <c r="B3" s="32" t="s">
        <v>7</v>
      </c>
      <c r="C3" s="15" t="s">
        <v>8</v>
      </c>
      <c r="D3" s="39" t="s">
        <v>9</v>
      </c>
      <c r="E3" s="49" t="s">
        <v>7</v>
      </c>
      <c r="F3" s="15" t="s">
        <v>8</v>
      </c>
      <c r="G3" s="21" t="s">
        <v>9</v>
      </c>
      <c r="H3" s="32" t="s">
        <v>7</v>
      </c>
      <c r="I3" s="15" t="s">
        <v>8</v>
      </c>
      <c r="J3" s="39" t="s">
        <v>9</v>
      </c>
      <c r="K3" s="32" t="s">
        <v>7</v>
      </c>
      <c r="L3" s="15" t="s">
        <v>8</v>
      </c>
      <c r="M3" s="39" t="s">
        <v>9</v>
      </c>
      <c r="N3" s="53"/>
      <c r="O3" s="24"/>
    </row>
    <row r="4" spans="1:15" s="7" customFormat="1" ht="49.5" customHeight="1">
      <c r="A4" s="286" t="s">
        <v>1</v>
      </c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8"/>
    </row>
    <row r="5" spans="1:15" s="7" customFormat="1" ht="17.25" customHeight="1">
      <c r="A5" s="172" t="s">
        <v>126</v>
      </c>
      <c r="B5" s="68"/>
      <c r="C5" s="76"/>
      <c r="D5" s="64">
        <f>O5/4</f>
        <v>6500</v>
      </c>
      <c r="E5" s="68"/>
      <c r="F5" s="76"/>
      <c r="G5" s="64">
        <f>O5/4</f>
        <v>6500</v>
      </c>
      <c r="H5" s="68"/>
      <c r="I5" s="76"/>
      <c r="J5" s="64">
        <f>O5/4</f>
        <v>6500</v>
      </c>
      <c r="K5" s="68"/>
      <c r="L5" s="76"/>
      <c r="M5" s="64">
        <f>O5/4</f>
        <v>6500</v>
      </c>
      <c r="N5" s="55">
        <f>M5+J5+G5+D5</f>
        <v>26000</v>
      </c>
      <c r="O5" s="17">
        <v>26000</v>
      </c>
    </row>
    <row r="6" spans="1:15" s="6" customFormat="1" ht="16.5" customHeight="1">
      <c r="A6" s="63" t="s">
        <v>38</v>
      </c>
      <c r="B6" s="33"/>
      <c r="C6" s="8"/>
      <c r="D6" s="64">
        <f>O6/4</f>
        <v>22272.34</v>
      </c>
      <c r="E6" s="50"/>
      <c r="F6" s="8"/>
      <c r="G6" s="64">
        <f>O6/4</f>
        <v>22272.34</v>
      </c>
      <c r="H6" s="33"/>
      <c r="I6" s="8"/>
      <c r="J6" s="64">
        <f>O6/4</f>
        <v>22272.34</v>
      </c>
      <c r="K6" s="33"/>
      <c r="L6" s="8"/>
      <c r="M6" s="64">
        <f>O6/4</f>
        <v>22272.34</v>
      </c>
      <c r="N6" s="55">
        <f>M6+J6+G6+D6</f>
        <v>89089.36</v>
      </c>
      <c r="O6" s="17">
        <v>89089.34</v>
      </c>
    </row>
    <row r="7" spans="1:15" s="6" customFormat="1" ht="30">
      <c r="A7" s="63" t="s">
        <v>44</v>
      </c>
      <c r="B7" s="33"/>
      <c r="C7" s="8"/>
      <c r="D7" s="64">
        <f aca="true" t="shared" si="0" ref="D7:D18">O7/4</f>
        <v>33222.9</v>
      </c>
      <c r="E7" s="50"/>
      <c r="F7" s="8"/>
      <c r="G7" s="64">
        <f aca="true" t="shared" si="1" ref="G7:G18">O7/4</f>
        <v>33222.9</v>
      </c>
      <c r="H7" s="33"/>
      <c r="I7" s="8"/>
      <c r="J7" s="64">
        <f aca="true" t="shared" si="2" ref="J7:J18">O7/4</f>
        <v>33222.9</v>
      </c>
      <c r="K7" s="33"/>
      <c r="L7" s="8"/>
      <c r="M7" s="64">
        <f aca="true" t="shared" si="3" ref="M7:M18">O7/4</f>
        <v>33222.9</v>
      </c>
      <c r="N7" s="55">
        <f aca="true" t="shared" si="4" ref="N7:N51">M7+J7+G7+D7</f>
        <v>132891.6</v>
      </c>
      <c r="O7" s="17">
        <v>132891.6</v>
      </c>
    </row>
    <row r="8" spans="1:15" s="6" customFormat="1" ht="15">
      <c r="A8" s="62" t="s">
        <v>54</v>
      </c>
      <c r="B8" s="33"/>
      <c r="C8" s="8"/>
      <c r="D8" s="64">
        <f t="shared" si="0"/>
        <v>5939.29</v>
      </c>
      <c r="E8" s="50"/>
      <c r="F8" s="8"/>
      <c r="G8" s="64">
        <f t="shared" si="1"/>
        <v>5939.29</v>
      </c>
      <c r="H8" s="33"/>
      <c r="I8" s="8"/>
      <c r="J8" s="64">
        <f t="shared" si="2"/>
        <v>5939.29</v>
      </c>
      <c r="K8" s="33"/>
      <c r="L8" s="8"/>
      <c r="M8" s="64">
        <f t="shared" si="3"/>
        <v>5939.29</v>
      </c>
      <c r="N8" s="55">
        <f t="shared" si="4"/>
        <v>23757.16</v>
      </c>
      <c r="O8" s="17">
        <v>23757.16</v>
      </c>
    </row>
    <row r="9" spans="1:15" s="6" customFormat="1" ht="15">
      <c r="A9" s="62" t="s">
        <v>56</v>
      </c>
      <c r="B9" s="33"/>
      <c r="C9" s="8"/>
      <c r="D9" s="64">
        <f t="shared" si="0"/>
        <v>19302.69</v>
      </c>
      <c r="E9" s="50"/>
      <c r="F9" s="8"/>
      <c r="G9" s="64">
        <f t="shared" si="1"/>
        <v>19302.69</v>
      </c>
      <c r="H9" s="33"/>
      <c r="I9" s="8"/>
      <c r="J9" s="64">
        <f t="shared" si="2"/>
        <v>19302.69</v>
      </c>
      <c r="K9" s="33"/>
      <c r="L9" s="8"/>
      <c r="M9" s="64">
        <f t="shared" si="3"/>
        <v>19302.69</v>
      </c>
      <c r="N9" s="55">
        <f t="shared" si="4"/>
        <v>77210.76</v>
      </c>
      <c r="O9" s="17">
        <v>77210.76</v>
      </c>
    </row>
    <row r="10" spans="1:15" s="6" customFormat="1" ht="15">
      <c r="A10" s="61" t="s">
        <v>134</v>
      </c>
      <c r="B10" s="33"/>
      <c r="C10" s="8"/>
      <c r="D10" s="64">
        <f t="shared" si="0"/>
        <v>9280.14</v>
      </c>
      <c r="E10" s="50"/>
      <c r="F10" s="8"/>
      <c r="G10" s="64">
        <f t="shared" si="1"/>
        <v>9280.14</v>
      </c>
      <c r="H10" s="33"/>
      <c r="I10" s="8"/>
      <c r="J10" s="64">
        <f t="shared" si="2"/>
        <v>9280.14</v>
      </c>
      <c r="K10" s="33"/>
      <c r="L10" s="8"/>
      <c r="M10" s="64">
        <f t="shared" si="3"/>
        <v>9280.14</v>
      </c>
      <c r="N10" s="55">
        <f t="shared" si="4"/>
        <v>37120.56</v>
      </c>
      <c r="O10" s="17">
        <v>37120.56</v>
      </c>
    </row>
    <row r="11" spans="1:15" s="6" customFormat="1" ht="30">
      <c r="A11" s="62" t="s">
        <v>58</v>
      </c>
      <c r="B11" s="33"/>
      <c r="C11" s="8"/>
      <c r="D11" s="64">
        <f t="shared" si="0"/>
        <v>433.43</v>
      </c>
      <c r="E11" s="50"/>
      <c r="F11" s="8"/>
      <c r="G11" s="64">
        <f t="shared" si="1"/>
        <v>433.43</v>
      </c>
      <c r="H11" s="33"/>
      <c r="I11" s="8"/>
      <c r="J11" s="64">
        <f t="shared" si="2"/>
        <v>433.43</v>
      </c>
      <c r="K11" s="33"/>
      <c r="L11" s="8"/>
      <c r="M11" s="64">
        <f t="shared" si="3"/>
        <v>433.43</v>
      </c>
      <c r="N11" s="55">
        <f t="shared" si="4"/>
        <v>1733.72</v>
      </c>
      <c r="O11" s="17">
        <v>1733.72</v>
      </c>
    </row>
    <row r="12" spans="1:15" s="6" customFormat="1" ht="30">
      <c r="A12" s="62" t="s">
        <v>60</v>
      </c>
      <c r="B12" s="33"/>
      <c r="C12" s="8"/>
      <c r="D12" s="64">
        <f t="shared" si="0"/>
        <v>433.43</v>
      </c>
      <c r="E12" s="50"/>
      <c r="F12" s="8"/>
      <c r="G12" s="64">
        <f t="shared" si="1"/>
        <v>433.43</v>
      </c>
      <c r="H12" s="33"/>
      <c r="I12" s="8"/>
      <c r="J12" s="64">
        <f t="shared" si="2"/>
        <v>433.43</v>
      </c>
      <c r="K12" s="33"/>
      <c r="L12" s="8"/>
      <c r="M12" s="64">
        <f t="shared" si="3"/>
        <v>433.43</v>
      </c>
      <c r="N12" s="55">
        <f t="shared" si="4"/>
        <v>1733.72</v>
      </c>
      <c r="O12" s="17">
        <v>1733.72</v>
      </c>
    </row>
    <row r="13" spans="1:15" s="6" customFormat="1" ht="15">
      <c r="A13" s="62" t="s">
        <v>61</v>
      </c>
      <c r="B13" s="33"/>
      <c r="C13" s="8"/>
      <c r="D13" s="64">
        <f t="shared" si="0"/>
        <v>2737.03</v>
      </c>
      <c r="E13" s="50"/>
      <c r="F13" s="8"/>
      <c r="G13" s="64">
        <f t="shared" si="1"/>
        <v>2737.03</v>
      </c>
      <c r="H13" s="33"/>
      <c r="I13" s="8"/>
      <c r="J13" s="64">
        <f t="shared" si="2"/>
        <v>2737.03</v>
      </c>
      <c r="K13" s="33"/>
      <c r="L13" s="8"/>
      <c r="M13" s="64">
        <f t="shared" si="3"/>
        <v>2737.03</v>
      </c>
      <c r="N13" s="55">
        <f t="shared" si="4"/>
        <v>10948.12</v>
      </c>
      <c r="O13" s="17">
        <v>10948.1</v>
      </c>
    </row>
    <row r="14" spans="1:15" s="257" customFormat="1" ht="30">
      <c r="A14" s="248" t="s">
        <v>111</v>
      </c>
      <c r="B14" s="249"/>
      <c r="C14" s="250"/>
      <c r="D14" s="251">
        <f t="shared" si="0"/>
        <v>0</v>
      </c>
      <c r="E14" s="252"/>
      <c r="F14" s="250"/>
      <c r="G14" s="251">
        <f t="shared" si="1"/>
        <v>0</v>
      </c>
      <c r="H14" s="249"/>
      <c r="I14" s="250"/>
      <c r="J14" s="251">
        <f t="shared" si="2"/>
        <v>0</v>
      </c>
      <c r="K14" s="253">
        <v>81</v>
      </c>
      <c r="L14" s="254">
        <v>41759</v>
      </c>
      <c r="M14" s="251">
        <v>3100.59</v>
      </c>
      <c r="N14" s="255">
        <f t="shared" si="4"/>
        <v>3100.59</v>
      </c>
      <c r="O14" s="256"/>
    </row>
    <row r="15" spans="1:15" s="257" customFormat="1" ht="30">
      <c r="A15" s="248" t="s">
        <v>180</v>
      </c>
      <c r="B15" s="258">
        <v>157</v>
      </c>
      <c r="C15" s="259">
        <v>41486</v>
      </c>
      <c r="D15" s="251">
        <v>28511.22</v>
      </c>
      <c r="E15" s="252"/>
      <c r="F15" s="250"/>
      <c r="G15" s="251">
        <f t="shared" si="1"/>
        <v>0</v>
      </c>
      <c r="H15" s="249"/>
      <c r="I15" s="250"/>
      <c r="J15" s="251">
        <f t="shared" si="2"/>
        <v>0</v>
      </c>
      <c r="K15" s="249"/>
      <c r="L15" s="250"/>
      <c r="M15" s="251">
        <f t="shared" si="3"/>
        <v>0</v>
      </c>
      <c r="N15" s="255">
        <f t="shared" si="4"/>
        <v>28511.22</v>
      </c>
      <c r="O15" s="256"/>
    </row>
    <row r="16" spans="1:15" s="12" customFormat="1" ht="15">
      <c r="A16" s="62" t="s">
        <v>62</v>
      </c>
      <c r="B16" s="34"/>
      <c r="C16" s="30"/>
      <c r="D16" s="64">
        <f t="shared" si="0"/>
        <v>371.21</v>
      </c>
      <c r="E16" s="51"/>
      <c r="F16" s="30"/>
      <c r="G16" s="64">
        <f t="shared" si="1"/>
        <v>371.21</v>
      </c>
      <c r="H16" s="34"/>
      <c r="I16" s="30"/>
      <c r="J16" s="64">
        <f t="shared" si="2"/>
        <v>371.21</v>
      </c>
      <c r="K16" s="34"/>
      <c r="L16" s="30"/>
      <c r="M16" s="64">
        <f t="shared" si="3"/>
        <v>371.21</v>
      </c>
      <c r="N16" s="55">
        <f t="shared" si="4"/>
        <v>1484.84</v>
      </c>
      <c r="O16" s="17">
        <v>1484.82</v>
      </c>
    </row>
    <row r="17" spans="1:15" s="6" customFormat="1" ht="15">
      <c r="A17" s="62" t="s">
        <v>64</v>
      </c>
      <c r="B17" s="33"/>
      <c r="C17" s="8"/>
      <c r="D17" s="64">
        <f t="shared" si="0"/>
        <v>198.6</v>
      </c>
      <c r="E17" s="50"/>
      <c r="F17" s="8"/>
      <c r="G17" s="64">
        <f t="shared" si="1"/>
        <v>198.6</v>
      </c>
      <c r="H17" s="33"/>
      <c r="I17" s="8"/>
      <c r="J17" s="64">
        <f t="shared" si="2"/>
        <v>198.6</v>
      </c>
      <c r="K17" s="33"/>
      <c r="L17" s="8"/>
      <c r="M17" s="64">
        <f t="shared" si="3"/>
        <v>198.6</v>
      </c>
      <c r="N17" s="55">
        <f t="shared" si="4"/>
        <v>794.4</v>
      </c>
      <c r="O17" s="17">
        <v>794.38</v>
      </c>
    </row>
    <row r="18" spans="1:15" s="9" customFormat="1" ht="30">
      <c r="A18" s="61" t="s">
        <v>66</v>
      </c>
      <c r="B18" s="35"/>
      <c r="C18" s="31"/>
      <c r="D18" s="64">
        <f t="shared" si="0"/>
        <v>0</v>
      </c>
      <c r="E18" s="52"/>
      <c r="F18" s="31"/>
      <c r="G18" s="64">
        <f t="shared" si="1"/>
        <v>0</v>
      </c>
      <c r="H18" s="35"/>
      <c r="I18" s="31"/>
      <c r="J18" s="64">
        <f t="shared" si="2"/>
        <v>0</v>
      </c>
      <c r="K18" s="35"/>
      <c r="L18" s="31"/>
      <c r="M18" s="64">
        <f t="shared" si="3"/>
        <v>0</v>
      </c>
      <c r="N18" s="55">
        <f t="shared" si="4"/>
        <v>0</v>
      </c>
      <c r="O18" s="17"/>
    </row>
    <row r="19" spans="1:15" s="6" customFormat="1" ht="15">
      <c r="A19" s="62" t="s">
        <v>67</v>
      </c>
      <c r="B19" s="33"/>
      <c r="C19" s="8"/>
      <c r="D19" s="64"/>
      <c r="E19" s="50"/>
      <c r="F19" s="8"/>
      <c r="G19" s="19"/>
      <c r="H19" s="33"/>
      <c r="I19" s="8"/>
      <c r="J19" s="40"/>
      <c r="K19" s="33"/>
      <c r="L19" s="8"/>
      <c r="M19" s="40"/>
      <c r="N19" s="55">
        <f t="shared" si="4"/>
        <v>0</v>
      </c>
      <c r="O19" s="17"/>
    </row>
    <row r="20" spans="1:15" s="6" customFormat="1" ht="15">
      <c r="A20" s="14" t="s">
        <v>69</v>
      </c>
      <c r="B20" s="215" t="s">
        <v>178</v>
      </c>
      <c r="C20" s="216">
        <v>41402</v>
      </c>
      <c r="D20" s="213">
        <v>184.33</v>
      </c>
      <c r="E20" s="215" t="s">
        <v>197</v>
      </c>
      <c r="F20" s="216">
        <v>41509</v>
      </c>
      <c r="G20" s="213">
        <v>184.33</v>
      </c>
      <c r="H20" s="33"/>
      <c r="I20" s="8"/>
      <c r="J20" s="40"/>
      <c r="K20" s="215" t="s">
        <v>279</v>
      </c>
      <c r="L20" s="216">
        <v>41759</v>
      </c>
      <c r="M20" s="213">
        <v>184.33</v>
      </c>
      <c r="N20" s="55">
        <f t="shared" si="4"/>
        <v>552.99</v>
      </c>
      <c r="O20" s="17"/>
    </row>
    <row r="21" spans="1:15" s="6" customFormat="1" ht="15">
      <c r="A21" s="302" t="s">
        <v>70</v>
      </c>
      <c r="B21" s="215" t="s">
        <v>179</v>
      </c>
      <c r="C21" s="216">
        <v>41411</v>
      </c>
      <c r="D21" s="213">
        <v>195.03</v>
      </c>
      <c r="E21" s="215" t="s">
        <v>203</v>
      </c>
      <c r="F21" s="216">
        <v>41537</v>
      </c>
      <c r="G21" s="213">
        <v>195.04</v>
      </c>
      <c r="H21" s="33"/>
      <c r="I21" s="8"/>
      <c r="J21" s="40"/>
      <c r="K21" s="33"/>
      <c r="L21" s="8"/>
      <c r="M21" s="40"/>
      <c r="N21" s="55">
        <f t="shared" si="4"/>
        <v>390.07</v>
      </c>
      <c r="O21" s="17"/>
    </row>
    <row r="22" spans="1:15" s="6" customFormat="1" ht="15">
      <c r="A22" s="303"/>
      <c r="B22" s="36">
        <v>151</v>
      </c>
      <c r="C22" s="212">
        <v>41486</v>
      </c>
      <c r="D22" s="213">
        <v>390.06</v>
      </c>
      <c r="E22" s="50"/>
      <c r="F22" s="8"/>
      <c r="G22" s="19"/>
      <c r="H22" s="33"/>
      <c r="I22" s="8"/>
      <c r="J22" s="40"/>
      <c r="K22" s="33"/>
      <c r="L22" s="8"/>
      <c r="M22" s="40"/>
      <c r="N22" s="55">
        <f t="shared" si="4"/>
        <v>390.06</v>
      </c>
      <c r="O22" s="17"/>
    </row>
    <row r="23" spans="1:15" s="6" customFormat="1" ht="15">
      <c r="A23" s="142" t="s">
        <v>136</v>
      </c>
      <c r="B23" s="215" t="s">
        <v>169</v>
      </c>
      <c r="C23" s="216">
        <v>41439</v>
      </c>
      <c r="D23" s="213">
        <v>4072.59</v>
      </c>
      <c r="E23" s="50"/>
      <c r="F23" s="8"/>
      <c r="G23" s="19"/>
      <c r="H23" s="33"/>
      <c r="I23" s="8"/>
      <c r="J23" s="40"/>
      <c r="K23" s="33"/>
      <c r="L23" s="8"/>
      <c r="M23" s="40"/>
      <c r="N23" s="55">
        <f t="shared" si="4"/>
        <v>4072.59</v>
      </c>
      <c r="O23" s="17"/>
    </row>
    <row r="24" spans="1:15" s="6" customFormat="1" ht="15">
      <c r="A24" s="14" t="s">
        <v>72</v>
      </c>
      <c r="B24" s="215" t="s">
        <v>169</v>
      </c>
      <c r="C24" s="216">
        <v>41439</v>
      </c>
      <c r="D24" s="213">
        <v>743.35</v>
      </c>
      <c r="E24" s="50"/>
      <c r="F24" s="8"/>
      <c r="G24" s="19"/>
      <c r="H24" s="33"/>
      <c r="I24" s="8"/>
      <c r="J24" s="40"/>
      <c r="K24" s="33"/>
      <c r="L24" s="8"/>
      <c r="M24" s="40"/>
      <c r="N24" s="55">
        <f t="shared" si="4"/>
        <v>743.35</v>
      </c>
      <c r="O24" s="17"/>
    </row>
    <row r="25" spans="1:15" s="6" customFormat="1" ht="15">
      <c r="A25" s="14" t="s">
        <v>73</v>
      </c>
      <c r="B25" s="215" t="s">
        <v>183</v>
      </c>
      <c r="C25" s="216">
        <v>41467</v>
      </c>
      <c r="D25" s="213">
        <v>3314.05</v>
      </c>
      <c r="E25" s="50"/>
      <c r="F25" s="8"/>
      <c r="G25" s="19"/>
      <c r="H25" s="33"/>
      <c r="I25" s="8"/>
      <c r="J25" s="40"/>
      <c r="K25" s="33"/>
      <c r="L25" s="8"/>
      <c r="M25" s="40"/>
      <c r="N25" s="55">
        <f t="shared" si="4"/>
        <v>3314.05</v>
      </c>
      <c r="O25" s="17"/>
    </row>
    <row r="26" spans="1:15" s="6" customFormat="1" ht="15">
      <c r="A26" s="14" t="s">
        <v>74</v>
      </c>
      <c r="B26" s="215" t="s">
        <v>183</v>
      </c>
      <c r="C26" s="216">
        <v>41467</v>
      </c>
      <c r="D26" s="213">
        <v>780.14</v>
      </c>
      <c r="E26" s="50"/>
      <c r="F26" s="8"/>
      <c r="G26" s="19"/>
      <c r="H26" s="33"/>
      <c r="I26" s="8"/>
      <c r="J26" s="40"/>
      <c r="K26" s="33"/>
      <c r="L26" s="8"/>
      <c r="M26" s="40"/>
      <c r="N26" s="55">
        <f t="shared" si="4"/>
        <v>780.14</v>
      </c>
      <c r="O26" s="17"/>
    </row>
    <row r="27" spans="1:15" s="6" customFormat="1" ht="15">
      <c r="A27" s="14" t="s">
        <v>75</v>
      </c>
      <c r="B27" s="215" t="s">
        <v>169</v>
      </c>
      <c r="C27" s="216">
        <v>41439</v>
      </c>
      <c r="D27" s="213">
        <v>371.66</v>
      </c>
      <c r="E27" s="50"/>
      <c r="F27" s="8"/>
      <c r="G27" s="19"/>
      <c r="H27" s="33"/>
      <c r="I27" s="8"/>
      <c r="J27" s="40"/>
      <c r="K27" s="33"/>
      <c r="L27" s="8"/>
      <c r="M27" s="40"/>
      <c r="N27" s="55">
        <f t="shared" si="4"/>
        <v>371.66</v>
      </c>
      <c r="O27" s="17"/>
    </row>
    <row r="28" spans="1:15" s="6" customFormat="1" ht="15">
      <c r="A28" s="14" t="s">
        <v>269</v>
      </c>
      <c r="B28" s="33"/>
      <c r="C28" s="8"/>
      <c r="D28" s="64"/>
      <c r="E28" s="50"/>
      <c r="F28" s="8"/>
      <c r="G28" s="19"/>
      <c r="H28" s="33"/>
      <c r="I28" s="8"/>
      <c r="J28" s="40"/>
      <c r="K28" s="215" t="s">
        <v>270</v>
      </c>
      <c r="L28" s="216">
        <v>41726</v>
      </c>
      <c r="M28" s="213">
        <v>1459.71</v>
      </c>
      <c r="N28" s="55">
        <f t="shared" si="4"/>
        <v>1459.71</v>
      </c>
      <c r="O28" s="17"/>
    </row>
    <row r="29" spans="1:15" s="7" customFormat="1" ht="25.5">
      <c r="A29" s="14" t="s">
        <v>77</v>
      </c>
      <c r="B29" s="215" t="s">
        <v>183</v>
      </c>
      <c r="C29" s="216">
        <v>41467</v>
      </c>
      <c r="D29" s="213">
        <v>2649.61</v>
      </c>
      <c r="E29" s="53"/>
      <c r="F29" s="10"/>
      <c r="G29" s="20"/>
      <c r="H29" s="36"/>
      <c r="I29" s="10"/>
      <c r="J29" s="41"/>
      <c r="K29" s="36"/>
      <c r="L29" s="10"/>
      <c r="M29" s="41"/>
      <c r="N29" s="55">
        <f t="shared" si="4"/>
        <v>2649.61</v>
      </c>
      <c r="O29" s="17"/>
    </row>
    <row r="30" spans="1:15" s="7" customFormat="1" ht="15">
      <c r="A30" s="14" t="s">
        <v>78</v>
      </c>
      <c r="B30" s="36"/>
      <c r="C30" s="10"/>
      <c r="D30" s="64"/>
      <c r="E30" s="215" t="s">
        <v>207</v>
      </c>
      <c r="F30" s="216">
        <v>41544</v>
      </c>
      <c r="G30" s="213">
        <v>2617.3</v>
      </c>
      <c r="H30" s="36"/>
      <c r="I30" s="10"/>
      <c r="J30" s="41"/>
      <c r="K30" s="36"/>
      <c r="L30" s="10"/>
      <c r="M30" s="41"/>
      <c r="N30" s="55">
        <f t="shared" si="4"/>
        <v>2617.3</v>
      </c>
      <c r="O30" s="17"/>
    </row>
    <row r="31" spans="1:15" s="7" customFormat="1" ht="30">
      <c r="A31" s="62" t="s">
        <v>79</v>
      </c>
      <c r="B31" s="36"/>
      <c r="C31" s="10"/>
      <c r="D31" s="64"/>
      <c r="E31" s="53"/>
      <c r="F31" s="10"/>
      <c r="G31" s="64"/>
      <c r="H31" s="36"/>
      <c r="I31" s="10"/>
      <c r="J31" s="64"/>
      <c r="K31" s="36"/>
      <c r="L31" s="10"/>
      <c r="M31" s="64"/>
      <c r="N31" s="55">
        <f t="shared" si="4"/>
        <v>0</v>
      </c>
      <c r="O31" s="17"/>
    </row>
    <row r="32" spans="1:15" s="6" customFormat="1" ht="25.5">
      <c r="A32" s="5" t="s">
        <v>80</v>
      </c>
      <c r="B32" s="215" t="s">
        <v>166</v>
      </c>
      <c r="C32" s="216">
        <v>41432</v>
      </c>
      <c r="D32" s="213">
        <v>743.35</v>
      </c>
      <c r="E32" s="50"/>
      <c r="F32" s="8"/>
      <c r="G32" s="19"/>
      <c r="H32" s="215" t="s">
        <v>233</v>
      </c>
      <c r="I32" s="216" t="s">
        <v>234</v>
      </c>
      <c r="J32" s="213">
        <v>743.35</v>
      </c>
      <c r="K32" s="215" t="s">
        <v>274</v>
      </c>
      <c r="L32" s="216">
        <v>41733</v>
      </c>
      <c r="M32" s="213">
        <v>743.35</v>
      </c>
      <c r="N32" s="55">
        <f t="shared" si="4"/>
        <v>2230.05</v>
      </c>
      <c r="O32" s="17"/>
    </row>
    <row r="33" spans="1:15" s="6" customFormat="1" ht="25.5">
      <c r="A33" s="5" t="s">
        <v>82</v>
      </c>
      <c r="B33" s="33"/>
      <c r="C33" s="8"/>
      <c r="D33" s="64"/>
      <c r="E33" s="50"/>
      <c r="F33" s="8"/>
      <c r="G33" s="19"/>
      <c r="H33" s="67"/>
      <c r="I33" s="168"/>
      <c r="J33" s="56"/>
      <c r="K33" s="33"/>
      <c r="L33" s="8"/>
      <c r="M33" s="40"/>
      <c r="N33" s="55">
        <f t="shared" si="4"/>
        <v>0</v>
      </c>
      <c r="O33" s="17"/>
    </row>
    <row r="34" spans="1:15" s="6" customFormat="1" ht="15">
      <c r="A34" s="5" t="s">
        <v>83</v>
      </c>
      <c r="B34" s="36">
        <v>151</v>
      </c>
      <c r="C34" s="212">
        <v>41486</v>
      </c>
      <c r="D34" s="213">
        <v>1560.23</v>
      </c>
      <c r="E34" s="50"/>
      <c r="F34" s="8"/>
      <c r="G34" s="19"/>
      <c r="H34" s="67"/>
      <c r="I34" s="168"/>
      <c r="J34" s="56"/>
      <c r="K34" s="33"/>
      <c r="L34" s="8"/>
      <c r="M34" s="40"/>
      <c r="N34" s="55">
        <f t="shared" si="4"/>
        <v>1560.23</v>
      </c>
      <c r="O34" s="17"/>
    </row>
    <row r="35" spans="1:15" s="6" customFormat="1" ht="25.5">
      <c r="A35" s="5" t="s">
        <v>101</v>
      </c>
      <c r="B35" s="33"/>
      <c r="C35" s="8"/>
      <c r="D35" s="64"/>
      <c r="E35" s="215" t="s">
        <v>199</v>
      </c>
      <c r="F35" s="216">
        <v>41516</v>
      </c>
      <c r="G35" s="213">
        <v>371.67</v>
      </c>
      <c r="H35" s="215" t="s">
        <v>233</v>
      </c>
      <c r="I35" s="216" t="s">
        <v>234</v>
      </c>
      <c r="J35" s="213">
        <v>371.67</v>
      </c>
      <c r="K35" s="33"/>
      <c r="L35" s="8"/>
      <c r="M35" s="40"/>
      <c r="N35" s="55">
        <f t="shared" si="4"/>
        <v>743.34</v>
      </c>
      <c r="O35" s="17"/>
    </row>
    <row r="36" spans="1:15" s="6" customFormat="1" ht="15">
      <c r="A36" s="5" t="s">
        <v>85</v>
      </c>
      <c r="B36" s="33"/>
      <c r="C36" s="8"/>
      <c r="D36" s="64">
        <f>O36/4</f>
        <v>1321.92</v>
      </c>
      <c r="E36" s="50"/>
      <c r="F36" s="8"/>
      <c r="G36" s="64">
        <f>O36/4</f>
        <v>1321.92</v>
      </c>
      <c r="H36" s="33"/>
      <c r="I36" s="8"/>
      <c r="J36" s="64">
        <f>O36/4</f>
        <v>1321.92</v>
      </c>
      <c r="K36" s="33"/>
      <c r="L36" s="8"/>
      <c r="M36" s="64">
        <f>O36/4</f>
        <v>1321.92</v>
      </c>
      <c r="N36" s="55">
        <f t="shared" si="4"/>
        <v>5287.68</v>
      </c>
      <c r="O36" s="17">
        <v>5287.68</v>
      </c>
    </row>
    <row r="37" spans="1:15" s="7" customFormat="1" ht="30">
      <c r="A37" s="62" t="s">
        <v>103</v>
      </c>
      <c r="B37" s="36"/>
      <c r="C37" s="10"/>
      <c r="D37" s="64"/>
      <c r="E37" s="53"/>
      <c r="F37" s="10"/>
      <c r="G37" s="64"/>
      <c r="H37" s="36"/>
      <c r="I37" s="10"/>
      <c r="J37" s="64"/>
      <c r="K37" s="36"/>
      <c r="L37" s="10"/>
      <c r="M37" s="64"/>
      <c r="N37" s="55">
        <f t="shared" si="4"/>
        <v>0</v>
      </c>
      <c r="O37" s="17"/>
    </row>
    <row r="38" spans="1:15" s="7" customFormat="1" ht="15">
      <c r="A38" s="142" t="s">
        <v>142</v>
      </c>
      <c r="B38" s="215" t="s">
        <v>169</v>
      </c>
      <c r="C38" s="216">
        <v>41439</v>
      </c>
      <c r="D38" s="213">
        <v>528.75</v>
      </c>
      <c r="E38" s="53"/>
      <c r="F38" s="10"/>
      <c r="G38" s="64"/>
      <c r="H38" s="36"/>
      <c r="I38" s="10"/>
      <c r="J38" s="64"/>
      <c r="K38" s="36"/>
      <c r="L38" s="10"/>
      <c r="M38" s="64"/>
      <c r="N38" s="55">
        <f t="shared" si="4"/>
        <v>528.75</v>
      </c>
      <c r="O38" s="17"/>
    </row>
    <row r="39" spans="1:15" s="7" customFormat="1" ht="15">
      <c r="A39" s="62" t="s">
        <v>87</v>
      </c>
      <c r="B39" s="36"/>
      <c r="C39" s="10"/>
      <c r="D39" s="64"/>
      <c r="E39" s="53"/>
      <c r="F39" s="10"/>
      <c r="G39" s="64"/>
      <c r="H39" s="36"/>
      <c r="I39" s="10"/>
      <c r="J39" s="64"/>
      <c r="K39" s="36"/>
      <c r="L39" s="10"/>
      <c r="M39" s="64"/>
      <c r="N39" s="55">
        <f t="shared" si="4"/>
        <v>0</v>
      </c>
      <c r="O39" s="17"/>
    </row>
    <row r="40" spans="1:15" s="7" customFormat="1" ht="15">
      <c r="A40" s="14" t="s">
        <v>89</v>
      </c>
      <c r="B40" s="36"/>
      <c r="C40" s="10"/>
      <c r="D40" s="64"/>
      <c r="E40" s="215" t="s">
        <v>209</v>
      </c>
      <c r="F40" s="216">
        <v>41544</v>
      </c>
      <c r="G40" s="213">
        <v>11914.52</v>
      </c>
      <c r="H40" s="36"/>
      <c r="I40" s="10"/>
      <c r="J40" s="64"/>
      <c r="K40" s="36"/>
      <c r="L40" s="10"/>
      <c r="M40" s="64"/>
      <c r="N40" s="55">
        <f t="shared" si="4"/>
        <v>11914.52</v>
      </c>
      <c r="O40" s="17"/>
    </row>
    <row r="41" spans="1:15" s="7" customFormat="1" ht="15">
      <c r="A41" s="14" t="s">
        <v>90</v>
      </c>
      <c r="B41" s="36"/>
      <c r="C41" s="10"/>
      <c r="D41" s="64"/>
      <c r="E41" s="215" t="s">
        <v>211</v>
      </c>
      <c r="F41" s="216">
        <v>41558</v>
      </c>
      <c r="G41" s="213">
        <v>777.03</v>
      </c>
      <c r="H41" s="36"/>
      <c r="I41" s="10"/>
      <c r="J41" s="64"/>
      <c r="K41" s="36"/>
      <c r="L41" s="10"/>
      <c r="M41" s="64"/>
      <c r="N41" s="55">
        <f t="shared" si="4"/>
        <v>777.03</v>
      </c>
      <c r="O41" s="17"/>
    </row>
    <row r="42" spans="1:15" s="7" customFormat="1" ht="15">
      <c r="A42" s="142" t="s">
        <v>124</v>
      </c>
      <c r="B42" s="215" t="s">
        <v>170</v>
      </c>
      <c r="C42" s="216">
        <v>41446</v>
      </c>
      <c r="D42" s="213">
        <v>3434.7</v>
      </c>
      <c r="E42" s="53"/>
      <c r="F42" s="10"/>
      <c r="G42" s="64"/>
      <c r="H42" s="36"/>
      <c r="I42" s="10"/>
      <c r="J42" s="64"/>
      <c r="K42" s="36"/>
      <c r="L42" s="10"/>
      <c r="M42" s="64"/>
      <c r="N42" s="55">
        <f t="shared" si="4"/>
        <v>3434.7</v>
      </c>
      <c r="O42" s="17"/>
    </row>
    <row r="43" spans="1:15" s="7" customFormat="1" ht="15">
      <c r="A43" s="62" t="s">
        <v>91</v>
      </c>
      <c r="B43" s="36"/>
      <c r="C43" s="10"/>
      <c r="D43" s="64"/>
      <c r="E43" s="53"/>
      <c r="F43" s="10"/>
      <c r="G43" s="64"/>
      <c r="H43" s="36"/>
      <c r="I43" s="10"/>
      <c r="J43" s="64"/>
      <c r="K43" s="36"/>
      <c r="L43" s="10"/>
      <c r="M43" s="64"/>
      <c r="N43" s="55">
        <f t="shared" si="4"/>
        <v>0</v>
      </c>
      <c r="O43" s="17"/>
    </row>
    <row r="44" spans="1:15" s="7" customFormat="1" ht="25.5">
      <c r="A44" s="14" t="s">
        <v>104</v>
      </c>
      <c r="B44" s="215" t="s">
        <v>178</v>
      </c>
      <c r="C44" s="216">
        <v>41402</v>
      </c>
      <c r="D44" s="213">
        <v>799.08</v>
      </c>
      <c r="E44" s="53"/>
      <c r="F44" s="10"/>
      <c r="G44" s="64"/>
      <c r="H44" s="215" t="s">
        <v>233</v>
      </c>
      <c r="I44" s="216" t="s">
        <v>245</v>
      </c>
      <c r="J44" s="213">
        <v>932.26</v>
      </c>
      <c r="K44" s="36"/>
      <c r="L44" s="10"/>
      <c r="M44" s="64"/>
      <c r="N44" s="55">
        <f t="shared" si="4"/>
        <v>1731.34</v>
      </c>
      <c r="O44" s="17"/>
    </row>
    <row r="45" spans="1:15" s="7" customFormat="1" ht="15">
      <c r="A45" s="62" t="s">
        <v>93</v>
      </c>
      <c r="B45" s="36"/>
      <c r="C45" s="10"/>
      <c r="D45" s="64"/>
      <c r="E45" s="53"/>
      <c r="F45" s="10"/>
      <c r="G45" s="64"/>
      <c r="H45" s="36"/>
      <c r="I45" s="10"/>
      <c r="J45" s="64"/>
      <c r="K45" s="36"/>
      <c r="L45" s="10"/>
      <c r="M45" s="64"/>
      <c r="N45" s="55">
        <f t="shared" si="4"/>
        <v>0</v>
      </c>
      <c r="O45" s="17"/>
    </row>
    <row r="46" spans="1:15" s="7" customFormat="1" ht="15">
      <c r="A46" s="304" t="s">
        <v>114</v>
      </c>
      <c r="B46" s="67"/>
      <c r="C46" s="76"/>
      <c r="D46" s="64"/>
      <c r="E46" s="68"/>
      <c r="F46" s="76"/>
      <c r="G46" s="64"/>
      <c r="H46" s="215" t="s">
        <v>231</v>
      </c>
      <c r="I46" s="216">
        <v>41608</v>
      </c>
      <c r="J46" s="213">
        <v>1736.38</v>
      </c>
      <c r="K46" s="67"/>
      <c r="L46" s="76"/>
      <c r="M46" s="64"/>
      <c r="N46" s="55">
        <f t="shared" si="4"/>
        <v>1736.38</v>
      </c>
      <c r="O46" s="17"/>
    </row>
    <row r="47" spans="1:15" s="7" customFormat="1" ht="15">
      <c r="A47" s="305"/>
      <c r="B47" s="67"/>
      <c r="C47" s="76"/>
      <c r="D47" s="64"/>
      <c r="E47" s="68"/>
      <c r="F47" s="76"/>
      <c r="G47" s="64"/>
      <c r="H47" s="67">
        <v>248</v>
      </c>
      <c r="I47" s="235">
        <v>41615</v>
      </c>
      <c r="J47" s="213">
        <v>1736.38</v>
      </c>
      <c r="K47" s="67"/>
      <c r="L47" s="76"/>
      <c r="M47" s="64"/>
      <c r="N47" s="55">
        <f t="shared" si="4"/>
        <v>1736.38</v>
      </c>
      <c r="O47" s="17"/>
    </row>
    <row r="48" spans="1:15" s="7" customFormat="1" ht="15">
      <c r="A48" s="306"/>
      <c r="B48" s="67"/>
      <c r="C48" s="76"/>
      <c r="D48" s="64"/>
      <c r="E48" s="68"/>
      <c r="F48" s="76"/>
      <c r="G48" s="64"/>
      <c r="H48" s="215" t="s">
        <v>232</v>
      </c>
      <c r="I48" s="216">
        <v>41622</v>
      </c>
      <c r="J48" s="213">
        <v>868.19</v>
      </c>
      <c r="K48" s="67"/>
      <c r="L48" s="76"/>
      <c r="M48" s="64"/>
      <c r="N48" s="55">
        <f t="shared" si="4"/>
        <v>868.19</v>
      </c>
      <c r="O48" s="17"/>
    </row>
    <row r="49" spans="1:15" s="7" customFormat="1" ht="15.75" thickBot="1">
      <c r="A49" s="5" t="s">
        <v>107</v>
      </c>
      <c r="B49" s="67"/>
      <c r="C49" s="76"/>
      <c r="D49" s="64"/>
      <c r="E49" s="68"/>
      <c r="F49" s="76"/>
      <c r="G49" s="64"/>
      <c r="H49" s="67"/>
      <c r="I49" s="76"/>
      <c r="J49" s="64"/>
      <c r="K49" s="67"/>
      <c r="L49" s="76"/>
      <c r="M49" s="64"/>
      <c r="N49" s="55">
        <f t="shared" si="4"/>
        <v>0</v>
      </c>
      <c r="O49" s="17"/>
    </row>
    <row r="50" spans="1:15" s="7" customFormat="1" ht="19.5" thickBot="1">
      <c r="A50" s="4" t="s">
        <v>95</v>
      </c>
      <c r="B50" s="10"/>
      <c r="C50" s="10"/>
      <c r="D50" s="64">
        <f>O50/4</f>
        <v>12876.46</v>
      </c>
      <c r="E50" s="10"/>
      <c r="F50" s="10"/>
      <c r="G50" s="64">
        <f>O50/4</f>
        <v>12876.46</v>
      </c>
      <c r="H50" s="10"/>
      <c r="I50" s="10"/>
      <c r="J50" s="64">
        <f>O50/4</f>
        <v>12876.46</v>
      </c>
      <c r="K50" s="10"/>
      <c r="L50" s="10"/>
      <c r="M50" s="64">
        <f>O50/4</f>
        <v>12876.46</v>
      </c>
      <c r="N50" s="55">
        <f t="shared" si="4"/>
        <v>51505.84</v>
      </c>
      <c r="O50" s="98">
        <v>51505.83</v>
      </c>
    </row>
    <row r="51" spans="1:15" s="6" customFormat="1" ht="20.25" thickBot="1">
      <c r="A51" s="46" t="s">
        <v>4</v>
      </c>
      <c r="B51" s="99"/>
      <c r="C51" s="100"/>
      <c r="D51" s="103">
        <f>SUM(D6:D50)</f>
        <v>156667.59</v>
      </c>
      <c r="E51" s="101"/>
      <c r="F51" s="100"/>
      <c r="G51" s="103">
        <f>SUM(G6:G50)</f>
        <v>124449.33</v>
      </c>
      <c r="H51" s="102"/>
      <c r="I51" s="100"/>
      <c r="J51" s="103">
        <f>SUM(J6:J50)</f>
        <v>114777.67</v>
      </c>
      <c r="K51" s="102"/>
      <c r="L51" s="100"/>
      <c r="M51" s="103">
        <f>SUM(M6:M50)</f>
        <v>113877.42</v>
      </c>
      <c r="N51" s="55">
        <f t="shared" si="4"/>
        <v>509772.01</v>
      </c>
      <c r="O51" s="26">
        <f>SUM(O6:O49)</f>
        <v>382051.84</v>
      </c>
    </row>
    <row r="52" spans="1:15" s="11" customFormat="1" ht="20.25" hidden="1" thickBot="1">
      <c r="A52" s="47" t="s">
        <v>2</v>
      </c>
      <c r="B52" s="77"/>
      <c r="C52" s="78"/>
      <c r="D52" s="79"/>
      <c r="E52" s="80"/>
      <c r="F52" s="78"/>
      <c r="G52" s="81"/>
      <c r="H52" s="77"/>
      <c r="I52" s="78"/>
      <c r="J52" s="79"/>
      <c r="K52" s="77"/>
      <c r="L52" s="78"/>
      <c r="M52" s="79"/>
      <c r="N52" s="54"/>
      <c r="O52" s="27"/>
    </row>
    <row r="53" spans="1:15" s="13" customFormat="1" ht="39.75" customHeight="1" thickBot="1">
      <c r="A53" s="299" t="s">
        <v>3</v>
      </c>
      <c r="B53" s="300"/>
      <c r="C53" s="300"/>
      <c r="D53" s="300"/>
      <c r="E53" s="300"/>
      <c r="F53" s="300"/>
      <c r="G53" s="300"/>
      <c r="H53" s="300"/>
      <c r="I53" s="300"/>
      <c r="J53" s="300"/>
      <c r="K53" s="300"/>
      <c r="L53" s="300"/>
      <c r="M53" s="300"/>
      <c r="N53" s="301"/>
      <c r="O53" s="28"/>
    </row>
    <row r="54" spans="1:15" s="7" customFormat="1" ht="14.25">
      <c r="A54" s="193" t="s">
        <v>153</v>
      </c>
      <c r="B54" s="36"/>
      <c r="C54" s="10"/>
      <c r="D54" s="41"/>
      <c r="E54" s="53"/>
      <c r="F54" s="10"/>
      <c r="G54" s="20"/>
      <c r="H54" s="36"/>
      <c r="I54" s="10"/>
      <c r="J54" s="41"/>
      <c r="K54" s="36"/>
      <c r="L54" s="10"/>
      <c r="M54" s="41"/>
      <c r="N54" s="53"/>
      <c r="O54" s="65"/>
    </row>
    <row r="55" spans="1:15" s="7" customFormat="1" ht="14.25">
      <c r="A55" s="193" t="s">
        <v>154</v>
      </c>
      <c r="B55" s="68"/>
      <c r="C55" s="76"/>
      <c r="D55" s="41"/>
      <c r="E55" s="68"/>
      <c r="F55" s="76"/>
      <c r="G55" s="10"/>
      <c r="H55" s="53"/>
      <c r="I55" s="76"/>
      <c r="J55" s="41"/>
      <c r="K55" s="53"/>
      <c r="L55" s="76"/>
      <c r="M55" s="41"/>
      <c r="N55" s="53"/>
      <c r="O55" s="65"/>
    </row>
    <row r="56" spans="1:15" s="7" customFormat="1" ht="15" customHeight="1">
      <c r="A56" s="217" t="s">
        <v>155</v>
      </c>
      <c r="B56" s="292" t="s">
        <v>169</v>
      </c>
      <c r="C56" s="294">
        <v>41439</v>
      </c>
      <c r="D56" s="296">
        <v>33836.13</v>
      </c>
      <c r="E56" s="68"/>
      <c r="F56" s="76"/>
      <c r="G56" s="10"/>
      <c r="H56" s="53"/>
      <c r="I56" s="76"/>
      <c r="J56" s="41"/>
      <c r="K56" s="53"/>
      <c r="L56" s="76"/>
      <c r="M56" s="41"/>
      <c r="N56" s="53"/>
      <c r="O56" s="65"/>
    </row>
    <row r="57" spans="1:15" s="7" customFormat="1" ht="14.25">
      <c r="A57" s="217" t="s">
        <v>156</v>
      </c>
      <c r="B57" s="293"/>
      <c r="C57" s="295"/>
      <c r="D57" s="297"/>
      <c r="E57" s="68"/>
      <c r="F57" s="76"/>
      <c r="G57" s="10"/>
      <c r="H57" s="53"/>
      <c r="I57" s="76"/>
      <c r="J57" s="41"/>
      <c r="K57" s="53"/>
      <c r="L57" s="76"/>
      <c r="M57" s="41"/>
      <c r="N57" s="53"/>
      <c r="O57" s="65"/>
    </row>
    <row r="58" spans="1:15" s="7" customFormat="1" ht="15" customHeight="1">
      <c r="A58" s="217" t="s">
        <v>157</v>
      </c>
      <c r="B58" s="223"/>
      <c r="C58" s="224"/>
      <c r="D58" s="225"/>
      <c r="E58" s="292" t="s">
        <v>192</v>
      </c>
      <c r="F58" s="294">
        <v>41502</v>
      </c>
      <c r="G58" s="296">
        <v>26336.55</v>
      </c>
      <c r="H58" s="53"/>
      <c r="I58" s="76"/>
      <c r="J58" s="41"/>
      <c r="K58" s="53"/>
      <c r="L58" s="76"/>
      <c r="M58" s="41"/>
      <c r="N58" s="53"/>
      <c r="O58" s="65"/>
    </row>
    <row r="59" spans="1:15" s="7" customFormat="1" ht="14.25" customHeight="1">
      <c r="A59" s="217" t="s">
        <v>158</v>
      </c>
      <c r="B59" s="223"/>
      <c r="C59" s="224"/>
      <c r="D59" s="225"/>
      <c r="E59" s="293"/>
      <c r="F59" s="295"/>
      <c r="G59" s="297"/>
      <c r="H59" s="53"/>
      <c r="I59" s="76"/>
      <c r="J59" s="41"/>
      <c r="K59" s="53"/>
      <c r="L59" s="76"/>
      <c r="M59" s="41"/>
      <c r="N59" s="53"/>
      <c r="O59" s="65"/>
    </row>
    <row r="60" spans="1:15" s="7" customFormat="1" ht="26.25" thickBot="1">
      <c r="A60" s="217" t="s">
        <v>239</v>
      </c>
      <c r="B60" s="68"/>
      <c r="C60" s="76"/>
      <c r="D60" s="41"/>
      <c r="E60" s="68"/>
      <c r="F60" s="76"/>
      <c r="G60" s="20"/>
      <c r="H60" s="215" t="s">
        <v>233</v>
      </c>
      <c r="I60" s="216" t="s">
        <v>240</v>
      </c>
      <c r="J60" s="213">
        <v>23081.45</v>
      </c>
      <c r="K60" s="53"/>
      <c r="L60" s="76"/>
      <c r="M60" s="41"/>
      <c r="N60" s="53"/>
      <c r="O60" s="65"/>
    </row>
    <row r="61" spans="1:15" s="87" customFormat="1" ht="20.25" thickBot="1">
      <c r="A61" s="82" t="s">
        <v>4</v>
      </c>
      <c r="B61" s="83"/>
      <c r="C61" s="94"/>
      <c r="D61" s="94">
        <f>SUM(D54:D60)</f>
        <v>33836.13</v>
      </c>
      <c r="E61" s="94"/>
      <c r="F61" s="94"/>
      <c r="G61" s="94">
        <f>SUM(G54:G60)</f>
        <v>26336.55</v>
      </c>
      <c r="H61" s="94"/>
      <c r="I61" s="94"/>
      <c r="J61" s="94">
        <f>SUM(J54:J60)</f>
        <v>23081.45</v>
      </c>
      <c r="K61" s="94"/>
      <c r="L61" s="94"/>
      <c r="M61" s="94">
        <f>SUM(M54:M60)</f>
        <v>0</v>
      </c>
      <c r="N61" s="55">
        <f>M61+J61+G61+D61</f>
        <v>83254.13</v>
      </c>
      <c r="O61" s="86"/>
    </row>
    <row r="62" spans="1:15" s="7" customFormat="1" ht="42" customHeight="1">
      <c r="A62" s="299" t="s">
        <v>28</v>
      </c>
      <c r="B62" s="300"/>
      <c r="C62" s="300"/>
      <c r="D62" s="300"/>
      <c r="E62" s="300"/>
      <c r="F62" s="300"/>
      <c r="G62" s="300"/>
      <c r="H62" s="300"/>
      <c r="I62" s="300"/>
      <c r="J62" s="300"/>
      <c r="K62" s="300"/>
      <c r="L62" s="300"/>
      <c r="M62" s="300"/>
      <c r="N62" s="301"/>
      <c r="O62" s="18"/>
    </row>
    <row r="63" spans="1:15" s="7" customFormat="1" ht="15">
      <c r="A63" s="44" t="s">
        <v>163</v>
      </c>
      <c r="B63" s="214" t="s">
        <v>164</v>
      </c>
      <c r="C63" s="212">
        <v>41411</v>
      </c>
      <c r="D63" s="213">
        <v>237.28</v>
      </c>
      <c r="E63" s="25"/>
      <c r="F63" s="1"/>
      <c r="G63" s="18"/>
      <c r="H63" s="37"/>
      <c r="I63" s="1"/>
      <c r="J63" s="42"/>
      <c r="K63" s="37"/>
      <c r="L63" s="1"/>
      <c r="M63" s="42"/>
      <c r="N63" s="53"/>
      <c r="O63" s="25"/>
    </row>
    <row r="64" spans="1:15" s="7" customFormat="1" ht="15">
      <c r="A64" s="44" t="s">
        <v>168</v>
      </c>
      <c r="B64" s="215" t="s">
        <v>167</v>
      </c>
      <c r="C64" s="216">
        <v>41439</v>
      </c>
      <c r="D64" s="213">
        <v>237.28</v>
      </c>
      <c r="E64" s="53"/>
      <c r="F64" s="10"/>
      <c r="G64" s="20"/>
      <c r="H64" s="36"/>
      <c r="I64" s="10"/>
      <c r="J64" s="41"/>
      <c r="K64" s="36"/>
      <c r="L64" s="10"/>
      <c r="M64" s="41"/>
      <c r="N64" s="53"/>
      <c r="O64" s="25"/>
    </row>
    <row r="65" spans="1:15" s="7" customFormat="1" ht="15">
      <c r="A65" s="44" t="s">
        <v>171</v>
      </c>
      <c r="B65" s="215" t="s">
        <v>172</v>
      </c>
      <c r="C65" s="216">
        <v>41453</v>
      </c>
      <c r="D65" s="213">
        <v>3814.8</v>
      </c>
      <c r="E65" s="53"/>
      <c r="F65" s="10"/>
      <c r="G65" s="20"/>
      <c r="H65" s="36"/>
      <c r="I65" s="10"/>
      <c r="J65" s="41"/>
      <c r="K65" s="36"/>
      <c r="L65" s="10"/>
      <c r="M65" s="41"/>
      <c r="N65" s="53"/>
      <c r="O65" s="25"/>
    </row>
    <row r="66" spans="1:15" s="7" customFormat="1" ht="15">
      <c r="A66" s="44" t="s">
        <v>174</v>
      </c>
      <c r="B66" s="215" t="s">
        <v>173</v>
      </c>
      <c r="C66" s="216">
        <v>41453</v>
      </c>
      <c r="D66" s="213">
        <v>474.56</v>
      </c>
      <c r="E66" s="53"/>
      <c r="F66" s="10"/>
      <c r="G66" s="20"/>
      <c r="H66" s="36"/>
      <c r="I66" s="10"/>
      <c r="J66" s="41"/>
      <c r="K66" s="36"/>
      <c r="L66" s="10"/>
      <c r="M66" s="41"/>
      <c r="N66" s="53"/>
      <c r="O66" s="25"/>
    </row>
    <row r="67" spans="1:15" s="7" customFormat="1" ht="15">
      <c r="A67" s="44" t="s">
        <v>175</v>
      </c>
      <c r="B67" s="215" t="s">
        <v>173</v>
      </c>
      <c r="C67" s="216">
        <v>41453</v>
      </c>
      <c r="D67" s="213">
        <v>209.97</v>
      </c>
      <c r="E67" s="53"/>
      <c r="F67" s="10"/>
      <c r="G67" s="20"/>
      <c r="H67" s="36"/>
      <c r="I67" s="10"/>
      <c r="J67" s="41"/>
      <c r="K67" s="36"/>
      <c r="L67" s="10"/>
      <c r="M67" s="41"/>
      <c r="N67" s="53"/>
      <c r="O67" s="25"/>
    </row>
    <row r="68" spans="1:15" s="7" customFormat="1" ht="15">
      <c r="A68" s="44" t="s">
        <v>176</v>
      </c>
      <c r="B68" s="218" t="s">
        <v>177</v>
      </c>
      <c r="C68" s="219">
        <v>41432</v>
      </c>
      <c r="D68" s="98">
        <v>73.25</v>
      </c>
      <c r="E68" s="53"/>
      <c r="F68" s="10"/>
      <c r="G68" s="20"/>
      <c r="H68" s="36"/>
      <c r="I68" s="10"/>
      <c r="J68" s="41"/>
      <c r="K68" s="36"/>
      <c r="L68" s="10"/>
      <c r="M68" s="41"/>
      <c r="N68" s="53"/>
      <c r="O68" s="25"/>
    </row>
    <row r="69" spans="1:15" s="7" customFormat="1" ht="15">
      <c r="A69" s="44" t="s">
        <v>181</v>
      </c>
      <c r="B69" s="215" t="s">
        <v>182</v>
      </c>
      <c r="C69" s="216">
        <v>41460</v>
      </c>
      <c r="D69" s="213">
        <v>466.03</v>
      </c>
      <c r="E69" s="53"/>
      <c r="F69" s="10"/>
      <c r="G69" s="20"/>
      <c r="H69" s="36"/>
      <c r="I69" s="10"/>
      <c r="J69" s="41"/>
      <c r="K69" s="36"/>
      <c r="L69" s="10"/>
      <c r="M69" s="41"/>
      <c r="N69" s="53"/>
      <c r="O69" s="25"/>
    </row>
    <row r="70" spans="1:15" s="7" customFormat="1" ht="15">
      <c r="A70" s="44" t="s">
        <v>184</v>
      </c>
      <c r="B70" s="215" t="s">
        <v>185</v>
      </c>
      <c r="C70" s="216">
        <v>41481</v>
      </c>
      <c r="D70" s="213">
        <v>466.03</v>
      </c>
      <c r="E70" s="53"/>
      <c r="F70" s="10"/>
      <c r="G70" s="20"/>
      <c r="H70" s="36"/>
      <c r="I70" s="10"/>
      <c r="J70" s="41"/>
      <c r="K70" s="36"/>
      <c r="L70" s="10"/>
      <c r="M70" s="41"/>
      <c r="N70" s="53"/>
      <c r="O70" s="25"/>
    </row>
    <row r="71" spans="1:15" s="7" customFormat="1" ht="15">
      <c r="A71" s="44" t="s">
        <v>190</v>
      </c>
      <c r="B71" s="215" t="s">
        <v>191</v>
      </c>
      <c r="C71" s="216">
        <v>41442</v>
      </c>
      <c r="D71" s="213">
        <v>500</v>
      </c>
      <c r="E71" s="53"/>
      <c r="F71" s="10"/>
      <c r="G71" s="20"/>
      <c r="H71" s="36"/>
      <c r="I71" s="10"/>
      <c r="J71" s="41"/>
      <c r="K71" s="36"/>
      <c r="L71" s="10"/>
      <c r="M71" s="41"/>
      <c r="N71" s="53"/>
      <c r="O71" s="25"/>
    </row>
    <row r="72" spans="1:15" s="7" customFormat="1" ht="15">
      <c r="A72" s="44" t="s">
        <v>193</v>
      </c>
      <c r="B72" s="215"/>
      <c r="C72" s="216"/>
      <c r="D72" s="213"/>
      <c r="E72" s="215" t="s">
        <v>194</v>
      </c>
      <c r="F72" s="216">
        <v>41509</v>
      </c>
      <c r="G72" s="213">
        <v>635.95</v>
      </c>
      <c r="H72" s="36"/>
      <c r="I72" s="10"/>
      <c r="J72" s="41"/>
      <c r="K72" s="36"/>
      <c r="L72" s="10"/>
      <c r="M72" s="41"/>
      <c r="N72" s="53"/>
      <c r="O72" s="25"/>
    </row>
    <row r="73" spans="1:15" s="7" customFormat="1" ht="15">
      <c r="A73" s="44" t="s">
        <v>195</v>
      </c>
      <c r="B73" s="215"/>
      <c r="C73" s="216"/>
      <c r="D73" s="213"/>
      <c r="E73" s="215" t="s">
        <v>194</v>
      </c>
      <c r="F73" s="216">
        <v>41509</v>
      </c>
      <c r="G73" s="213">
        <v>58.87</v>
      </c>
      <c r="H73" s="36"/>
      <c r="I73" s="10"/>
      <c r="J73" s="41"/>
      <c r="K73" s="36"/>
      <c r="L73" s="10"/>
      <c r="M73" s="41"/>
      <c r="N73" s="53"/>
      <c r="O73" s="25"/>
    </row>
    <row r="74" spans="1:15" s="7" customFormat="1" ht="15">
      <c r="A74" s="44" t="s">
        <v>196</v>
      </c>
      <c r="B74" s="36"/>
      <c r="C74" s="10"/>
      <c r="D74" s="41"/>
      <c r="E74" s="215" t="s">
        <v>194</v>
      </c>
      <c r="F74" s="216">
        <v>41509</v>
      </c>
      <c r="G74" s="213">
        <v>646.44</v>
      </c>
      <c r="H74" s="36"/>
      <c r="I74" s="10"/>
      <c r="J74" s="41"/>
      <c r="K74" s="36"/>
      <c r="L74" s="10"/>
      <c r="M74" s="41"/>
      <c r="N74" s="53"/>
      <c r="O74" s="25"/>
    </row>
    <row r="75" spans="1:15" s="7" customFormat="1" ht="15">
      <c r="A75" s="44" t="s">
        <v>198</v>
      </c>
      <c r="B75" s="36"/>
      <c r="C75" s="10"/>
      <c r="D75" s="41"/>
      <c r="E75" s="215" t="s">
        <v>197</v>
      </c>
      <c r="F75" s="216">
        <v>41509</v>
      </c>
      <c r="G75" s="213">
        <v>184.33</v>
      </c>
      <c r="H75" s="36"/>
      <c r="I75" s="10"/>
      <c r="J75" s="41"/>
      <c r="K75" s="36"/>
      <c r="L75" s="10"/>
      <c r="M75" s="41"/>
      <c r="N75" s="53"/>
      <c r="O75" s="25"/>
    </row>
    <row r="76" spans="1:15" s="7" customFormat="1" ht="15">
      <c r="A76" s="44" t="s">
        <v>200</v>
      </c>
      <c r="B76" s="36"/>
      <c r="C76" s="10"/>
      <c r="D76" s="41"/>
      <c r="E76" s="215" t="s">
        <v>201</v>
      </c>
      <c r="F76" s="216">
        <v>41530</v>
      </c>
      <c r="G76" s="213">
        <v>237.28</v>
      </c>
      <c r="H76" s="36"/>
      <c r="I76" s="10"/>
      <c r="J76" s="41"/>
      <c r="K76" s="36"/>
      <c r="L76" s="10"/>
      <c r="M76" s="41"/>
      <c r="N76" s="53"/>
      <c r="O76" s="25"/>
    </row>
    <row r="77" spans="1:15" s="7" customFormat="1" ht="15">
      <c r="A77" s="44" t="s">
        <v>202</v>
      </c>
      <c r="B77" s="36"/>
      <c r="C77" s="10"/>
      <c r="D77" s="41"/>
      <c r="E77" s="215" t="s">
        <v>203</v>
      </c>
      <c r="F77" s="216">
        <v>41537</v>
      </c>
      <c r="G77" s="213">
        <v>466.03</v>
      </c>
      <c r="H77" s="36"/>
      <c r="I77" s="10"/>
      <c r="J77" s="41"/>
      <c r="K77" s="36"/>
      <c r="L77" s="10"/>
      <c r="M77" s="41"/>
      <c r="N77" s="53"/>
      <c r="O77" s="25"/>
    </row>
    <row r="78" spans="1:15" s="7" customFormat="1" ht="15">
      <c r="A78" s="44" t="s">
        <v>204</v>
      </c>
      <c r="B78" s="36"/>
      <c r="C78" s="10"/>
      <c r="D78" s="41"/>
      <c r="E78" s="215" t="s">
        <v>205</v>
      </c>
      <c r="F78" s="216">
        <v>41537</v>
      </c>
      <c r="G78" s="213">
        <v>73.25</v>
      </c>
      <c r="H78" s="36"/>
      <c r="I78" s="10"/>
      <c r="J78" s="41"/>
      <c r="K78" s="36"/>
      <c r="L78" s="10"/>
      <c r="M78" s="41"/>
      <c r="N78" s="53"/>
      <c r="O78" s="25"/>
    </row>
    <row r="79" spans="1:15" s="7" customFormat="1" ht="15">
      <c r="A79" s="44" t="s">
        <v>206</v>
      </c>
      <c r="B79" s="36"/>
      <c r="C79" s="10"/>
      <c r="D79" s="41"/>
      <c r="E79" s="215" t="s">
        <v>207</v>
      </c>
      <c r="F79" s="216">
        <v>41544</v>
      </c>
      <c r="G79" s="213">
        <v>6547.87</v>
      </c>
      <c r="H79" s="36"/>
      <c r="I79" s="10"/>
      <c r="J79" s="41"/>
      <c r="K79" s="36"/>
      <c r="L79" s="10"/>
      <c r="M79" s="41"/>
      <c r="N79" s="53"/>
      <c r="O79" s="25"/>
    </row>
    <row r="80" spans="1:15" s="7" customFormat="1" ht="15">
      <c r="A80" s="44" t="s">
        <v>208</v>
      </c>
      <c r="B80" s="36"/>
      <c r="C80" s="10"/>
      <c r="D80" s="41"/>
      <c r="E80" s="215" t="s">
        <v>207</v>
      </c>
      <c r="F80" s="216">
        <v>41544</v>
      </c>
      <c r="G80" s="213">
        <v>688.69</v>
      </c>
      <c r="H80" s="36"/>
      <c r="I80" s="10"/>
      <c r="J80" s="41"/>
      <c r="K80" s="36"/>
      <c r="L80" s="10"/>
      <c r="M80" s="41"/>
      <c r="N80" s="53"/>
      <c r="O80" s="25"/>
    </row>
    <row r="81" spans="1:15" s="7" customFormat="1" ht="15">
      <c r="A81" s="44" t="s">
        <v>210</v>
      </c>
      <c r="B81" s="36"/>
      <c r="C81" s="10"/>
      <c r="D81" s="41"/>
      <c r="E81" s="215" t="s">
        <v>211</v>
      </c>
      <c r="F81" s="216">
        <v>41558</v>
      </c>
      <c r="G81" s="213">
        <v>191</v>
      </c>
      <c r="H81" s="36"/>
      <c r="I81" s="10"/>
      <c r="J81" s="41"/>
      <c r="K81" s="36"/>
      <c r="L81" s="10"/>
      <c r="M81" s="41"/>
      <c r="N81" s="53"/>
      <c r="O81" s="25"/>
    </row>
    <row r="82" spans="1:15" s="7" customFormat="1" ht="15">
      <c r="A82" s="44" t="s">
        <v>212</v>
      </c>
      <c r="B82" s="36"/>
      <c r="C82" s="10"/>
      <c r="D82" s="41"/>
      <c r="E82" s="215" t="s">
        <v>213</v>
      </c>
      <c r="F82" s="216">
        <v>41547</v>
      </c>
      <c r="G82" s="213">
        <v>370.76</v>
      </c>
      <c r="H82" s="36"/>
      <c r="I82" s="10"/>
      <c r="J82" s="41"/>
      <c r="K82" s="36"/>
      <c r="L82" s="10"/>
      <c r="M82" s="41"/>
      <c r="N82" s="53"/>
      <c r="O82" s="25"/>
    </row>
    <row r="83" spans="1:15" s="7" customFormat="1" ht="25.5">
      <c r="A83" s="45" t="s">
        <v>212</v>
      </c>
      <c r="B83" s="36"/>
      <c r="C83" s="10"/>
      <c r="D83" s="41"/>
      <c r="E83" s="53"/>
      <c r="F83" s="10"/>
      <c r="G83" s="20"/>
      <c r="H83" s="215" t="s">
        <v>233</v>
      </c>
      <c r="I83" s="216" t="s">
        <v>235</v>
      </c>
      <c r="J83" s="213">
        <v>387.87</v>
      </c>
      <c r="K83" s="36"/>
      <c r="L83" s="10"/>
      <c r="M83" s="41"/>
      <c r="N83" s="53"/>
      <c r="O83" s="25"/>
    </row>
    <row r="84" spans="1:15" s="7" customFormat="1" ht="25.5">
      <c r="A84" s="44" t="s">
        <v>237</v>
      </c>
      <c r="B84" s="36"/>
      <c r="C84" s="10"/>
      <c r="D84" s="41"/>
      <c r="E84" s="236"/>
      <c r="F84" s="216"/>
      <c r="G84" s="237"/>
      <c r="H84" s="215" t="s">
        <v>233</v>
      </c>
      <c r="I84" s="216" t="s">
        <v>236</v>
      </c>
      <c r="J84" s="213">
        <v>73.25</v>
      </c>
      <c r="K84" s="67"/>
      <c r="L84" s="76"/>
      <c r="M84" s="56"/>
      <c r="N84" s="53"/>
      <c r="O84" s="25"/>
    </row>
    <row r="85" spans="1:15" s="7" customFormat="1" ht="25.5">
      <c r="A85" s="45" t="s">
        <v>238</v>
      </c>
      <c r="B85" s="67"/>
      <c r="C85" s="76"/>
      <c r="D85" s="56"/>
      <c r="E85" s="68"/>
      <c r="F85" s="76"/>
      <c r="G85" s="22"/>
      <c r="H85" s="215" t="s">
        <v>233</v>
      </c>
      <c r="I85" s="216" t="s">
        <v>236</v>
      </c>
      <c r="J85" s="213">
        <v>1282.23</v>
      </c>
      <c r="K85" s="67"/>
      <c r="L85" s="76"/>
      <c r="M85" s="56"/>
      <c r="N85" s="53"/>
      <c r="O85" s="25"/>
    </row>
    <row r="86" spans="1:15" s="7" customFormat="1" ht="25.5">
      <c r="A86" s="44" t="s">
        <v>242</v>
      </c>
      <c r="B86" s="36"/>
      <c r="C86" s="10"/>
      <c r="D86" s="41"/>
      <c r="E86" s="215"/>
      <c r="F86" s="216"/>
      <c r="G86" s="213"/>
      <c r="H86" s="215" t="s">
        <v>233</v>
      </c>
      <c r="I86" s="216" t="s">
        <v>241</v>
      </c>
      <c r="J86" s="213">
        <v>237.28</v>
      </c>
      <c r="K86" s="67"/>
      <c r="L86" s="76"/>
      <c r="M86" s="56"/>
      <c r="N86" s="53"/>
      <c r="O86" s="25"/>
    </row>
    <row r="87" spans="1:15" s="247" customFormat="1" ht="25.5">
      <c r="A87" s="238" t="s">
        <v>243</v>
      </c>
      <c r="B87" s="239"/>
      <c r="C87" s="240"/>
      <c r="D87" s="241"/>
      <c r="E87" s="242" t="s">
        <v>233</v>
      </c>
      <c r="F87" s="243" t="s">
        <v>244</v>
      </c>
      <c r="G87" s="244">
        <v>3100.59</v>
      </c>
      <c r="H87" s="242"/>
      <c r="I87" s="243"/>
      <c r="J87" s="244"/>
      <c r="K87" s="239"/>
      <c r="L87" s="240"/>
      <c r="M87" s="241"/>
      <c r="N87" s="245"/>
      <c r="O87" s="246"/>
    </row>
    <row r="88" spans="1:15" s="7" customFormat="1" ht="15">
      <c r="A88" s="44" t="s">
        <v>246</v>
      </c>
      <c r="B88" s="67"/>
      <c r="C88" s="76"/>
      <c r="D88" s="56"/>
      <c r="E88" s="68"/>
      <c r="F88" s="76"/>
      <c r="G88" s="22"/>
      <c r="H88" s="215" t="s">
        <v>247</v>
      </c>
      <c r="I88" s="216">
        <v>41628</v>
      </c>
      <c r="J88" s="213">
        <v>419.94</v>
      </c>
      <c r="K88" s="67"/>
      <c r="L88" s="76"/>
      <c r="M88" s="56"/>
      <c r="N88" s="53"/>
      <c r="O88" s="25"/>
    </row>
    <row r="89" spans="1:15" s="7" customFormat="1" ht="15">
      <c r="A89" s="44" t="s">
        <v>248</v>
      </c>
      <c r="B89" s="67"/>
      <c r="C89" s="76"/>
      <c r="D89" s="56"/>
      <c r="E89" s="68"/>
      <c r="F89" s="76"/>
      <c r="G89" s="22"/>
      <c r="H89" s="215" t="s">
        <v>247</v>
      </c>
      <c r="I89" s="216">
        <v>41628</v>
      </c>
      <c r="J89" s="213">
        <v>237.28</v>
      </c>
      <c r="K89" s="67"/>
      <c r="L89" s="76"/>
      <c r="M89" s="56"/>
      <c r="N89" s="53"/>
      <c r="O89" s="25"/>
    </row>
    <row r="90" spans="1:15" s="7" customFormat="1" ht="15">
      <c r="A90" s="44" t="s">
        <v>249</v>
      </c>
      <c r="B90" s="67"/>
      <c r="C90" s="76"/>
      <c r="D90" s="56"/>
      <c r="E90" s="68"/>
      <c r="F90" s="76"/>
      <c r="G90" s="22"/>
      <c r="H90" s="215" t="s">
        <v>250</v>
      </c>
      <c r="I90" s="216">
        <v>41663</v>
      </c>
      <c r="J90" s="213">
        <v>7475.75</v>
      </c>
      <c r="K90" s="67"/>
      <c r="L90" s="76"/>
      <c r="M90" s="56"/>
      <c r="N90" s="53"/>
      <c r="O90" s="25"/>
    </row>
    <row r="91" spans="1:15" s="7" customFormat="1" ht="15">
      <c r="A91" s="44" t="s">
        <v>251</v>
      </c>
      <c r="B91" s="67"/>
      <c r="C91" s="76"/>
      <c r="D91" s="56"/>
      <c r="E91" s="68"/>
      <c r="F91" s="76"/>
      <c r="G91" s="22"/>
      <c r="H91" s="215" t="s">
        <v>250</v>
      </c>
      <c r="I91" s="216">
        <v>41663</v>
      </c>
      <c r="J91" s="213">
        <v>5934.56</v>
      </c>
      <c r="K91" s="67"/>
      <c r="L91" s="76"/>
      <c r="M91" s="56"/>
      <c r="N91" s="53"/>
      <c r="O91" s="25"/>
    </row>
    <row r="92" spans="1:15" s="7" customFormat="1" ht="15">
      <c r="A92" s="44" t="s">
        <v>252</v>
      </c>
      <c r="B92" s="67"/>
      <c r="C92" s="76"/>
      <c r="D92" s="56"/>
      <c r="E92" s="68"/>
      <c r="F92" s="76"/>
      <c r="G92" s="22"/>
      <c r="H92" s="215" t="s">
        <v>253</v>
      </c>
      <c r="I92" s="216">
        <v>41663</v>
      </c>
      <c r="J92" s="213">
        <v>73.25</v>
      </c>
      <c r="K92" s="67"/>
      <c r="L92" s="76"/>
      <c r="M92" s="56"/>
      <c r="N92" s="53"/>
      <c r="O92" s="25"/>
    </row>
    <row r="93" spans="1:15" s="7" customFormat="1" ht="15">
      <c r="A93" s="44" t="s">
        <v>254</v>
      </c>
      <c r="B93" s="67"/>
      <c r="C93" s="76"/>
      <c r="D93" s="56"/>
      <c r="E93" s="68"/>
      <c r="F93" s="76"/>
      <c r="G93" s="22"/>
      <c r="H93" s="215" t="s">
        <v>253</v>
      </c>
      <c r="I93" s="216">
        <v>41663</v>
      </c>
      <c r="J93" s="213">
        <v>772.28</v>
      </c>
      <c r="K93" s="67"/>
      <c r="L93" s="76"/>
      <c r="M93" s="56"/>
      <c r="N93" s="53"/>
      <c r="O93" s="25"/>
    </row>
    <row r="94" spans="1:15" s="7" customFormat="1" ht="15">
      <c r="A94" s="44" t="s">
        <v>255</v>
      </c>
      <c r="B94" s="67"/>
      <c r="C94" s="76"/>
      <c r="D94" s="56"/>
      <c r="E94" s="68"/>
      <c r="F94" s="76"/>
      <c r="G94" s="22"/>
      <c r="H94" s="215" t="s">
        <v>253</v>
      </c>
      <c r="I94" s="216">
        <v>41663</v>
      </c>
      <c r="J94" s="213">
        <v>1142.51</v>
      </c>
      <c r="K94" s="67"/>
      <c r="L94" s="76"/>
      <c r="M94" s="56"/>
      <c r="N94" s="53"/>
      <c r="O94" s="25"/>
    </row>
    <row r="95" spans="1:15" s="7" customFormat="1" ht="15">
      <c r="A95" s="44" t="s">
        <v>256</v>
      </c>
      <c r="B95" s="67"/>
      <c r="C95" s="76"/>
      <c r="D95" s="56"/>
      <c r="E95" s="68"/>
      <c r="F95" s="76"/>
      <c r="G95" s="22"/>
      <c r="H95" s="215" t="s">
        <v>257</v>
      </c>
      <c r="I95" s="216">
        <v>41670</v>
      </c>
      <c r="J95" s="213">
        <v>8642.56</v>
      </c>
      <c r="K95" s="67"/>
      <c r="L95" s="76"/>
      <c r="M95" s="56"/>
      <c r="N95" s="53"/>
      <c r="O95" s="25"/>
    </row>
    <row r="96" spans="1:15" s="7" customFormat="1" ht="15">
      <c r="A96" s="44" t="s">
        <v>258</v>
      </c>
      <c r="B96" s="67"/>
      <c r="C96" s="76"/>
      <c r="D96" s="56"/>
      <c r="E96" s="68"/>
      <c r="F96" s="76"/>
      <c r="G96" s="22"/>
      <c r="H96" s="215"/>
      <c r="I96" s="216"/>
      <c r="J96" s="213"/>
      <c r="K96" s="215" t="s">
        <v>259</v>
      </c>
      <c r="L96" s="216">
        <v>41684</v>
      </c>
      <c r="M96" s="213">
        <v>2490.48</v>
      </c>
      <c r="N96" s="53"/>
      <c r="O96" s="25"/>
    </row>
    <row r="97" spans="1:15" s="7" customFormat="1" ht="15">
      <c r="A97" s="44" t="s">
        <v>260</v>
      </c>
      <c r="B97" s="67"/>
      <c r="C97" s="76"/>
      <c r="D97" s="56"/>
      <c r="E97" s="68"/>
      <c r="F97" s="76"/>
      <c r="G97" s="22"/>
      <c r="H97" s="215"/>
      <c r="I97" s="216"/>
      <c r="J97" s="213"/>
      <c r="K97" s="215" t="s">
        <v>259</v>
      </c>
      <c r="L97" s="216">
        <v>41684</v>
      </c>
      <c r="M97" s="213">
        <v>1103.57</v>
      </c>
      <c r="N97" s="53"/>
      <c r="O97" s="25"/>
    </row>
    <row r="98" spans="1:15" s="7" customFormat="1" ht="15">
      <c r="A98" s="44" t="s">
        <v>272</v>
      </c>
      <c r="B98" s="36"/>
      <c r="C98" s="10"/>
      <c r="D98" s="41"/>
      <c r="E98" s="53"/>
      <c r="F98" s="10"/>
      <c r="G98" s="20"/>
      <c r="H98" s="36"/>
      <c r="I98" s="10"/>
      <c r="J98" s="41"/>
      <c r="K98" s="215" t="s">
        <v>273</v>
      </c>
      <c r="L98" s="216">
        <v>41696</v>
      </c>
      <c r="M98" s="213">
        <v>2490.92</v>
      </c>
      <c r="N98" s="53"/>
      <c r="O98" s="25"/>
    </row>
    <row r="99" spans="1:15" s="7" customFormat="1" ht="15">
      <c r="A99" s="44" t="s">
        <v>261</v>
      </c>
      <c r="B99" s="67"/>
      <c r="C99" s="76"/>
      <c r="D99" s="56"/>
      <c r="E99" s="68"/>
      <c r="F99" s="76"/>
      <c r="G99" s="22"/>
      <c r="H99" s="215"/>
      <c r="I99" s="216"/>
      <c r="J99" s="213"/>
      <c r="K99" s="215" t="s">
        <v>262</v>
      </c>
      <c r="L99" s="216">
        <v>41698</v>
      </c>
      <c r="M99" s="213">
        <v>237.28</v>
      </c>
      <c r="N99" s="53"/>
      <c r="O99" s="25"/>
    </row>
    <row r="100" spans="1:15" s="7" customFormat="1" ht="15">
      <c r="A100" s="44" t="s">
        <v>263</v>
      </c>
      <c r="B100" s="67"/>
      <c r="C100" s="76"/>
      <c r="D100" s="56"/>
      <c r="E100" s="68"/>
      <c r="F100" s="76"/>
      <c r="G100" s="22"/>
      <c r="H100" s="215"/>
      <c r="I100" s="216"/>
      <c r="J100" s="213"/>
      <c r="K100" s="215" t="s">
        <v>262</v>
      </c>
      <c r="L100" s="216">
        <v>41698</v>
      </c>
      <c r="M100" s="213">
        <v>73.25</v>
      </c>
      <c r="N100" s="53"/>
      <c r="O100" s="25"/>
    </row>
    <row r="101" spans="1:15" s="7" customFormat="1" ht="15">
      <c r="A101" s="44" t="s">
        <v>267</v>
      </c>
      <c r="B101" s="67"/>
      <c r="C101" s="76"/>
      <c r="D101" s="56"/>
      <c r="E101" s="68"/>
      <c r="F101" s="76"/>
      <c r="G101" s="22"/>
      <c r="H101" s="215"/>
      <c r="I101" s="216"/>
      <c r="J101" s="213"/>
      <c r="K101" s="215" t="s">
        <v>268</v>
      </c>
      <c r="L101" s="216">
        <v>41719</v>
      </c>
      <c r="M101" s="213">
        <v>237.28</v>
      </c>
      <c r="N101" s="53"/>
      <c r="O101" s="25"/>
    </row>
    <row r="102" spans="1:15" s="7" customFormat="1" ht="15">
      <c r="A102" s="44" t="s">
        <v>271</v>
      </c>
      <c r="B102" s="67"/>
      <c r="C102" s="76"/>
      <c r="D102" s="56"/>
      <c r="E102" s="68"/>
      <c r="F102" s="76"/>
      <c r="G102" s="22"/>
      <c r="H102" s="215"/>
      <c r="I102" s="216"/>
      <c r="J102" s="213"/>
      <c r="K102" s="215" t="s">
        <v>270</v>
      </c>
      <c r="L102" s="216">
        <v>41726</v>
      </c>
      <c r="M102" s="213">
        <v>781.55</v>
      </c>
      <c r="N102" s="53"/>
      <c r="O102" s="25"/>
    </row>
    <row r="103" spans="1:15" s="7" customFormat="1" ht="15">
      <c r="A103" s="44" t="s">
        <v>281</v>
      </c>
      <c r="B103" s="67"/>
      <c r="C103" s="76"/>
      <c r="D103" s="56"/>
      <c r="E103" s="68"/>
      <c r="F103" s="76"/>
      <c r="G103" s="22"/>
      <c r="H103" s="215"/>
      <c r="I103" s="216"/>
      <c r="J103" s="213"/>
      <c r="K103" s="215" t="s">
        <v>282</v>
      </c>
      <c r="L103" s="216">
        <v>41484</v>
      </c>
      <c r="M103" s="213">
        <v>300</v>
      </c>
      <c r="N103" s="53"/>
      <c r="O103" s="25"/>
    </row>
    <row r="104" spans="1:15" s="7" customFormat="1" ht="15">
      <c r="A104" s="44" t="s">
        <v>283</v>
      </c>
      <c r="B104" s="67"/>
      <c r="C104" s="76"/>
      <c r="D104" s="56"/>
      <c r="E104" s="68"/>
      <c r="F104" s="76"/>
      <c r="G104" s="22"/>
      <c r="H104" s="215"/>
      <c r="I104" s="216"/>
      <c r="J104" s="213"/>
      <c r="K104" s="215" t="s">
        <v>284</v>
      </c>
      <c r="L104" s="216">
        <v>41534</v>
      </c>
      <c r="M104" s="213">
        <v>1040</v>
      </c>
      <c r="N104" s="53"/>
      <c r="O104" s="25"/>
    </row>
    <row r="105" spans="1:15" s="7" customFormat="1" ht="15">
      <c r="A105" s="44" t="s">
        <v>275</v>
      </c>
      <c r="B105" s="67"/>
      <c r="C105" s="76"/>
      <c r="D105" s="56"/>
      <c r="E105" s="68"/>
      <c r="F105" s="76"/>
      <c r="G105" s="22"/>
      <c r="H105" s="215"/>
      <c r="I105" s="216"/>
      <c r="J105" s="213"/>
      <c r="K105" s="215" t="s">
        <v>274</v>
      </c>
      <c r="L105" s="216">
        <v>41733</v>
      </c>
      <c r="M105" s="213">
        <v>219.75</v>
      </c>
      <c r="N105" s="53"/>
      <c r="O105" s="25"/>
    </row>
    <row r="106" spans="1:15" s="7" customFormat="1" ht="15">
      <c r="A106" s="44" t="s">
        <v>277</v>
      </c>
      <c r="B106" s="67"/>
      <c r="C106" s="76"/>
      <c r="D106" s="56"/>
      <c r="E106" s="68"/>
      <c r="F106" s="76"/>
      <c r="G106" s="22"/>
      <c r="H106" s="215"/>
      <c r="I106" s="216"/>
      <c r="J106" s="213"/>
      <c r="K106" s="215" t="s">
        <v>276</v>
      </c>
      <c r="L106" s="216">
        <v>41740</v>
      </c>
      <c r="M106" s="213">
        <v>237.28</v>
      </c>
      <c r="N106" s="53"/>
      <c r="O106" s="25"/>
    </row>
    <row r="107" spans="1:15" s="7" customFormat="1" ht="15">
      <c r="A107" s="44" t="s">
        <v>278</v>
      </c>
      <c r="B107" s="67"/>
      <c r="C107" s="76"/>
      <c r="D107" s="56"/>
      <c r="E107" s="68"/>
      <c r="F107" s="76"/>
      <c r="G107" s="22"/>
      <c r="H107" s="215"/>
      <c r="I107" s="216"/>
      <c r="J107" s="213"/>
      <c r="K107" s="215" t="s">
        <v>276</v>
      </c>
      <c r="L107" s="216">
        <v>41740</v>
      </c>
      <c r="M107" s="213">
        <v>73.25</v>
      </c>
      <c r="N107" s="53"/>
      <c r="O107" s="25"/>
    </row>
    <row r="108" spans="1:15" s="7" customFormat="1" ht="15">
      <c r="A108" s="44" t="s">
        <v>280</v>
      </c>
      <c r="B108" s="67"/>
      <c r="C108" s="76"/>
      <c r="D108" s="56"/>
      <c r="E108" s="68"/>
      <c r="F108" s="76"/>
      <c r="G108" s="22"/>
      <c r="H108" s="215"/>
      <c r="I108" s="216"/>
      <c r="J108" s="213"/>
      <c r="K108" s="215" t="s">
        <v>279</v>
      </c>
      <c r="L108" s="216">
        <v>41759</v>
      </c>
      <c r="M108" s="213">
        <v>688.69</v>
      </c>
      <c r="N108" s="53"/>
      <c r="O108" s="25"/>
    </row>
    <row r="109" spans="1:15" s="7" customFormat="1" ht="13.5" thickBot="1">
      <c r="A109" s="45"/>
      <c r="B109" s="67"/>
      <c r="C109" s="76"/>
      <c r="D109" s="56"/>
      <c r="E109" s="68"/>
      <c r="F109" s="76"/>
      <c r="G109" s="22"/>
      <c r="H109" s="67"/>
      <c r="I109" s="76"/>
      <c r="J109" s="56"/>
      <c r="K109" s="67"/>
      <c r="L109" s="76"/>
      <c r="M109" s="56"/>
      <c r="N109" s="53"/>
      <c r="O109" s="25"/>
    </row>
    <row r="110" spans="1:15" s="87" customFormat="1" ht="20.25" thickBot="1">
      <c r="A110" s="82" t="s">
        <v>4</v>
      </c>
      <c r="B110" s="83"/>
      <c r="C110" s="84"/>
      <c r="D110" s="88">
        <f>SUM(D63:D109)</f>
        <v>6479.2</v>
      </c>
      <c r="E110" s="89"/>
      <c r="F110" s="84"/>
      <c r="G110" s="88">
        <f>SUM(G63:G109)</f>
        <v>13201.06</v>
      </c>
      <c r="H110" s="90"/>
      <c r="I110" s="84"/>
      <c r="J110" s="88">
        <f>SUM(J63:J109)</f>
        <v>26678.76</v>
      </c>
      <c r="K110" s="90"/>
      <c r="L110" s="84"/>
      <c r="M110" s="88">
        <f>SUM(M63:M109)</f>
        <v>9973.3</v>
      </c>
      <c r="N110" s="55">
        <f>M110+J110+G110+D110</f>
        <v>56332.32</v>
      </c>
      <c r="O110" s="91"/>
    </row>
    <row r="111" spans="1:15" s="7" customFormat="1" ht="40.5" customHeight="1" hidden="1" thickBot="1">
      <c r="A111" s="308" t="s">
        <v>29</v>
      </c>
      <c r="B111" s="309"/>
      <c r="C111" s="309"/>
      <c r="D111" s="309"/>
      <c r="E111" s="309"/>
      <c r="F111" s="309"/>
      <c r="G111" s="309"/>
      <c r="H111" s="309"/>
      <c r="I111" s="309"/>
      <c r="J111" s="309"/>
      <c r="K111" s="309"/>
      <c r="L111" s="309"/>
      <c r="M111" s="309"/>
      <c r="N111" s="310"/>
      <c r="O111" s="69"/>
    </row>
    <row r="112" spans="1:15" s="7" customFormat="1" ht="12.75" hidden="1">
      <c r="A112" s="44"/>
      <c r="B112" s="36"/>
      <c r="C112" s="10"/>
      <c r="D112" s="41"/>
      <c r="E112" s="53"/>
      <c r="F112" s="10"/>
      <c r="G112" s="20"/>
      <c r="H112" s="36"/>
      <c r="I112" s="10"/>
      <c r="J112" s="41"/>
      <c r="K112" s="36"/>
      <c r="L112" s="10"/>
      <c r="M112" s="41"/>
      <c r="N112" s="53"/>
      <c r="O112" s="25"/>
    </row>
    <row r="113" spans="1:15" s="7" customFormat="1" ht="12.75" hidden="1">
      <c r="A113" s="44"/>
      <c r="B113" s="36"/>
      <c r="C113" s="10"/>
      <c r="D113" s="41"/>
      <c r="E113" s="53"/>
      <c r="F113" s="10"/>
      <c r="G113" s="20"/>
      <c r="H113" s="36"/>
      <c r="I113" s="10"/>
      <c r="J113" s="41"/>
      <c r="K113" s="36"/>
      <c r="L113" s="10"/>
      <c r="M113" s="41"/>
      <c r="N113" s="53"/>
      <c r="O113" s="25"/>
    </row>
    <row r="114" spans="1:15" s="7" customFormat="1" ht="12.75" hidden="1">
      <c r="A114" s="44"/>
      <c r="B114" s="36"/>
      <c r="C114" s="10"/>
      <c r="D114" s="41"/>
      <c r="E114" s="53"/>
      <c r="F114" s="10"/>
      <c r="G114" s="20"/>
      <c r="H114" s="36"/>
      <c r="I114" s="10"/>
      <c r="J114" s="41"/>
      <c r="K114" s="36"/>
      <c r="L114" s="10"/>
      <c r="M114" s="41"/>
      <c r="N114" s="53"/>
      <c r="O114" s="25"/>
    </row>
    <row r="115" spans="1:15" s="7" customFormat="1" ht="12.75" hidden="1">
      <c r="A115" s="44"/>
      <c r="B115" s="36"/>
      <c r="C115" s="10"/>
      <c r="D115" s="41"/>
      <c r="E115" s="53"/>
      <c r="F115" s="10"/>
      <c r="G115" s="20"/>
      <c r="H115" s="36"/>
      <c r="I115" s="10"/>
      <c r="J115" s="41"/>
      <c r="K115" s="36"/>
      <c r="L115" s="10"/>
      <c r="M115" s="41"/>
      <c r="N115" s="53"/>
      <c r="O115" s="25"/>
    </row>
    <row r="116" spans="1:15" s="7" customFormat="1" ht="13.5" hidden="1" thickBot="1">
      <c r="A116" s="44"/>
      <c r="B116" s="36"/>
      <c r="C116" s="10"/>
      <c r="D116" s="41"/>
      <c r="E116" s="53"/>
      <c r="F116" s="10"/>
      <c r="G116" s="20"/>
      <c r="H116" s="36"/>
      <c r="I116" s="10"/>
      <c r="J116" s="41"/>
      <c r="K116" s="36"/>
      <c r="L116" s="10"/>
      <c r="M116" s="41"/>
      <c r="N116" s="53"/>
      <c r="O116" s="25"/>
    </row>
    <row r="117" spans="1:15" s="87" customFormat="1" ht="20.25" hidden="1" thickBot="1">
      <c r="A117" s="82" t="s">
        <v>4</v>
      </c>
      <c r="B117" s="90"/>
      <c r="C117" s="92"/>
      <c r="D117" s="94">
        <f>SUM(D112:D116)</f>
        <v>0</v>
      </c>
      <c r="E117" s="95"/>
      <c r="F117" s="94"/>
      <c r="G117" s="94">
        <f>SUM(G112:G116)</f>
        <v>0</v>
      </c>
      <c r="H117" s="94"/>
      <c r="I117" s="94"/>
      <c r="J117" s="94">
        <f>SUM(J112:J116)</f>
        <v>0</v>
      </c>
      <c r="K117" s="94"/>
      <c r="L117" s="94"/>
      <c r="M117" s="94">
        <f>SUM(M112:M116)</f>
        <v>0</v>
      </c>
      <c r="N117" s="85"/>
      <c r="O117" s="93"/>
    </row>
    <row r="118" spans="1:15" s="7" customFormat="1" ht="20.25" thickBot="1">
      <c r="A118" s="72"/>
      <c r="B118" s="75"/>
      <c r="C118" s="75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69"/>
    </row>
    <row r="119" spans="1:15" s="2" customFormat="1" ht="20.25" thickBot="1">
      <c r="A119" s="48" t="s">
        <v>6</v>
      </c>
      <c r="B119" s="73"/>
      <c r="C119" s="70"/>
      <c r="D119" s="74">
        <f>D117+D110+D61+D51</f>
        <v>196982.92</v>
      </c>
      <c r="E119" s="71"/>
      <c r="F119" s="70"/>
      <c r="G119" s="74">
        <f>G117+G110+G61+G51</f>
        <v>163986.94</v>
      </c>
      <c r="H119" s="71"/>
      <c r="I119" s="70"/>
      <c r="J119" s="74">
        <f>J117+J110+J61+J51</f>
        <v>164537.88</v>
      </c>
      <c r="K119" s="71"/>
      <c r="L119" s="70"/>
      <c r="M119" s="74">
        <f>M117+M110+M61+M51</f>
        <v>123850.72</v>
      </c>
      <c r="N119" s="55">
        <f>M119+J119+G119+D119</f>
        <v>649358.46</v>
      </c>
      <c r="O119" s="29">
        <f>M119+J119+G119+D119</f>
        <v>649358.46</v>
      </c>
    </row>
    <row r="120" spans="1:13" s="2" customFormat="1" ht="13.5" thickBot="1">
      <c r="A120" s="59"/>
      <c r="B120" s="57"/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7"/>
    </row>
    <row r="121" spans="1:14" s="2" customFormat="1" ht="13.5" thickBot="1">
      <c r="A121" s="57"/>
      <c r="B121" s="60" t="s">
        <v>18</v>
      </c>
      <c r="C121" s="60" t="s">
        <v>19</v>
      </c>
      <c r="D121" s="60" t="s">
        <v>20</v>
      </c>
      <c r="E121" s="60" t="s">
        <v>21</v>
      </c>
      <c r="F121" s="60" t="s">
        <v>22</v>
      </c>
      <c r="G121" s="60" t="s">
        <v>23</v>
      </c>
      <c r="H121" s="60" t="s">
        <v>24</v>
      </c>
      <c r="I121" s="60" t="s">
        <v>25</v>
      </c>
      <c r="J121" s="60" t="s">
        <v>14</v>
      </c>
      <c r="K121" s="60" t="s">
        <v>15</v>
      </c>
      <c r="L121" s="60" t="s">
        <v>16</v>
      </c>
      <c r="M121" s="60" t="s">
        <v>17</v>
      </c>
      <c r="N121" s="60" t="s">
        <v>27</v>
      </c>
    </row>
    <row r="122" spans="1:14" s="2" customFormat="1" ht="13.5" thickBot="1">
      <c r="A122" s="59" t="s">
        <v>13</v>
      </c>
      <c r="B122" s="66">
        <v>-23464.39</v>
      </c>
      <c r="C122" s="57">
        <f>B131</f>
        <v>20898.88</v>
      </c>
      <c r="D122" s="57">
        <f aca="true" t="shared" si="5" ref="D122:M122">C131</f>
        <v>64381.87</v>
      </c>
      <c r="E122" s="58">
        <f>D131</f>
        <v>-76051.46</v>
      </c>
      <c r="F122" s="57">
        <f t="shared" si="5"/>
        <v>-26731.49</v>
      </c>
      <c r="G122" s="57">
        <f t="shared" si="5"/>
        <v>23146.45</v>
      </c>
      <c r="H122" s="58">
        <f t="shared" si="5"/>
        <v>-90772.85</v>
      </c>
      <c r="I122" s="57">
        <f t="shared" si="5"/>
        <v>-34413.32</v>
      </c>
      <c r="J122" s="57">
        <f t="shared" si="5"/>
        <v>21230.77</v>
      </c>
      <c r="K122" s="58">
        <f t="shared" si="5"/>
        <v>-83252.55</v>
      </c>
      <c r="L122" s="57">
        <f t="shared" si="5"/>
        <v>-36143.85</v>
      </c>
      <c r="M122" s="57">
        <f t="shared" si="5"/>
        <v>14285.87</v>
      </c>
      <c r="N122" s="57"/>
    </row>
    <row r="123" spans="1:14" s="2" customFormat="1" ht="13.5" thickBot="1">
      <c r="A123" s="59" t="s">
        <v>11</v>
      </c>
      <c r="B123" s="57">
        <f aca="true" t="shared" si="6" ref="B123:M123">SUM(B124:B125)</f>
        <v>51979.14</v>
      </c>
      <c r="C123" s="57">
        <f t="shared" si="6"/>
        <v>65615.9</v>
      </c>
      <c r="D123" s="57">
        <f t="shared" si="6"/>
        <v>58797.52</v>
      </c>
      <c r="E123" s="57">
        <f t="shared" si="6"/>
        <v>58797.52</v>
      </c>
      <c r="F123" s="57">
        <f t="shared" si="6"/>
        <v>58795.62</v>
      </c>
      <c r="G123" s="57">
        <f t="shared" si="6"/>
        <v>58795.62</v>
      </c>
      <c r="H123" s="57">
        <f t="shared" si="6"/>
        <v>58795.62</v>
      </c>
      <c r="I123" s="57">
        <f t="shared" si="6"/>
        <v>58795.62</v>
      </c>
      <c r="J123" s="57">
        <f t="shared" si="6"/>
        <v>58795.62</v>
      </c>
      <c r="K123" s="57">
        <f t="shared" si="6"/>
        <v>58795.62</v>
      </c>
      <c r="L123" s="57">
        <f t="shared" si="6"/>
        <v>58795.62</v>
      </c>
      <c r="M123" s="57">
        <f t="shared" si="6"/>
        <v>58795.62</v>
      </c>
      <c r="N123" s="228">
        <f>SUM(B123:M123)</f>
        <v>705555.04</v>
      </c>
    </row>
    <row r="124" spans="1:14" s="222" customFormat="1" ht="13.5" thickBot="1">
      <c r="A124" s="104" t="s">
        <v>99</v>
      </c>
      <c r="B124" s="221">
        <v>51110.47</v>
      </c>
      <c r="C124" s="221">
        <v>64747.23</v>
      </c>
      <c r="D124" s="221">
        <v>57928.85</v>
      </c>
      <c r="E124" s="221">
        <v>57928.85</v>
      </c>
      <c r="F124" s="221">
        <v>57926.95</v>
      </c>
      <c r="G124" s="221">
        <v>57926.95</v>
      </c>
      <c r="H124" s="221">
        <v>57926.95</v>
      </c>
      <c r="I124" s="221">
        <v>57926.95</v>
      </c>
      <c r="J124" s="221">
        <v>57926.95</v>
      </c>
      <c r="K124" s="221">
        <v>57926.95</v>
      </c>
      <c r="L124" s="221">
        <v>57926.95</v>
      </c>
      <c r="M124" s="221">
        <v>57926.95</v>
      </c>
      <c r="N124" s="226">
        <f aca="true" t="shared" si="7" ref="N124:N129">SUM(B124:M124)</f>
        <v>695131</v>
      </c>
    </row>
    <row r="125" spans="1:14" s="222" customFormat="1" ht="13.5" thickBot="1">
      <c r="A125" s="104" t="s">
        <v>230</v>
      </c>
      <c r="B125" s="221">
        <v>868.67</v>
      </c>
      <c r="C125" s="221">
        <v>868.67</v>
      </c>
      <c r="D125" s="221">
        <v>868.67</v>
      </c>
      <c r="E125" s="221">
        <v>868.67</v>
      </c>
      <c r="F125" s="221">
        <v>868.67</v>
      </c>
      <c r="G125" s="221">
        <v>868.67</v>
      </c>
      <c r="H125" s="221">
        <v>868.67</v>
      </c>
      <c r="I125" s="221">
        <v>868.67</v>
      </c>
      <c r="J125" s="221">
        <v>868.67</v>
      </c>
      <c r="K125" s="221">
        <v>868.67</v>
      </c>
      <c r="L125" s="221">
        <v>868.67</v>
      </c>
      <c r="M125" s="221">
        <v>868.67</v>
      </c>
      <c r="N125" s="226">
        <f t="shared" si="7"/>
        <v>10424.04</v>
      </c>
    </row>
    <row r="126" spans="1:14" s="2" customFormat="1" ht="13.5" thickBot="1">
      <c r="A126" s="59" t="s">
        <v>12</v>
      </c>
      <c r="B126" s="57">
        <f>SUM(B127:B128)</f>
        <v>44363.27</v>
      </c>
      <c r="C126" s="57">
        <f aca="true" t="shared" si="8" ref="C126:N126">SUM(C127:C128)</f>
        <v>43482.99</v>
      </c>
      <c r="D126" s="57">
        <f t="shared" si="8"/>
        <v>56549.59</v>
      </c>
      <c r="E126" s="57">
        <f t="shared" si="8"/>
        <v>49319.97</v>
      </c>
      <c r="F126" s="57">
        <f t="shared" si="8"/>
        <v>49877.94</v>
      </c>
      <c r="G126" s="57">
        <f t="shared" si="8"/>
        <v>50067.64</v>
      </c>
      <c r="H126" s="57">
        <f t="shared" si="8"/>
        <v>56359.53</v>
      </c>
      <c r="I126" s="57">
        <f t="shared" si="8"/>
        <v>55644.09</v>
      </c>
      <c r="J126" s="57">
        <f t="shared" si="8"/>
        <v>60054.56</v>
      </c>
      <c r="K126" s="57">
        <f t="shared" si="8"/>
        <v>47108.7</v>
      </c>
      <c r="L126" s="57">
        <f t="shared" si="8"/>
        <v>50429.72</v>
      </c>
      <c r="M126" s="57">
        <f t="shared" si="8"/>
        <v>46635.35</v>
      </c>
      <c r="N126" s="57">
        <f t="shared" si="8"/>
        <v>609893.35</v>
      </c>
    </row>
    <row r="127" spans="1:14" s="222" customFormat="1" ht="13.5" thickBot="1">
      <c r="A127" s="104" t="s">
        <v>99</v>
      </c>
      <c r="B127" s="221">
        <v>43471.58</v>
      </c>
      <c r="C127" s="221">
        <v>42591.3</v>
      </c>
      <c r="D127" s="221">
        <v>55657.9</v>
      </c>
      <c r="E127" s="221">
        <v>48428.28</v>
      </c>
      <c r="F127" s="221">
        <v>48986.25</v>
      </c>
      <c r="G127" s="221">
        <v>49175.95</v>
      </c>
      <c r="H127" s="221">
        <v>55467.84</v>
      </c>
      <c r="I127" s="221">
        <v>54752.4</v>
      </c>
      <c r="J127" s="221">
        <v>59162.87</v>
      </c>
      <c r="K127" s="221">
        <v>46217.01</v>
      </c>
      <c r="L127" s="221">
        <v>49538.03</v>
      </c>
      <c r="M127" s="221">
        <v>45743.66</v>
      </c>
      <c r="N127" s="226">
        <f t="shared" si="7"/>
        <v>599193.07</v>
      </c>
    </row>
    <row r="128" spans="1:14" s="222" customFormat="1" ht="13.5" thickBot="1">
      <c r="A128" s="104" t="s">
        <v>230</v>
      </c>
      <c r="B128" s="221">
        <v>891.69</v>
      </c>
      <c r="C128" s="221">
        <v>891.69</v>
      </c>
      <c r="D128" s="221">
        <v>891.69</v>
      </c>
      <c r="E128" s="221">
        <v>891.69</v>
      </c>
      <c r="F128" s="221">
        <v>891.69</v>
      </c>
      <c r="G128" s="221">
        <v>891.69</v>
      </c>
      <c r="H128" s="221">
        <v>891.69</v>
      </c>
      <c r="I128" s="221">
        <v>891.69</v>
      </c>
      <c r="J128" s="221">
        <v>891.69</v>
      </c>
      <c r="K128" s="221">
        <v>891.69</v>
      </c>
      <c r="L128" s="221">
        <v>891.69</v>
      </c>
      <c r="M128" s="221">
        <v>891.69</v>
      </c>
      <c r="N128" s="226">
        <f t="shared" si="7"/>
        <v>10700.28</v>
      </c>
    </row>
    <row r="129" spans="1:14" s="222" customFormat="1" ht="13.5" thickBot="1">
      <c r="A129" s="104" t="s">
        <v>214</v>
      </c>
      <c r="B129" s="226">
        <v>222</v>
      </c>
      <c r="C129" s="226">
        <v>222</v>
      </c>
      <c r="D129" s="226">
        <v>222</v>
      </c>
      <c r="E129" s="226">
        <v>222</v>
      </c>
      <c r="F129" s="226">
        <v>222</v>
      </c>
      <c r="G129" s="226">
        <v>222</v>
      </c>
      <c r="H129" s="226">
        <v>222</v>
      </c>
      <c r="I129" s="226">
        <v>222</v>
      </c>
      <c r="J129" s="226">
        <v>222</v>
      </c>
      <c r="K129" s="226">
        <v>222</v>
      </c>
      <c r="L129" s="226">
        <v>222</v>
      </c>
      <c r="M129" s="226">
        <v>222</v>
      </c>
      <c r="N129" s="226">
        <f t="shared" si="7"/>
        <v>2664</v>
      </c>
    </row>
    <row r="130" spans="1:14" s="2" customFormat="1" ht="13.5" thickBot="1">
      <c r="A130" s="59" t="s">
        <v>100</v>
      </c>
      <c r="B130" s="57">
        <f aca="true" t="shared" si="9" ref="B130:M130">B126-B123</f>
        <v>-7615.87</v>
      </c>
      <c r="C130" s="57">
        <f t="shared" si="9"/>
        <v>-22132.91</v>
      </c>
      <c r="D130" s="57">
        <f t="shared" si="9"/>
        <v>-2247.93</v>
      </c>
      <c r="E130" s="57">
        <f t="shared" si="9"/>
        <v>-9477.55</v>
      </c>
      <c r="F130" s="57">
        <f t="shared" si="9"/>
        <v>-8917.68</v>
      </c>
      <c r="G130" s="57">
        <f t="shared" si="9"/>
        <v>-8727.98</v>
      </c>
      <c r="H130" s="57">
        <f t="shared" si="9"/>
        <v>-2436.09</v>
      </c>
      <c r="I130" s="57">
        <f t="shared" si="9"/>
        <v>-3151.53000000001</v>
      </c>
      <c r="J130" s="57">
        <f t="shared" si="9"/>
        <v>1258.94</v>
      </c>
      <c r="K130" s="57">
        <f t="shared" si="9"/>
        <v>-11686.92</v>
      </c>
      <c r="L130" s="57">
        <f t="shared" si="9"/>
        <v>-8365.9</v>
      </c>
      <c r="M130" s="57">
        <f t="shared" si="9"/>
        <v>-12160.27</v>
      </c>
      <c r="N130" s="57">
        <f>M130+L130+K130+J130+I130+H130+G130+F130+E130+D130+C130+B130</f>
        <v>-95661.69</v>
      </c>
    </row>
    <row r="131" spans="1:14" s="2" customFormat="1" ht="13.5" thickBot="1">
      <c r="A131" s="59" t="s">
        <v>26</v>
      </c>
      <c r="B131" s="57">
        <f>B122+B126</f>
        <v>20898.88</v>
      </c>
      <c r="C131" s="57">
        <f>C122+C126</f>
        <v>64381.87</v>
      </c>
      <c r="D131" s="227">
        <f>D122+D126-D119</f>
        <v>-76051.46</v>
      </c>
      <c r="E131" s="57">
        <f>E122+E126</f>
        <v>-26731.49</v>
      </c>
      <c r="F131" s="57">
        <f>F122+F126</f>
        <v>23146.45</v>
      </c>
      <c r="G131" s="227">
        <f>G122+G126-G119</f>
        <v>-90772.85</v>
      </c>
      <c r="H131" s="57">
        <f>H122+H126</f>
        <v>-34413.32</v>
      </c>
      <c r="I131" s="57">
        <f>I122+I126</f>
        <v>21230.77</v>
      </c>
      <c r="J131" s="227">
        <f>J122+J126-J119</f>
        <v>-83252.55</v>
      </c>
      <c r="K131" s="57">
        <f>K122+K126</f>
        <v>-36143.85</v>
      </c>
      <c r="L131" s="57">
        <f>L122+L126</f>
        <v>14285.87</v>
      </c>
      <c r="M131" s="227">
        <f>M122+M126-M119</f>
        <v>-62929.5</v>
      </c>
      <c r="N131" s="228">
        <f>M131+N129</f>
        <v>-60265.5</v>
      </c>
    </row>
    <row r="132" spans="7:14" s="2" customFormat="1" ht="57" customHeight="1">
      <c r="G132" s="38"/>
      <c r="H132" s="298" t="s">
        <v>264</v>
      </c>
      <c r="I132" s="298"/>
      <c r="J132" s="298"/>
      <c r="K132" s="298"/>
      <c r="L132" s="275" t="s">
        <v>265</v>
      </c>
      <c r="M132" s="275"/>
      <c r="N132" s="275"/>
    </row>
    <row r="133" spans="8:14" s="2" customFormat="1" ht="72" customHeight="1">
      <c r="H133" s="276" t="s">
        <v>266</v>
      </c>
      <c r="I133" s="276"/>
      <c r="J133" s="276"/>
      <c r="K133" s="276"/>
      <c r="L133" s="277" t="s">
        <v>285</v>
      </c>
      <c r="M133" s="277"/>
      <c r="N133" s="277"/>
    </row>
    <row r="134" s="2" customFormat="1" ht="12.75"/>
    <row r="135" s="2" customFormat="1" ht="12.75"/>
    <row r="136" spans="8:13" s="2" customFormat="1" ht="15">
      <c r="H136" s="279" t="s">
        <v>215</v>
      </c>
      <c r="I136" s="279"/>
      <c r="J136" s="279"/>
      <c r="K136" s="229">
        <f>O119</f>
        <v>649358.46</v>
      </c>
      <c r="L136" s="230"/>
      <c r="M136" s="230"/>
    </row>
    <row r="137" spans="8:13" s="2" customFormat="1" ht="15">
      <c r="H137" s="279" t="s">
        <v>216</v>
      </c>
      <c r="I137" s="279"/>
      <c r="J137" s="279"/>
      <c r="K137" s="229">
        <f>N123</f>
        <v>705555.04</v>
      </c>
      <c r="L137" s="230"/>
      <c r="M137" s="230"/>
    </row>
    <row r="138" spans="8:13" s="2" customFormat="1" ht="15">
      <c r="H138" s="279" t="s">
        <v>217</v>
      </c>
      <c r="I138" s="279"/>
      <c r="J138" s="279"/>
      <c r="K138" s="229">
        <f>N127+N128</f>
        <v>609893.35</v>
      </c>
      <c r="L138" s="230"/>
      <c r="M138" s="230"/>
    </row>
    <row r="139" spans="8:13" s="2" customFormat="1" ht="15">
      <c r="H139" s="279" t="s">
        <v>218</v>
      </c>
      <c r="I139" s="279"/>
      <c r="J139" s="279"/>
      <c r="K139" s="229">
        <f>K138-K137</f>
        <v>-95661.69</v>
      </c>
      <c r="L139" s="230"/>
      <c r="M139" s="231"/>
    </row>
    <row r="140" spans="8:13" s="2" customFormat="1" ht="15">
      <c r="H140" s="281" t="s">
        <v>219</v>
      </c>
      <c r="I140" s="281"/>
      <c r="J140" s="281"/>
      <c r="K140" s="229">
        <f>K137-K136</f>
        <v>56196.58</v>
      </c>
      <c r="L140" s="231"/>
      <c r="M140" s="231"/>
    </row>
    <row r="141" spans="8:13" s="2" customFormat="1" ht="15">
      <c r="H141" s="289" t="s">
        <v>220</v>
      </c>
      <c r="I141" s="290"/>
      <c r="J141" s="291"/>
      <c r="K141" s="229">
        <f>B122</f>
        <v>-23464.39</v>
      </c>
      <c r="L141" s="230"/>
      <c r="M141" s="230"/>
    </row>
    <row r="142" spans="8:13" s="2" customFormat="1" ht="15.75">
      <c r="H142" s="280" t="s">
        <v>221</v>
      </c>
      <c r="I142" s="280"/>
      <c r="J142" s="280"/>
      <c r="K142" s="232">
        <f>K141+K140+K139+K143</f>
        <v>-60265.5</v>
      </c>
      <c r="L142" s="230"/>
      <c r="M142" s="230"/>
    </row>
    <row r="143" spans="8:13" s="2" customFormat="1" ht="15">
      <c r="H143" s="278" t="s">
        <v>228</v>
      </c>
      <c r="I143" s="278"/>
      <c r="J143" s="278"/>
      <c r="K143" s="233">
        <f>N129</f>
        <v>2664</v>
      </c>
      <c r="L143" s="230"/>
      <c r="M143" s="230"/>
    </row>
    <row r="144" spans="8:13" s="2" customFormat="1" ht="15">
      <c r="H144" s="281" t="s">
        <v>222</v>
      </c>
      <c r="I144" s="281"/>
      <c r="J144" s="281"/>
      <c r="K144" s="233">
        <f>D110+G110+J110+M110</f>
        <v>56332.32</v>
      </c>
      <c r="L144" s="282" t="s">
        <v>223</v>
      </c>
      <c r="M144" s="282"/>
    </row>
    <row r="145" spans="8:13" s="2" customFormat="1" ht="15">
      <c r="H145" s="278" t="s">
        <v>224</v>
      </c>
      <c r="I145" s="278"/>
      <c r="J145" s="278"/>
      <c r="K145" s="233">
        <v>13622.22</v>
      </c>
      <c r="L145" s="230"/>
      <c r="M145" s="230"/>
    </row>
    <row r="146" spans="8:13" ht="15">
      <c r="H146" s="278" t="s">
        <v>225</v>
      </c>
      <c r="I146" s="278"/>
      <c r="J146" s="278"/>
      <c r="K146" s="233">
        <v>73720.91</v>
      </c>
      <c r="L146" s="230"/>
      <c r="M146" s="230"/>
    </row>
    <row r="147" spans="8:13" ht="15">
      <c r="H147" s="278" t="s">
        <v>226</v>
      </c>
      <c r="I147" s="278"/>
      <c r="J147" s="278"/>
      <c r="K147" s="233">
        <f>K145+K146</f>
        <v>87343.13</v>
      </c>
      <c r="L147" s="230"/>
      <c r="M147" s="230"/>
    </row>
    <row r="148" spans="8:13" ht="15">
      <c r="H148" s="278" t="s">
        <v>229</v>
      </c>
      <c r="I148" s="278"/>
      <c r="J148" s="278"/>
      <c r="K148" s="233">
        <f>K147-K144+26000</f>
        <v>57010.81</v>
      </c>
      <c r="L148" s="231"/>
      <c r="M148" s="230"/>
    </row>
    <row r="149" spans="8:13" ht="15.75">
      <c r="H149" s="278" t="s">
        <v>227</v>
      </c>
      <c r="I149" s="278"/>
      <c r="J149" s="278"/>
      <c r="K149" s="234">
        <f>K140-K148</f>
        <v>-814.23</v>
      </c>
      <c r="L149" s="230"/>
      <c r="M149" s="230"/>
    </row>
  </sheetData>
  <sheetProtection/>
  <mergeCells count="36">
    <mergeCell ref="A53:N53"/>
    <mergeCell ref="B56:B57"/>
    <mergeCell ref="A21:A22"/>
    <mergeCell ref="A46:A48"/>
    <mergeCell ref="A1:N1"/>
    <mergeCell ref="A111:N111"/>
    <mergeCell ref="A62:N62"/>
    <mergeCell ref="B2:D2"/>
    <mergeCell ref="E2:G2"/>
    <mergeCell ref="H2:J2"/>
    <mergeCell ref="K2:M2"/>
    <mergeCell ref="A4:O4"/>
    <mergeCell ref="H140:J140"/>
    <mergeCell ref="H141:J141"/>
    <mergeCell ref="E58:E59"/>
    <mergeCell ref="F58:F59"/>
    <mergeCell ref="G58:G59"/>
    <mergeCell ref="C56:C57"/>
    <mergeCell ref="D56:D57"/>
    <mergeCell ref="H132:K132"/>
    <mergeCell ref="H149:J149"/>
    <mergeCell ref="H142:J142"/>
    <mergeCell ref="H143:J143"/>
    <mergeCell ref="H144:J144"/>
    <mergeCell ref="L144:M144"/>
    <mergeCell ref="H145:J145"/>
    <mergeCell ref="H146:J146"/>
    <mergeCell ref="L132:N132"/>
    <mergeCell ref="H133:K133"/>
    <mergeCell ref="L133:N133"/>
    <mergeCell ref="H147:J147"/>
    <mergeCell ref="H148:J148"/>
    <mergeCell ref="H136:J136"/>
    <mergeCell ref="H137:J137"/>
    <mergeCell ref="H138:J138"/>
    <mergeCell ref="H139:J139"/>
  </mergeCells>
  <printOptions/>
  <pageMargins left="0.7" right="0.7" top="0.75" bottom="0.75" header="0.3" footer="0.3"/>
  <pageSetup fitToHeight="0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Uzer</cp:lastModifiedBy>
  <cp:lastPrinted>2014-07-07T11:08:41Z</cp:lastPrinted>
  <dcterms:created xsi:type="dcterms:W3CDTF">2010-04-02T14:46:04Z</dcterms:created>
  <dcterms:modified xsi:type="dcterms:W3CDTF">2014-07-15T04:52:13Z</dcterms:modified>
  <cp:category/>
  <cp:version/>
  <cp:contentType/>
  <cp:contentStatus/>
</cp:coreProperties>
</file>